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1BFD3DC-DC52-4C02-BED2-2AAFCC80DD6B}"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Cash!$A$1:$P$10030</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J10013" i="12" l="1"/>
  <c r="J10016" i="12" s="1"/>
  <c r="H725" i="47" l="1"/>
  <c r="E30" i="57" l="1"/>
  <c r="G27" i="69" l="1"/>
  <c r="E27" i="69"/>
  <c r="D27" i="69"/>
  <c r="D26" i="69"/>
  <c r="E26" i="69" l="1"/>
  <c r="E25" i="69"/>
  <c r="G25" i="69" s="1"/>
  <c r="G24" i="69"/>
  <c r="D24" i="69"/>
  <c r="E24" i="69"/>
  <c r="G26" i="69" l="1"/>
  <c r="K9989" i="12"/>
  <c r="I9977" i="12" l="1"/>
  <c r="I9978" i="12" s="1"/>
  <c r="J5" i="57" l="1"/>
  <c r="G23" i="69" l="1"/>
  <c r="D23" i="69"/>
  <c r="E23" i="69"/>
  <c r="D22" i="69"/>
  <c r="E22" i="69"/>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G21" i="69" l="1"/>
  <c r="G20" i="69"/>
  <c r="D20" i="69"/>
  <c r="E20" i="69"/>
  <c r="E19" i="69"/>
  <c r="E9915" i="12" l="1"/>
  <c r="E9914" i="12"/>
  <c r="K9920" i="12" l="1"/>
  <c r="K9921" i="12" s="1"/>
  <c r="D19" i="69" l="1"/>
  <c r="D18" i="69"/>
  <c r="E18" i="69" l="1"/>
  <c r="G18" i="69" s="1"/>
  <c r="G19" i="69" s="1"/>
  <c r="D17" i="69"/>
  <c r="E17" i="69"/>
  <c r="G17" i="69" l="1"/>
  <c r="G16" i="69"/>
  <c r="D16" i="69"/>
  <c r="E16" i="69"/>
  <c r="E15" i="69"/>
  <c r="E14" i="69"/>
  <c r="D15" i="69"/>
  <c r="D14" i="69"/>
  <c r="G14" i="69" l="1"/>
  <c r="G15" i="69" s="1"/>
  <c r="K9889" i="12" l="1"/>
  <c r="D13" i="69" l="1"/>
  <c r="E13" i="69"/>
  <c r="D12" i="69" l="1"/>
  <c r="E12" i="69" s="1"/>
  <c r="G12" i="69" s="1"/>
  <c r="G13" i="69" s="1"/>
  <c r="D10" i="69"/>
  <c r="K9849" i="12"/>
  <c r="K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E10" i="69" l="1"/>
  <c r="G10" i="69" s="1"/>
  <c r="G9" i="69"/>
  <c r="D9" i="69"/>
  <c r="E9" i="69" s="1"/>
  <c r="G8" i="69"/>
  <c r="D8" i="69"/>
  <c r="E8" i="69" s="1"/>
  <c r="E9836" i="12" l="1"/>
  <c r="I9862" i="12" l="1"/>
  <c r="I1019" i="54"/>
  <c r="H1025" i="54" l="1"/>
  <c r="E9826" i="12" l="1"/>
  <c r="D7" i="69"/>
  <c r="E7" i="69" s="1"/>
  <c r="E9828" i="12"/>
  <c r="D6" i="69"/>
  <c r="E6" i="69" s="1"/>
  <c r="M9824" i="12" l="1"/>
  <c r="M9831" i="12"/>
  <c r="K9821" i="12"/>
  <c r="M9833" i="12" l="1"/>
  <c r="D1130" i="54" l="1"/>
  <c r="D5" i="69" l="1"/>
  <c r="E5" i="69" s="1"/>
  <c r="D4" i="69"/>
  <c r="E4" i="69" s="1"/>
  <c r="I7" i="69" l="1"/>
  <c r="J8" i="69" s="1"/>
  <c r="E9802" i="12"/>
  <c r="E9793" i="12" l="1"/>
  <c r="K9844" i="12" s="1"/>
  <c r="K9845" i="12" l="1"/>
  <c r="I9800" i="12"/>
  <c r="D3" i="69" l="1"/>
  <c r="E3" i="69" s="1"/>
  <c r="K9778" i="12"/>
  <c r="F1378" i="53" l="1"/>
  <c r="F1377" i="53"/>
  <c r="D2" i="69" l="1"/>
  <c r="E2" i="69" s="1"/>
  <c r="G2" i="69" s="1"/>
  <c r="G3" i="69" s="1"/>
  <c r="G4" i="69" s="1"/>
  <c r="G5" i="69" s="1"/>
  <c r="G6" i="69" s="1"/>
  <c r="G7" i="69" s="1"/>
  <c r="N9721" i="12" l="1"/>
  <c r="N9715" i="12"/>
  <c r="L9721" i="12" l="1"/>
  <c r="N9723" i="12" s="1"/>
  <c r="K9715" i="12"/>
  <c r="L9723" i="12" l="1"/>
  <c r="L9728" i="12" s="1"/>
  <c r="E32" i="57" l="1"/>
  <c r="S53" i="57"/>
  <c r="J21" i="51"/>
  <c r="J18" i="51"/>
  <c r="L9620" i="12" l="1"/>
  <c r="N9628" i="12" l="1"/>
  <c r="N9619" i="12" l="1"/>
  <c r="K9609" i="12"/>
  <c r="K9610" i="12" s="1"/>
  <c r="H217" i="45" l="1"/>
  <c r="M9593" i="12" l="1"/>
  <c r="M9595" i="12" s="1"/>
  <c r="L9552" i="12" l="1"/>
  <c r="E9505" i="12" l="1"/>
  <c r="E9528" i="12" l="1"/>
  <c r="E9525" i="12" l="1"/>
  <c r="E9506" i="12" l="1"/>
  <c r="I9494" i="12" l="1"/>
  <c r="K9551" i="12"/>
  <c r="M9609" i="12"/>
  <c r="M9608" i="12"/>
  <c r="L9604" i="12"/>
  <c r="L9603" i="12"/>
  <c r="L9602" i="12"/>
  <c r="L9601" i="12"/>
  <c r="L9600" i="12"/>
  <c r="L9599" i="12"/>
  <c r="L9598" i="12"/>
  <c r="L9596" i="12"/>
  <c r="L9595" i="12"/>
  <c r="L9594" i="12"/>
  <c r="L9593" i="12"/>
  <c r="L9592" i="12"/>
  <c r="L9591" i="12"/>
  <c r="L9605" i="12" l="1"/>
  <c r="L9607" i="12" s="1"/>
  <c r="L9565" i="12"/>
  <c r="L9567" i="12"/>
  <c r="L9568" i="12"/>
  <c r="L9569" i="12"/>
  <c r="L9570" i="12"/>
  <c r="L9571" i="12"/>
  <c r="L9572" i="12"/>
  <c r="L9573" i="12"/>
  <c r="L9574" i="12"/>
  <c r="L9575" i="12"/>
  <c r="L9579" i="12"/>
  <c r="L9582" i="12"/>
  <c r="L9583" i="12"/>
  <c r="L9586" i="12"/>
  <c r="L9587" i="12"/>
  <c r="L9562" i="12"/>
  <c r="M9610" i="12" l="1"/>
  <c r="L9585" i="12"/>
  <c r="I9501" i="12"/>
  <c r="I9502" i="12" s="1"/>
  <c r="L9469" i="12" l="1"/>
  <c r="L9470" i="12" s="1"/>
  <c r="K9466" i="12"/>
  <c r="K9467" i="12" s="1"/>
  <c r="K9469" i="12" s="1"/>
  <c r="K9471" i="12" l="1"/>
  <c r="K9472" i="12"/>
  <c r="I9482" i="12"/>
  <c r="K9473" i="12" l="1"/>
  <c r="I9483" i="12"/>
  <c r="I9441" i="12" l="1"/>
  <c r="I9455" i="12" l="1"/>
  <c r="C725" i="47" l="1"/>
  <c r="I9421" i="12" l="1"/>
  <c r="I9422" i="12" s="1"/>
  <c r="I9383" i="12" l="1"/>
  <c r="K9313" i="12" l="1"/>
  <c r="K9315" i="12" s="1"/>
  <c r="K9318" i="12"/>
  <c r="K9344" i="12" l="1"/>
  <c r="K9327" i="12" l="1"/>
  <c r="K9329" i="12" s="1"/>
  <c r="E9317" i="12" l="1"/>
  <c r="E9307" i="12" l="1"/>
  <c r="K9338" i="12" s="1"/>
  <c r="I9282" i="12" l="1"/>
  <c r="J13" i="57" l="1"/>
  <c r="I9248" i="12" l="1"/>
  <c r="I9249" i="12" s="1"/>
  <c r="L9261" i="12" l="1"/>
  <c r="L9262" i="12" s="1"/>
  <c r="K9260" i="12"/>
  <c r="K9262" i="12" s="1"/>
  <c r="M9259" i="12"/>
  <c r="M9260" i="12" l="1"/>
  <c r="M9261" i="12"/>
  <c r="M9262" i="12" l="1"/>
  <c r="I1023" i="54" l="1"/>
  <c r="K9149" i="12" l="1"/>
  <c r="I9149" i="12"/>
  <c r="K9150" i="12" l="1"/>
  <c r="K9155" i="12"/>
  <c r="K9158" i="12" s="1"/>
  <c r="K9140" i="12" l="1"/>
  <c r="I9128" i="12" l="1"/>
  <c r="E9129" i="12" l="1"/>
  <c r="E9127" i="12" l="1"/>
  <c r="E9124" i="12" l="1"/>
  <c r="E9090" i="12" l="1"/>
  <c r="E9089" i="12"/>
  <c r="E9088" i="12" l="1"/>
  <c r="K9094" i="12" s="1"/>
  <c r="N9101" i="12"/>
  <c r="N9103" i="12" s="1"/>
  <c r="N9106" i="12" s="1"/>
  <c r="M9101" i="12"/>
  <c r="M9103" i="12" s="1"/>
  <c r="M9106" i="12" s="1"/>
  <c r="N9107" i="12" l="1"/>
  <c r="O9073" i="12" l="1"/>
  <c r="M9066" i="12"/>
  <c r="M9073" i="12" s="1"/>
  <c r="M9076" i="12" s="1"/>
  <c r="K9062" i="12"/>
  <c r="L9049" i="12" l="1"/>
  <c r="I1028" i="54" l="1"/>
  <c r="K9043" i="12" l="1"/>
  <c r="K9045" i="12" s="1"/>
  <c r="M9000" i="12" l="1"/>
  <c r="K9023" i="12" l="1"/>
  <c r="J4" i="45" l="1"/>
  <c r="M9007" i="12" l="1"/>
  <c r="O9005" i="12"/>
  <c r="M9013" i="12" l="1"/>
  <c r="M9012" i="12"/>
  <c r="M8987" i="12" l="1"/>
  <c r="I8984" i="12" l="1"/>
  <c r="E8939" i="12" l="1"/>
  <c r="I1283" i="53" l="1"/>
  <c r="L8914" i="12" l="1"/>
  <c r="L8915" i="12" s="1"/>
  <c r="I8871" i="12" l="1"/>
  <c r="I8873" i="12" s="1"/>
  <c r="M8856" i="12" l="1"/>
  <c r="M8868" i="12"/>
  <c r="M8869" i="12" s="1"/>
  <c r="M8871" i="12" s="1"/>
  <c r="O3" i="57"/>
  <c r="E37" i="57"/>
  <c r="K8860" i="12"/>
  <c r="I8859" i="12" l="1"/>
  <c r="M8849" i="12" l="1"/>
  <c r="K8849" i="12"/>
  <c r="K8850" i="12" s="1"/>
  <c r="M8825" i="12" l="1"/>
  <c r="K8834" i="12"/>
  <c r="K8841" i="12" s="1"/>
  <c r="K8843" i="12" s="1"/>
  <c r="K8844" i="12" s="1"/>
  <c r="N4948" i="12" l="1"/>
  <c r="N8006" i="12"/>
  <c r="N8201" i="12"/>
  <c r="N8202" i="12"/>
  <c r="N8203" i="12"/>
  <c r="N8204" i="12"/>
  <c r="N8205" i="12"/>
  <c r="N8206" i="12"/>
  <c r="N8207" i="12"/>
  <c r="N8208" i="12"/>
  <c r="N8382" i="12"/>
  <c r="N8457" i="12"/>
  <c r="E8788" i="12" l="1"/>
  <c r="K8806" i="12" s="1"/>
  <c r="L8733" i="12" l="1"/>
  <c r="L8734" i="12" s="1"/>
  <c r="J466" i="60" l="1"/>
  <c r="I8718" i="12"/>
  <c r="M8725" i="12" l="1"/>
  <c r="K8697" i="12" l="1"/>
  <c r="K8699" i="12" s="1"/>
  <c r="K8647" i="12" l="1"/>
  <c r="K8651" i="12" s="1"/>
  <c r="J11" i="57" l="1"/>
  <c r="K8637" i="12" l="1"/>
  <c r="K8638" i="12" s="1"/>
  <c r="I8566" i="12" l="1"/>
  <c r="I8568" i="12" s="1"/>
  <c r="E8595" i="12" l="1"/>
  <c r="I8596" i="12"/>
  <c r="E8574" i="12" l="1"/>
  <c r="M8577" i="12" l="1"/>
  <c r="K8575" i="12"/>
  <c r="L8559" i="12"/>
  <c r="E8567" i="12"/>
  <c r="I8583" i="12" s="1"/>
  <c r="K8583" i="12" l="1"/>
  <c r="I8555" i="12"/>
  <c r="K8515" i="12" l="1"/>
  <c r="K8517" i="12" s="1"/>
  <c r="H30" i="57" l="1"/>
  <c r="J12" i="57" s="1"/>
  <c r="I462" i="60" l="1"/>
  <c r="K8489" i="12"/>
  <c r="E8487" i="12"/>
  <c r="E8486" i="12"/>
  <c r="K8447" i="12" l="1"/>
  <c r="I463" i="60" l="1"/>
  <c r="K8451" i="12" l="1"/>
  <c r="K8461" i="12" l="1"/>
  <c r="K8463" i="12" l="1"/>
  <c r="K8467" i="12" s="1"/>
  <c r="M8464" i="12"/>
  <c r="M8361" i="12"/>
  <c r="L8433" i="12" l="1"/>
  <c r="L8442" i="12" s="1"/>
  <c r="M8401" i="12"/>
  <c r="M8442" i="12" l="1"/>
  <c r="E8343" i="12" l="1"/>
  <c r="E8345" i="12"/>
  <c r="E8344" i="12"/>
  <c r="K8371" i="12" l="1"/>
  <c r="K8369" i="12"/>
  <c r="K8370" i="12" s="1"/>
  <c r="E8325" i="12"/>
  <c r="K8372" i="12" l="1"/>
  <c r="E8316" i="12"/>
  <c r="K8354" i="12" s="1"/>
  <c r="L8352" i="12" l="1"/>
  <c r="K8352" i="12"/>
  <c r="K8305" i="12" l="1"/>
  <c r="K8303" i="12"/>
  <c r="K8304" i="12" s="1"/>
  <c r="K8306" i="12" l="1"/>
  <c r="E8288" i="12" l="1"/>
  <c r="L8291" i="12" l="1"/>
  <c r="K8291" i="12"/>
  <c r="L8287" i="12" l="1"/>
  <c r="K8287" i="12"/>
  <c r="L8292" i="12" l="1"/>
  <c r="K8275" i="12"/>
  <c r="L8262" i="12" l="1"/>
  <c r="K8262" i="12"/>
  <c r="E8266" i="12" l="1"/>
  <c r="K8256" i="12" l="1"/>
  <c r="L8256" i="12"/>
  <c r="L8258" i="12" l="1"/>
  <c r="L8257" i="12"/>
  <c r="K8257" i="12"/>
  <c r="L8265" i="12" l="1"/>
  <c r="L8266" i="12" s="1"/>
  <c r="K8240" i="12" l="1"/>
  <c r="K8236" i="12"/>
  <c r="K8237" i="12" s="1"/>
  <c r="K8253" i="12"/>
  <c r="K8254" i="12" s="1"/>
  <c r="K8249" i="12" l="1"/>
  <c r="K8250" i="12" s="1"/>
  <c r="H620" i="47" l="1"/>
  <c r="K8217" i="12" l="1"/>
  <c r="K8186" i="12"/>
  <c r="L8209" i="12" l="1"/>
  <c r="L8208" i="12"/>
  <c r="L8200" i="12"/>
  <c r="L8201" i="12"/>
  <c r="L8202" i="12"/>
  <c r="L8203" i="12"/>
  <c r="L8204" i="12"/>
  <c r="L8205" i="12"/>
  <c r="L8206" i="12"/>
  <c r="L8207" i="12"/>
  <c r="L8199" i="12"/>
  <c r="L8210" i="12" l="1"/>
  <c r="I8063" i="12" l="1"/>
  <c r="I8065" i="12" s="1"/>
  <c r="L8075" i="12"/>
  <c r="L8137" i="12" l="1"/>
  <c r="L8194" i="12" l="1"/>
  <c r="E8155" i="12" l="1"/>
  <c r="U22" i="57" l="1"/>
  <c r="I8104" i="12" l="1"/>
  <c r="I8105" i="12" s="1"/>
  <c r="I8106" i="12" s="1"/>
  <c r="I8108" i="12"/>
  <c r="I8109" i="12" s="1"/>
  <c r="E8107" i="12" l="1"/>
  <c r="E8105" i="12" l="1"/>
  <c r="K8098" i="12" l="1"/>
  <c r="E8086" i="12" l="1"/>
  <c r="E8085" i="12" l="1"/>
  <c r="K8117" i="12" s="1"/>
  <c r="L8083" i="12" l="1"/>
  <c r="I8078" i="12" l="1"/>
  <c r="I8080" i="12" s="1"/>
  <c r="I8074" i="12"/>
  <c r="K884" i="54" l="1"/>
  <c r="J881" i="54"/>
  <c r="L8035" i="12" l="1"/>
  <c r="L8036" i="12" s="1"/>
  <c r="L8034" i="12"/>
  <c r="F349" i="12" l="1"/>
  <c r="L8047" i="12" l="1"/>
  <c r="M8057" i="12"/>
  <c r="M8047" i="12" l="1"/>
  <c r="M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M8008" i="12" l="1"/>
  <c r="M8010" i="12" s="1"/>
  <c r="K8030" i="12" l="1"/>
  <c r="K8032" i="12" s="1"/>
  <c r="K8034" i="12" s="1"/>
  <c r="K8017" i="12"/>
  <c r="I8017" i="12" l="1"/>
  <c r="I8020" i="12" s="1"/>
  <c r="I7991" i="12" l="1"/>
  <c r="L7980" i="12" l="1"/>
  <c r="L7989" i="12" s="1"/>
  <c r="L7991" i="12" s="1"/>
  <c r="L7993" i="12" s="1"/>
  <c r="L7995" i="12" s="1"/>
  <c r="I869" i="54"/>
  <c r="I870" i="54" s="1"/>
  <c r="J869" i="54"/>
  <c r="E7961" i="12" l="1"/>
  <c r="E7960" i="12"/>
  <c r="K7915" i="12" l="1"/>
  <c r="K7914" i="12"/>
  <c r="E7905" i="12" l="1"/>
  <c r="L7877" i="12" l="1"/>
  <c r="L7872" i="12"/>
  <c r="L7848" i="12" l="1"/>
  <c r="E7852" i="12"/>
  <c r="I7888" i="12" l="1"/>
  <c r="I7890" i="12" s="1"/>
  <c r="I7892" i="12" s="1"/>
  <c r="I7894" i="12" s="1"/>
  <c r="K7859" i="12" l="1"/>
  <c r="E7768" i="12" l="1"/>
  <c r="E7767" i="12"/>
  <c r="L7754" i="12" l="1"/>
  <c r="L7756" i="12" s="1"/>
  <c r="L7758" i="12" s="1"/>
  <c r="L7760" i="12" s="1"/>
  <c r="I7753" i="12"/>
  <c r="I7755" i="12" s="1"/>
  <c r="K7702" i="12" l="1"/>
  <c r="K7704" i="12" s="1"/>
  <c r="I7715" i="12"/>
  <c r="I7695" i="12" l="1"/>
  <c r="E7691" i="12"/>
  <c r="K7690" i="12" l="1"/>
  <c r="L7660" i="12" l="1"/>
  <c r="L7663" i="12" s="1"/>
  <c r="L7664" i="12" s="1"/>
  <c r="I7671" i="12"/>
  <c r="I7664" i="12"/>
  <c r="L7645" i="12" l="1"/>
  <c r="L7647" i="12" s="1"/>
  <c r="I7643" i="12" l="1"/>
  <c r="I7639" i="12" l="1"/>
  <c r="E7608" i="12" l="1"/>
  <c r="E7607" i="12"/>
  <c r="I7604" i="12"/>
  <c r="I7613" i="12" s="1"/>
  <c r="I7606" i="12" l="1"/>
  <c r="I7589" i="12" l="1"/>
  <c r="I7592" i="12" s="1"/>
  <c r="E7587" i="12" l="1"/>
  <c r="D1161" i="53" l="1"/>
  <c r="I7580" i="12"/>
  <c r="I7582" i="12" s="1"/>
  <c r="I7584" i="12" s="1"/>
  <c r="K7578" i="12"/>
  <c r="K7580" i="12" s="1"/>
  <c r="I7565" i="12" l="1"/>
  <c r="I7567" i="12" s="1"/>
  <c r="E7552" i="12" l="1"/>
  <c r="I7547" i="12" l="1"/>
  <c r="E7532" i="12"/>
  <c r="E7554" i="12" l="1"/>
  <c r="E7551" i="12" l="1"/>
  <c r="I7529" i="12" s="1"/>
  <c r="K7510" i="12" l="1"/>
  <c r="K7512" i="12" s="1"/>
  <c r="K7515" i="12" s="1"/>
  <c r="K7517" i="12" s="1"/>
  <c r="K7519" i="12" s="1"/>
  <c r="I7498" i="12" l="1"/>
  <c r="E7476" i="12" l="1"/>
  <c r="L7433" i="12" l="1"/>
  <c r="K7423" i="12"/>
  <c r="L7423" i="12"/>
  <c r="L7424" i="12" l="1"/>
  <c r="E7445" i="12" l="1"/>
  <c r="K7407" i="12" l="1"/>
  <c r="K7392" i="12" l="1"/>
  <c r="K7394" i="12" s="1"/>
  <c r="K7396" i="12" s="1"/>
  <c r="K7398" i="12" s="1"/>
  <c r="K7400" i="12" s="1"/>
  <c r="K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K5675" i="12" s="1"/>
  <c r="K5679" i="12" s="1"/>
  <c r="L5581" i="12" l="1"/>
  <c r="M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K7858" i="12"/>
  <c r="K7860" i="12" s="1"/>
  <c r="K8805" i="12"/>
  <c r="K8807" i="12" s="1"/>
  <c r="K8353" i="12"/>
  <c r="K8355" i="12" s="1"/>
  <c r="K8116" i="12"/>
  <c r="K8118" i="12" s="1"/>
  <c r="I7528" i="12"/>
  <c r="I7530" i="12" s="1"/>
  <c r="K8574" i="12"/>
  <c r="K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M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K9337" i="12"/>
  <c r="K9339" i="12" s="1"/>
  <c r="K9093" i="12"/>
  <c r="K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K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l="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s="1"/>
  <c r="E36" i="57" l="1"/>
  <c r="G10023" i="12" l="1"/>
  <c r="G10024" i="12" s="1"/>
  <c r="G10025" i="12" s="1"/>
  <c r="G10026" i="12" s="1"/>
  <c r="G10027" i="12" s="1"/>
  <c r="G10028" i="12" l="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D18" i="57"/>
  <c r="D10" i="57" l="1"/>
  <c r="D14" i="57" s="1"/>
  <c r="E27" i="57" s="1"/>
  <c r="E29" i="57" l="1"/>
  <c r="D17" i="57" l="1"/>
  <c r="D21" i="57" s="1"/>
  <c r="E34" i="57"/>
  <c r="E3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<sst xmlns="http://schemas.openxmlformats.org/spreadsheetml/2006/main" count="75869" uniqueCount="14391">
  <si>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</si>
  <si>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</si>
  <si>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</si>
  <si>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</si>
  <si>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</si>
  <si>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</si>
  <si>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</si>
  <si>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</si>
  <si>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</si>
  <si>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</si>
  <si>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</si>
  <si>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</si>
  <si>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</si>
  <si>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</si>
  <si>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</si>
  <si>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</si>
  <si>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</si>
  <si>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</si>
  <si>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</si>
  <si>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</si>
  <si>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</si>
  <si>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</si>
  <si>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</si>
  <si>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</si>
  <si>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</si>
  <si>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</si>
  <si>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</si>
  <si>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</si>
  <si>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</si>
  <si>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</si>
  <si>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</si>
  <si>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</si>
  <si>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</si>
  <si>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</si>
  <si>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</si>
  <si>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</si>
  <si>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</si>
  <si>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</si>
  <si>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</si>
  <si>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</si>
  <si>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</si>
  <si>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</si>
  <si>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</si>
  <si>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</si>
  <si>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</si>
  <si>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</si>
  <si>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</si>
  <si>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</si>
  <si>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</si>
  <si>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</si>
  <si>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</si>
  <si>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</si>
  <si>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</si>
  <si>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</si>
  <si>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</si>
  <si>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</si>
  <si>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</si>
  <si>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</si>
  <si>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</si>
  <si>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</si>
  <si>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</si>
  <si>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</si>
  <si>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</si>
  <si>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</si>
  <si>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</si>
  <si>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</si>
  <si>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</si>
  <si>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</si>
  <si>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</si>
  <si>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</si>
  <si>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</si>
  <si>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</si>
  <si>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</si>
  <si>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</si>
  <si>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</si>
  <si>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</si>
  <si>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</si>
  <si>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</si>
  <si>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</si>
  <si>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</si>
  <si>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</si>
  <si>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</si>
  <si>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</si>
  <si>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</si>
  <si>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</si>
  <si>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</si>
  <si>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</si>
  <si>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</si>
  <si>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</si>
  <si>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</si>
  <si>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</si>
  <si>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</si>
  <si>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</si>
  <si>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</si>
  <si>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</si>
  <si>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</si>
  <si>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</si>
  <si>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</si>
  <si>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</si>
  <si>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</si>
  <si>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</si>
  <si>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</si>
  <si>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</si>
  <si>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</si>
  <si>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</si>
  <si>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</si>
  <si>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</si>
  <si>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</si>
  <si>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</si>
  <si>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</si>
  <si>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</si>
  <si>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</si>
  <si>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</si>
  <si>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</si>
  <si>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</si>
  <si>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</si>
  <si>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</si>
  <si>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</si>
  <si>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</si>
  <si>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</si>
  <si>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</si>
  <si>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</si>
  <si>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</si>
  <si>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</si>
  <si>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</si>
  <si>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</si>
  <si>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</si>
  <si>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</si>
  <si>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</si>
  <si>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</si>
  <si>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</si>
  <si>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</si>
  <si>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</si>
  <si>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</si>
  <si>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</si>
  <si>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</si>
  <si>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</si>
  <si>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</si>
  <si>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</si>
  <si>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</si>
  <si>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</si>
  <si>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</si>
  <si>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</si>
  <si>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</si>
  <si>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</si>
  <si>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</si>
  <si>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</si>
  <si>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</si>
  <si>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</si>
  <si>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</si>
  <si>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</si>
  <si>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</si>
  <si>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</si>
  <si>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</si>
  <si>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</si>
  <si>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</si>
  <si>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</si>
  <si>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</si>
  <si>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</si>
  <si>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</si>
  <si>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</si>
  <si>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</si>
  <si>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</si>
  <si>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</si>
  <si>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</si>
  <si>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</si>
  <si>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</si>
  <si>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</si>
  <si>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</si>
  <si>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</si>
  <si>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</si>
  <si>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</si>
  <si>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</si>
  <si>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</si>
  <si>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</si>
  <si>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</si>
  <si>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</si>
  <si>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</si>
  <si>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</si>
  <si>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</si>
  <si>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</si>
  <si>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</si>
  <si>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</si>
  <si>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</si>
  <si>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</si>
  <si>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</si>
  <si>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</si>
  <si>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</si>
  <si>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</si>
  <si>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</si>
  <si>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</si>
  <si>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</si>
  <si>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</si>
  <si>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</si>
  <si>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</si>
  <si>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</si>
  <si>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</si>
  <si>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</si>
  <si>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</si>
  <si>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</si>
  <si>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</si>
  <si>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</si>
  <si>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</si>
  <si>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</si>
  <si>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</si>
  <si>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</si>
  <si>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</si>
  <si>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</si>
  <si>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</si>
  <si>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</si>
  <si>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</si>
  <si>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</si>
  <si>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</si>
  <si>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</si>
  <si>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</si>
  <si>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</si>
  <si>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</si>
  <si>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</si>
  <si>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</si>
  <si>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</si>
  <si>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</si>
  <si>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</si>
  <si>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</si>
  <si>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</si>
  <si>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</si>
  <si>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</si>
  <si>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</si>
  <si>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</si>
  <si>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</si>
  <si>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</si>
  <si>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</si>
  <si>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</si>
  <si>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</si>
  <si>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</si>
  <si>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</si>
  <si>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</si>
  <si>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</si>
  <si>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</si>
  <si>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</si>
  <si>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</si>
  <si>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</si>
  <si>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</si>
  <si>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</si>
  <si>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</si>
  <si>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</si>
  <si>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</si>
  <si>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</si>
  <si>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</si>
  <si>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</si>
  <si>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</si>
  <si>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</si>
  <si>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</si>
  <si>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</si>
  <si>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</si>
  <si>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</si>
  <si>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</si>
  <si>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</si>
  <si>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</si>
  <si>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</si>
  <si>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</si>
  <si>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</si>
  <si>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</si>
  <si>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</si>
  <si>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</si>
  <si>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</si>
  <si>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</si>
  <si>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</si>
  <si>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</si>
  <si>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</si>
  <si>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</si>
  <si>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</si>
  <si>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</si>
  <si>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</si>
  <si>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</si>
  <si>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</si>
  <si>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</si>
  <si>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</si>
  <si>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</si>
  <si>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</si>
  <si>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</si>
  <si>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</si>
  <si>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</si>
  <si>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</si>
  <si>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</si>
  <si>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</si>
  <si>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</si>
  <si>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</si>
  <si>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</si>
  <si>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</si>
  <si>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</si>
  <si>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</si>
  <si>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</si>
  <si>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</si>
  <si>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</si>
  <si>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</si>
  <si>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</si>
  <si>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</si>
  <si>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</si>
  <si>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</si>
  <si>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</si>
  <si>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</si>
  <si>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</si>
  <si>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</si>
  <si>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</si>
  <si>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</si>
  <si>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</si>
  <si>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</si>
  <si>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</si>
  <si>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</si>
  <si>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</si>
  <si>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</si>
  <si>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</si>
  <si>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</si>
  <si>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</si>
  <si>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</si>
  <si>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</si>
  <si>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</si>
  <si>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</si>
  <si>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</si>
  <si>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</si>
  <si>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</si>
  <si>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</si>
  <si>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</si>
  <si>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</si>
  <si>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</si>
  <si>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</si>
  <si>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</si>
  <si>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</si>
  <si>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</si>
  <si>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</si>
  <si>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</si>
  <si>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</si>
  <si>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</si>
  <si>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</si>
  <si>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</si>
  <si>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</si>
  <si>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</si>
  <si>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</si>
  <si>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</si>
  <si>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</si>
  <si>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</si>
  <si>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</si>
  <si>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</si>
  <si>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</si>
  <si>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</si>
  <si>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</si>
  <si>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</si>
  <si>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</si>
  <si>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</si>
  <si>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</si>
  <si>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</si>
  <si>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</si>
  <si>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</si>
  <si>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</si>
  <si>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</si>
  <si>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</si>
  <si>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</si>
  <si>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</si>
  <si>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</si>
  <si>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</si>
  <si>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</si>
  <si>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</si>
  <si>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</si>
  <si>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</si>
  <si>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</si>
  <si>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</si>
  <si>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</si>
  <si>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</si>
  <si>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</si>
  <si>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</si>
  <si>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</si>
  <si>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</si>
  <si>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</si>
  <si>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</si>
  <si>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</si>
  <si>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</si>
  <si>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</si>
  <si>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</si>
  <si>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</si>
  <si>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</si>
  <si>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</si>
  <si>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</si>
  <si>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</si>
  <si>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</si>
  <si>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</si>
  <si>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</si>
  <si>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</si>
  <si>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</si>
  <si>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</si>
  <si>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</si>
  <si>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</si>
  <si>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</si>
  <si>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</si>
  <si>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</si>
  <si>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</si>
  <si>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</si>
  <si>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</si>
  <si>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</si>
  <si>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</si>
  <si>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</si>
  <si>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</si>
  <si>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</si>
  <si>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</si>
  <si>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</si>
  <si>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</si>
  <si>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</si>
  <si>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</si>
  <si>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</si>
  <si>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</si>
  <si>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</si>
  <si>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</si>
  <si>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</si>
  <si>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</si>
  <si>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</si>
  <si>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</si>
  <si>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</si>
  <si>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</si>
  <si>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</si>
  <si>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</si>
  <si>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</si>
  <si>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</si>
  <si>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</si>
  <si>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</si>
  <si>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</si>
  <si>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</si>
  <si>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</si>
  <si>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</si>
  <si>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</si>
  <si>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</si>
  <si>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</si>
  <si>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</si>
  <si>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</si>
  <si>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</si>
  <si>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</si>
  <si>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</si>
  <si>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</si>
  <si>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</si>
  <si>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</si>
  <si>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</si>
  <si>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</si>
  <si>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</si>
  <si>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</si>
  <si>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</si>
  <si>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</si>
  <si>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</si>
  <si>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</si>
  <si>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</si>
  <si>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</si>
  <si>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</si>
  <si>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</si>
  <si>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</si>
  <si>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</si>
  <si>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</si>
  <si>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</si>
  <si>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</si>
  <si>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</si>
  <si>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</si>
  <si>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</si>
  <si>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</si>
  <si>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</si>
  <si>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</si>
  <si>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</si>
  <si>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</si>
  <si>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</si>
  <si>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</si>
  <si>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</si>
  <si>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</si>
  <si>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</si>
  <si>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</si>
  <si>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</si>
  <si>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</si>
  <si>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</si>
  <si>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</si>
  <si>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</si>
  <si>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</si>
  <si>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</si>
  <si>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</si>
  <si>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</si>
  <si>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</si>
  <si>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</si>
  <si>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</si>
  <si>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</si>
  <si>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</si>
  <si>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</si>
  <si>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</si>
  <si>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</si>
  <si>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</si>
  <si>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</si>
  <si>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</si>
  <si>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</si>
  <si>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</si>
  <si>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</si>
  <si>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</si>
  <si>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</si>
  <si>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</si>
  <si>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</si>
  <si>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</si>
  <si>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</si>
  <si>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</si>
  <si>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</si>
  <si>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</si>
  <si>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</si>
  <si>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</si>
  <si>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</si>
  <si>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</si>
  <si>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</si>
  <si>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</si>
  <si>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</si>
  <si>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</si>
  <si>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</si>
  <si>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</si>
  <si>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</si>
  <si>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</si>
  <si>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</si>
  <si>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</si>
  <si>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</si>
  <si>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</si>
  <si>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</si>
  <si>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</si>
  <si>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</si>
  <si>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</si>
  <si>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</si>
  <si>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</si>
  <si>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</si>
  <si>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</si>
  <si>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</si>
  <si>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</si>
  <si>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</si>
  <si>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</si>
  <si>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</si>
  <si>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</si>
  <si>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</si>
  <si>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</si>
  <si>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</si>
  <si>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</si>
  <si>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</si>
  <si>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</si>
  <si>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</si>
  <si>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</si>
  <si>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</si>
  <si>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</si>
  <si>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</si>
  <si>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</si>
  <si>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</si>
  <si>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</si>
  <si>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</si>
  <si>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</si>
  <si>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</si>
  <si>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</si>
  <si>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</si>
  <si>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</si>
  <si>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</si>
  <si>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</si>
  <si>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</si>
  <si>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</si>
  <si>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</si>
  <si>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</si>
  <si>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</si>
  <si>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</si>
  <si>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</si>
  <si>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</si>
  <si>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</si>
  <si>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</si>
  <si>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</si>
  <si>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</si>
  <si>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</si>
  <si>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</si>
  <si>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</si>
  <si>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</si>
  <si>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</si>
  <si>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</si>
  <si>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</si>
  <si>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</si>
  <si>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</si>
  <si>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</si>
  <si>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</si>
  <si>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</si>
  <si>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</si>
  <si>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</si>
  <si>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</si>
  <si>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</si>
  <si>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</si>
  <si>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</si>
  <si>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</si>
  <si>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</si>
  <si>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</si>
  <si>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</si>
  <si>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</si>
  <si>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</si>
  <si>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</si>
  <si>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</si>
  <si>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</si>
  <si>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</si>
  <si>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</si>
  <si>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</si>
  <si>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</si>
  <si>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</si>
  <si>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</si>
  <si>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</si>
  <si>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</si>
  <si>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</si>
  <si>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</si>
  <si>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</si>
  <si>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</si>
  <si>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</si>
  <si>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</si>
  <si>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</si>
  <si>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</si>
  <si>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</si>
  <si>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</si>
  <si>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</si>
  <si>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</si>
  <si>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</si>
  <si>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</si>
  <si>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</si>
  <si>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</si>
  <si>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</si>
  <si>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</si>
  <si>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</si>
  <si>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</si>
  <si>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</si>
  <si>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</si>
  <si>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</si>
  <si>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</si>
  <si>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</si>
  <si>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</si>
  <si>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</si>
  <si>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</si>
  <si>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</si>
  <si>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</si>
  <si>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</si>
  <si>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</si>
  <si>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</si>
  <si>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</si>
  <si>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</si>
  <si>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</si>
  <si>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</si>
  <si>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</si>
  <si>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</si>
  <si>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</si>
  <si>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</si>
  <si>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</si>
  <si>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</si>
  <si>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</si>
  <si>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</si>
  <si>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</si>
  <si>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</si>
  <si>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</si>
  <si>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</si>
  <si>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</si>
  <si>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</si>
  <si>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</si>
  <si>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</si>
  <si>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</si>
  <si>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</si>
  <si>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</si>
  <si>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</si>
  <si>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</si>
  <si>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</si>
  <si>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</si>
  <si>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</si>
  <si>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</si>
  <si>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</si>
  <si>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</si>
  <si>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</si>
  <si>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</si>
  <si>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</si>
  <si>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</si>
  <si>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</si>
  <si>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</si>
  <si>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</si>
  <si>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</si>
  <si>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</si>
  <si>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</si>
  <si>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</si>
  <si>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</si>
  <si>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</si>
  <si>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</si>
  <si>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</si>
  <si>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</si>
  <si>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</si>
  <si>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</si>
  <si>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</si>
  <si>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</si>
  <si>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</si>
  <si>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</si>
  <si>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</si>
  <si>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</si>
  <si>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</si>
  <si>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</si>
  <si>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</si>
  <si>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</si>
  <si>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</si>
  <si>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</si>
  <si>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</si>
  <si>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</si>
  <si>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</si>
  <si>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</si>
  <si>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</si>
  <si>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</si>
  <si>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</si>
  <si>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</si>
  <si>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</si>
  <si>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</si>
  <si>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</si>
  <si>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</si>
  <si>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</si>
  <si>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</si>
  <si>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</si>
  <si>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</si>
  <si>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</si>
  <si>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</si>
  <si>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</si>
  <si>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</si>
  <si>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</si>
  <si>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</si>
  <si>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</si>
  <si>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</si>
  <si>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</si>
  <si>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</si>
  <si>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</si>
  <si>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</si>
  <si>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</si>
  <si>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</si>
  <si>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</si>
  <si>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</si>
  <si>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</si>
  <si>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</si>
  <si>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</si>
  <si>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</si>
  <si>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</si>
  <si>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</si>
  <si>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</si>
  <si>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</si>
  <si>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</si>
  <si>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</si>
  <si>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</si>
  <si>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</si>
  <si>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</si>
  <si>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</si>
  <si>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</si>
  <si>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</si>
  <si>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</si>
  <si>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</si>
  <si>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</si>
  <si>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</si>
  <si>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</si>
  <si>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</si>
  <si>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</si>
  <si>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</si>
  <si>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</si>
  <si>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</si>
  <si>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</si>
  <si>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</si>
  <si>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</si>
  <si>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</si>
  <si>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</si>
  <si>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</si>
  <si>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</si>
  <si>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</si>
  <si>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</si>
  <si>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</si>
  <si>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</si>
  <si>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</si>
  <si>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</si>
  <si>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</si>
  <si>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</si>
  <si>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</si>
  <si>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</si>
  <si>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</si>
  <si>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</si>
  <si>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</si>
  <si>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</si>
  <si>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</si>
  <si>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</si>
  <si>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</si>
  <si>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</si>
  <si>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</si>
  <si>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</si>
  <si>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</si>
  <si>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</si>
  <si>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</si>
  <si>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</si>
  <si>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</si>
  <si>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</si>
  <si>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</si>
  <si>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</si>
  <si>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</si>
  <si>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</si>
  <si>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</si>
  <si>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</si>
  <si>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</si>
  <si>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</si>
  <si>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</si>
  <si>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</si>
  <si>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</si>
  <si>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</si>
  <si>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</si>
  <si>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</si>
  <si>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</si>
  <si>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</si>
  <si>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</si>
  <si>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</si>
  <si>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</si>
  <si>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</si>
  <si>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</si>
  <si>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</si>
  <si>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</si>
  <si>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</si>
  <si>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</si>
  <si>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</si>
  <si>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</si>
  <si>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</si>
  <si>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</si>
  <si>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</si>
  <si>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</si>
  <si>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</si>
  <si>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</si>
  <si>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</si>
  <si>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</si>
  <si>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</si>
  <si>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</si>
  <si>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</si>
  <si>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</si>
  <si>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</si>
  <si>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</si>
  <si>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</si>
  <si>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</si>
  <si>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</si>
  <si>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</si>
  <si>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</si>
  <si>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</si>
  <si>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</si>
  <si>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</si>
  <si>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</si>
  <si>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</si>
  <si>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</si>
  <si>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</si>
  <si>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</si>
  <si>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</si>
  <si>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</si>
  <si>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</si>
  <si>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</si>
  <si>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</si>
  <si>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</si>
  <si>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</si>
  <si>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</si>
  <si>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</si>
  <si>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</si>
  <si>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</si>
  <si>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</si>
  <si>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</si>
  <si>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</si>
  <si>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</si>
  <si>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</si>
  <si>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</si>
  <si>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</si>
  <si>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</si>
  <si>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</si>
  <si>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</si>
  <si>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</si>
  <si>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</si>
  <si>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</si>
  <si>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</si>
  <si>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</si>
  <si>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</si>
  <si>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</si>
  <si>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</si>
  <si>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</si>
  <si>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</si>
  <si>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</si>
  <si>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</si>
  <si>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</si>
  <si>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</si>
  <si>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</si>
  <si>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</si>
  <si>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</si>
  <si>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</si>
  <si>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</si>
  <si>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</si>
  <si>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</si>
  <si>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</si>
  <si>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</si>
  <si>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</si>
  <si>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</si>
  <si>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</si>
  <si>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</si>
  <si>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</si>
  <si>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</si>
  <si>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</si>
  <si>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</si>
  <si>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</si>
  <si>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</si>
  <si>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</si>
  <si>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</si>
  <si>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</si>
  <si>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</si>
  <si>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</si>
  <si>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</si>
  <si>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</si>
  <si>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</si>
  <si>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</si>
  <si>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</si>
  <si>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</si>
  <si>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</si>
  <si>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</si>
  <si>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</si>
  <si>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</si>
  <si>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</si>
  <si>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</si>
  <si>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</si>
  <si>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</si>
  <si>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</si>
  <si>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</si>
  <si>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</si>
  <si>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</si>
  <si>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</si>
  <si>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</si>
  <si>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</si>
  <si>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</si>
  <si>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</si>
  <si>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</si>
  <si>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</si>
  <si>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</si>
  <si>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</si>
  <si>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</si>
  <si>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</si>
  <si>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</si>
  <si>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</si>
  <si>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</si>
  <si>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</si>
  <si>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</si>
  <si>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</si>
  <si>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</si>
  <si>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</si>
  <si>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</si>
  <si>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</si>
  <si>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</si>
  <si>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</si>
  <si>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</si>
  <si>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</si>
  <si>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</si>
  <si>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</si>
  <si>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</si>
  <si>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</si>
  <si>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</si>
  <si>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</si>
  <si>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</si>
  <si>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</si>
  <si>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</si>
  <si>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</si>
  <si>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</si>
  <si>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</si>
  <si>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</si>
  <si>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</si>
  <si>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</si>
  <si>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</si>
  <si>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</si>
  <si>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</si>
  <si>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</si>
  <si>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</si>
  <si>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</si>
  <si>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</si>
  <si>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</si>
  <si>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</si>
  <si>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</si>
  <si>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</si>
  <si>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</si>
  <si>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</si>
  <si>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</si>
  <si>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</si>
  <si>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</si>
  <si>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</si>
  <si>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</si>
  <si>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</si>
  <si>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</si>
  <si>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</si>
  <si>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</si>
  <si>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</si>
  <si>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</si>
  <si>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</si>
  <si>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</si>
  <si>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</si>
  <si>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</si>
  <si>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</si>
  <si>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</si>
  <si>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</si>
  <si>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</si>
  <si>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</si>
  <si>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</si>
  <si>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</si>
  <si>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</si>
  <si>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</si>
  <si>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</si>
  <si>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</si>
  <si>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</si>
  <si>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</si>
  <si>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</si>
  <si>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</si>
  <si>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</si>
  <si>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</si>
  <si>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</si>
  <si>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</si>
  <si>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</si>
  <si>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</si>
  <si>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</si>
  <si>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</si>
  <si>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</si>
  <si>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</si>
  <si>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</si>
  <si>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</si>
  <si>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</si>
  <si>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</si>
  <si>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</si>
  <si>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</si>
  <si>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</si>
  <si>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</si>
  <si>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</si>
  <si>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</si>
  <si>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</si>
  <si>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</si>
  <si>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</si>
  <si>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</si>
  <si>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</si>
  <si>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</si>
  <si>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</si>
  <si>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</si>
  <si>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</si>
  <si>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</si>
  <si>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</si>
  <si>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</si>
  <si>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</si>
  <si>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</si>
  <si>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</si>
  <si>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</si>
  <si>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</si>
  <si>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</si>
  <si>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</si>
  <si>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</si>
  <si>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</si>
  <si>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</si>
  <si>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</si>
  <si>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</si>
  <si>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</si>
  <si>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</si>
  <si>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</si>
  <si>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</si>
  <si>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</si>
  <si>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</si>
  <si>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</si>
  <si>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</si>
  <si>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</si>
  <si>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</si>
  <si>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</si>
  <si>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</si>
  <si>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</si>
  <si>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</si>
  <si>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</si>
  <si>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</si>
  <si>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</si>
  <si>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</si>
  <si>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</si>
  <si>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</si>
  <si>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</si>
  <si>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</si>
  <si>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</si>
  <si>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</si>
  <si>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</si>
  <si>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</si>
  <si>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</si>
  <si>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</si>
  <si>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</si>
  <si>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</si>
  <si>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</si>
  <si>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</si>
  <si>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</si>
  <si>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</si>
  <si>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</si>
  <si>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</si>
  <si>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</si>
  <si>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</si>
  <si>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</si>
  <si>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</si>
  <si>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</si>
  <si>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</si>
  <si>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</si>
  <si>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</si>
  <si>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</si>
  <si>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</si>
  <si>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</si>
  <si>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</si>
  <si>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</si>
  <si>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</si>
  <si>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</si>
  <si>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</si>
  <si>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</si>
  <si>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</si>
  <si>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</si>
  <si>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</si>
  <si>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</si>
  <si>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</si>
  <si>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</si>
  <si>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</si>
  <si>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</si>
  <si>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</si>
  <si>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</si>
  <si>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</si>
  <si>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</si>
  <si>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</si>
  <si>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</si>
  <si>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</si>
  <si>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</si>
  <si>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</si>
  <si>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</si>
  <si>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</si>
  <si>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</si>
  <si>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</si>
  <si>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</si>
  <si>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</si>
  <si>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</si>
  <si>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</si>
  <si>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</si>
  <si>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</si>
  <si>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</si>
  <si>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</si>
  <si>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</si>
  <si>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</si>
  <si>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</si>
  <si>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</si>
  <si>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</si>
  <si>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</si>
  <si>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</si>
  <si>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</si>
  <si>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</si>
  <si>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</si>
  <si>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</si>
  <si>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</si>
  <si>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</si>
  <si>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</si>
  <si>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</si>
  <si>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</si>
  <si>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</si>
  <si>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</si>
  <si>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</si>
  <si>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</si>
  <si>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</si>
  <si>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</si>
  <si>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</si>
  <si>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</si>
  <si>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</si>
  <si>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</si>
  <si>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</si>
  <si>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</si>
  <si>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</si>
  <si>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</si>
  <si>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</si>
  <si>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</si>
  <si>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</si>
  <si>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</si>
  <si>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</si>
  <si>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</si>
  <si>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</si>
  <si>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</si>
  <si>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</si>
  <si>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</si>
  <si>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</si>
  <si>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</si>
  <si>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</si>
  <si>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</si>
  <si>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</si>
  <si>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</si>
  <si>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</si>
  <si>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</si>
  <si>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</si>
  <si>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</si>
  <si>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</si>
  <si>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</si>
  <si>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</si>
  <si>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</si>
  <si>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</si>
  <si>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</si>
  <si>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</si>
  <si>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</si>
  <si>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</si>
  <si>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</si>
  <si>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</si>
  <si>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</si>
  <si>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</si>
  <si>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</si>
  <si>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</si>
  <si>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</si>
  <si>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</si>
  <si>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</si>
  <si>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</si>
  <si>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</si>
  <si>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</si>
  <si>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</si>
  <si>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</si>
  <si>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</si>
  <si>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</si>
  <si>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</si>
  <si>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</si>
  <si>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</si>
  <si>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</si>
  <si>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</si>
  <si>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</si>
  <si>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</si>
  <si>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</si>
  <si>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</si>
  <si>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</si>
  <si>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</si>
  <si>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</si>
  <si>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</si>
  <si>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</si>
  <si>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</si>
  <si>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</si>
  <si>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</si>
  <si>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</si>
  <si>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</si>
  <si>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</si>
  <si>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</si>
  <si>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</si>
  <si>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</si>
  <si>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</si>
  <si>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</si>
  <si>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</si>
  <si>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</si>
  <si>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</si>
  <si>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</si>
  <si>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</si>
  <si>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</si>
  <si>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</si>
  <si>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</si>
  <si>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</si>
  <si>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</si>
  <si>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</si>
  <si>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</si>
  <si>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</si>
  <si>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</si>
  <si>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</si>
  <si>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</si>
  <si>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</si>
  <si>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</si>
  <si>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</si>
  <si>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</si>
  <si>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</si>
  <si>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</si>
  <si>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</si>
  <si>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</si>
  <si>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</si>
  <si>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</si>
  <si>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</si>
  <si>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</si>
  <si>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</si>
  <si>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</si>
  <si>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</si>
  <si>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</si>
  <si>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</si>
  <si>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</si>
  <si>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</si>
  <si>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</si>
  <si>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</si>
  <si>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</si>
  <si>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</si>
  <si>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</si>
  <si>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</si>
  <si>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</si>
  <si>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</si>
  <si>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</si>
  <si>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</si>
  <si>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</si>
  <si>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</si>
  <si>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</si>
  <si>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</si>
  <si>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</si>
  <si>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</si>
  <si>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</si>
  <si>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</si>
  <si>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</si>
  <si>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</si>
  <si>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</si>
  <si>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</si>
  <si>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</si>
  <si>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</si>
  <si>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</si>
  <si>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</si>
  <si>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</si>
  <si>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</si>
  <si>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</si>
  <si>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</si>
  <si>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</si>
  <si>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</si>
  <si>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</si>
  <si>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</si>
  <si>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</si>
  <si>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</si>
  <si>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</si>
  <si>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</si>
  <si>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</si>
  <si>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</si>
  <si>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</si>
  <si>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</si>
  <si>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</si>
  <si>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</si>
  <si>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</si>
  <si>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</si>
  <si>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</si>
  <si>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</si>
  <si>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</si>
  <si>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</si>
  <si>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</si>
  <si>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</si>
  <si>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</si>
  <si>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</si>
  <si>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</si>
  <si>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</si>
  <si>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</si>
  <si>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</si>
  <si>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</si>
  <si>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</si>
  <si>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</si>
  <si>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</si>
  <si>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</si>
  <si>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</si>
  <si>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</si>
  <si>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</si>
  <si>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</si>
  <si>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</si>
  <si>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</si>
  <si>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</si>
  <si>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</si>
  <si>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</si>
  <si>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</si>
  <si>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</si>
  <si>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</si>
  <si>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</si>
  <si>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</si>
  <si>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</si>
  <si>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</si>
  <si>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</si>
  <si>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</si>
  <si>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</si>
  <si>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</si>
  <si>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</si>
  <si>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</si>
  <si>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</si>
  <si>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</si>
  <si>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</si>
  <si>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</si>
  <si>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</si>
  <si>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</si>
  <si>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</si>
  <si>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</si>
  <si>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</si>
  <si>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</si>
  <si>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</si>
  <si>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</si>
  <si>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</si>
  <si>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</si>
  <si>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</si>
  <si>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</si>
  <si>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</si>
  <si>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</si>
  <si>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</si>
  <si>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</si>
  <si>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</si>
  <si>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</si>
  <si>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</si>
  <si>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</si>
  <si>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</si>
  <si>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</si>
  <si>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</si>
  <si>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</si>
  <si>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</si>
  <si>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</si>
  <si>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</si>
  <si>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</si>
  <si>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</si>
  <si>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</si>
  <si>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</si>
  <si>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</si>
  <si>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</si>
  <si>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</si>
  <si>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</si>
  <si>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</si>
  <si>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</si>
  <si>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</si>
  <si>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</si>
  <si>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</si>
  <si>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</si>
  <si>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</si>
  <si>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</si>
  <si>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</si>
  <si>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</si>
  <si>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</si>
  <si>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</si>
  <si>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</si>
  <si>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</si>
  <si>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</si>
  <si>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</si>
  <si>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</si>
  <si>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</si>
  <si>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</si>
  <si>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</si>
  <si>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</si>
  <si>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</si>
  <si>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</si>
  <si>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</si>
  <si>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</si>
  <si>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</si>
  <si>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</si>
  <si>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</si>
  <si>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</si>
  <si>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</si>
  <si>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</si>
  <si>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</si>
  <si>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</si>
  <si>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</si>
  <si>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</si>
  <si>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</si>
  <si>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</si>
  <si>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</si>
  <si>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</si>
  <si>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</si>
  <si>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</si>
  <si>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</si>
  <si>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</si>
  <si>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</si>
  <si>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</si>
  <si>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</si>
  <si>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</si>
  <si>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</si>
  <si>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</si>
  <si>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</si>
  <si>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</si>
  <si>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</si>
  <si>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</si>
  <si>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</si>
  <si>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</si>
  <si>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</si>
  <si>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</si>
  <si>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</si>
  <si>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</si>
  <si>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</si>
  <si>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</si>
  <si>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</si>
  <si>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</si>
  <si>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</si>
  <si>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</si>
  <si>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</si>
  <si>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</si>
  <si>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</si>
  <si>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</si>
  <si>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</si>
  <si>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</si>
  <si>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</si>
  <si>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</si>
  <si>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</si>
  <si>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</si>
  <si>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</si>
  <si>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</si>
  <si>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</si>
  <si>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</si>
  <si>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</si>
  <si>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</si>
  <si>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</si>
  <si>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</si>
  <si>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</si>
  <si>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</si>
  <si>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</si>
  <si>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</si>
  <si>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</si>
  <si>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</si>
  <si>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</si>
  <si>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</si>
  <si>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</si>
  <si>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</si>
  <si>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</si>
  <si>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</si>
  <si>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</si>
  <si>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</si>
  <si>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</si>
  <si>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</si>
  <si>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</si>
  <si>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</si>
  <si>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</si>
  <si>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</si>
  <si>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</si>
  <si>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</si>
  <si>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</si>
  <si>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</si>
  <si>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</si>
  <si>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</si>
  <si>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</si>
  <si>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</si>
  <si>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</si>
  <si>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</si>
  <si>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</si>
  <si>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</si>
  <si>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</si>
  <si>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</si>
  <si>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</si>
  <si>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</si>
  <si>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</si>
  <si>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</si>
  <si>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</si>
  <si>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</si>
  <si>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</si>
  <si>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</si>
  <si>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</si>
  <si>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</si>
  <si>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</si>
  <si>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</si>
  <si>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</si>
  <si>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</si>
  <si>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</si>
  <si>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</si>
  <si>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</si>
  <si>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</si>
  <si>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</si>
  <si>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</si>
  <si>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</si>
  <si>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</si>
  <si>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</si>
  <si>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</si>
  <si>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</si>
  <si>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</si>
  <si>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</si>
  <si>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</si>
  <si>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</si>
  <si>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</si>
  <si>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</si>
  <si>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</si>
  <si>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</si>
  <si>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</si>
  <si>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</si>
  <si>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</si>
  <si>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</si>
  <si>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</si>
  <si>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</si>
  <si>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</si>
  <si>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</si>
  <si>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</si>
  <si>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</si>
  <si>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</si>
  <si>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</si>
  <si>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</si>
  <si>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</si>
  <si>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</si>
  <si>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</si>
  <si>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</si>
  <si>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</si>
  <si>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</si>
  <si>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</si>
  <si>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</si>
  <si>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</si>
  <si>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</si>
  <si>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</si>
  <si>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</si>
  <si>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</si>
  <si>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</si>
  <si>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</si>
  <si>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</si>
  <si>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</si>
  <si>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</si>
  <si>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</si>
  <si>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</si>
  <si>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</si>
  <si>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</si>
  <si>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</si>
  <si>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</si>
  <si>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</si>
  <si>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</si>
  <si>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</si>
  <si>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</si>
  <si>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</si>
  <si>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</si>
  <si>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</si>
  <si>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</si>
  <si>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</si>
  <si>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</si>
  <si>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</si>
  <si>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</si>
  <si>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</si>
  <si>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</si>
  <si>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</si>
  <si>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</si>
  <si>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</si>
  <si>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</si>
  <si>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</si>
  <si>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</si>
  <si>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</si>
  <si>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</si>
  <si>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</si>
  <si>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</si>
  <si>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</si>
  <si>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</si>
  <si>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</si>
  <si>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</si>
  <si>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</si>
  <si>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</si>
  <si>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</si>
  <si>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</si>
  <si>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</si>
  <si>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</si>
  <si>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</si>
  <si>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</si>
  <si>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</si>
  <si>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</si>
  <si>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</si>
  <si>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</si>
  <si>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</si>
  <si>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</si>
  <si>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</si>
  <si>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</si>
  <si>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</si>
  <si>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</si>
  <si>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</si>
  <si>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</si>
  <si>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</si>
  <si>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</si>
  <si>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</si>
  <si>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</si>
  <si>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</si>
  <si>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</si>
  <si>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</si>
  <si>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</si>
  <si>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</si>
  <si>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</si>
  <si>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</si>
  <si>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</si>
  <si>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</si>
  <si>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</si>
  <si>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</si>
  <si>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</si>
  <si>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</si>
  <si>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</si>
  <si>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</si>
  <si>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</si>
  <si>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</si>
  <si>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</si>
  <si>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</si>
  <si>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</si>
  <si>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</si>
  <si>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</si>
  <si>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</si>
  <si>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</si>
  <si>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</si>
  <si>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</si>
  <si>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</si>
  <si>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</si>
  <si>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</si>
  <si>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</si>
  <si>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</si>
  <si>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</si>
  <si>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</si>
  <si>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</si>
  <si>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</si>
  <si>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</si>
  <si>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</si>
  <si>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</si>
  <si>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</si>
  <si>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</si>
  <si>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</si>
  <si>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</si>
  <si>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</si>
  <si>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</si>
  <si>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</si>
  <si>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</si>
  <si>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</si>
  <si>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</si>
  <si>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</si>
  <si>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</si>
  <si>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</si>
  <si>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</si>
  <si>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</si>
  <si>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</si>
  <si>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</si>
  <si>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</si>
  <si>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</si>
  <si>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</si>
  <si>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</si>
  <si>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</si>
  <si>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</si>
  <si>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</si>
  <si>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</si>
  <si>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</si>
  <si>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</si>
  <si>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</si>
  <si>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</si>
  <si>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</si>
  <si>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</si>
  <si>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</si>
  <si>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</si>
  <si>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</si>
  <si>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</si>
  <si>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</si>
  <si>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</si>
  <si>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</si>
  <si>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</si>
  <si>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</si>
  <si>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</si>
  <si>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</si>
  <si>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</si>
  <si>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</si>
  <si>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</si>
  <si>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</si>
  <si>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</si>
  <si>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</si>
  <si>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</si>
  <si>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</si>
  <si>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</si>
  <si>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</si>
  <si>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</si>
  <si>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</si>
  <si>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</si>
  <si>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</si>
  <si>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</si>
  <si>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</si>
  <si>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</si>
  <si>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</si>
  <si>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</si>
  <si>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</si>
  <si>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</si>
  <si>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</si>
  <si>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</si>
  <si>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</si>
  <si>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</si>
  <si>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</si>
  <si>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</si>
  <si>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</si>
  <si>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</si>
  <si>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</si>
  <si>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</si>
  <si>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</si>
  <si>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</si>
  <si>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</si>
  <si>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</si>
  <si>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</si>
  <si>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</si>
  <si>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</si>
  <si>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</si>
  <si>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</si>
  <si>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</si>
  <si>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</si>
  <si>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</si>
  <si>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</si>
  <si>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</si>
  <si>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</si>
  <si>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</si>
  <si>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</si>
  <si>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</si>
  <si>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</si>
  <si>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</si>
  <si>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</si>
  <si>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</si>
  <si>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</si>
  <si>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</si>
  <si>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</si>
  <si>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</si>
  <si>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</si>
  <si>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</si>
  <si>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</si>
  <si>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</si>
  <si>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</si>
  <si>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</si>
  <si>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</si>
  <si>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</si>
  <si>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</si>
  <si>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</si>
  <si>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</si>
  <si>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</si>
  <si>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</si>
  <si>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</si>
  <si>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</si>
  <si>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</si>
  <si>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</si>
  <si>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</si>
  <si>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</si>
  <si>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</si>
  <si>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</si>
  <si>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</si>
  <si>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</si>
  <si>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</si>
  <si>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</si>
  <si>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</si>
  <si>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</si>
  <si>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</si>
  <si>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</si>
  <si>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</si>
  <si>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</si>
  <si>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</si>
  <si>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</si>
  <si>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</si>
  <si>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</si>
  <si>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</si>
  <si>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</si>
  <si>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</si>
  <si>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</si>
  <si>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</si>
  <si>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</si>
  <si>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</si>
  <si>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</si>
  <si>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</si>
  <si>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</si>
  <si>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</si>
  <si>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</si>
  <si>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</si>
  <si>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</si>
  <si>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</si>
  <si>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</si>
  <si>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</si>
  <si>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</si>
  <si>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</si>
  <si>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</si>
  <si>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</si>
  <si>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</si>
  <si>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</si>
  <si>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</si>
  <si>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</si>
  <si>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</si>
  <si>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</si>
  <si>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</si>
  <si>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</si>
  <si>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</si>
  <si>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</si>
  <si>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</si>
  <si>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</si>
  <si>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</si>
  <si>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</si>
  <si>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</si>
  <si>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</si>
  <si>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</si>
  <si>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</si>
  <si>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</si>
  <si>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</si>
  <si>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</si>
  <si>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</si>
  <si>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</si>
  <si>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</si>
  <si>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</si>
  <si>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</si>
  <si>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</si>
  <si>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</si>
  <si>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</si>
  <si>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</si>
  <si>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</si>
  <si>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</si>
  <si>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</si>
  <si>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</si>
  <si>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</si>
  <si>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</si>
  <si>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</si>
  <si>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</si>
  <si>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</si>
  <si>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</si>
  <si>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</si>
  <si>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</si>
  <si>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</si>
  <si>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</si>
  <si>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</si>
  <si>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</si>
  <si>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</si>
  <si>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</si>
  <si>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</si>
  <si>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</si>
  <si>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</si>
  <si>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</si>
  <si>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</si>
  <si>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</si>
  <si>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</si>
  <si>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</si>
  <si>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</si>
  <si>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</si>
  <si>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</si>
  <si>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</si>
  <si>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</si>
  <si>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</si>
  <si>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</si>
  <si>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</si>
  <si>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</si>
  <si>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</si>
  <si>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</si>
  <si>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</si>
  <si>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</si>
  <si>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</si>
  <si>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</si>
  <si>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</si>
  <si>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</si>
  <si>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</si>
  <si>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</si>
  <si>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</si>
  <si>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</si>
  <si>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</si>
  <si>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</si>
  <si>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</si>
  <si>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</si>
  <si>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</si>
  <si>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</si>
  <si>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</si>
  <si>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</si>
  <si>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</si>
  <si>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</si>
  <si>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</si>
  <si>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</si>
  <si>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</si>
  <si>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</si>
  <si>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</si>
  <si>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</si>
  <si>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</si>
  <si>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</si>
  <si>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</si>
  <si>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</si>
  <si>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</si>
  <si>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</si>
  <si>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</si>
  <si>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</si>
  <si>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</si>
  <si>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</si>
  <si>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</si>
  <si>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</si>
  <si>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</si>
  <si>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</si>
  <si>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</si>
  <si>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</si>
  <si>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</si>
  <si>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</si>
  <si>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</si>
  <si>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</si>
  <si>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</si>
  <si>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</si>
  <si>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</si>
  <si>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</si>
  <si>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</si>
  <si>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</si>
  <si>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</si>
  <si>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</si>
  <si>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</si>
  <si>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</si>
  <si>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</si>
  <si>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</si>
  <si>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</si>
  <si>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</si>
  <si>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</si>
  <si>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</si>
  <si>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</si>
  <si>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</si>
  <si>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</si>
  <si>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</si>
  <si>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</si>
  <si>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</si>
  <si>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</si>
  <si>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</si>
  <si>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</si>
  <si>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</si>
  <si>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</si>
  <si>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</si>
  <si>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</si>
  <si>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</si>
  <si>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</si>
  <si>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</si>
  <si>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</si>
  <si>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</si>
  <si>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</si>
  <si>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</si>
  <si>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</si>
  <si>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</si>
  <si>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</si>
  <si>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</si>
  <si>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</si>
  <si>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</si>
  <si>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</si>
  <si>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</si>
  <si>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</si>
  <si>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</si>
  <si>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</si>
  <si>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</si>
  <si>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</si>
  <si>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</si>
  <si>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</si>
  <si>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</si>
  <si>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</si>
  <si>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</si>
  <si>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</si>
  <si>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</si>
  <si>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</si>
  <si>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</si>
  <si>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</si>
  <si>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</si>
  <si>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</si>
  <si>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</si>
  <si>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</si>
  <si>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</si>
  <si>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</si>
  <si>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</si>
  <si>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</si>
  <si>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</si>
  <si>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</si>
  <si>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</si>
  <si>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</si>
  <si>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</si>
  <si>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</si>
  <si>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</si>
  <si>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</si>
  <si>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</si>
  <si>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</si>
  <si>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</si>
  <si>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</si>
  <si>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</si>
  <si>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</si>
  <si>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</si>
  <si>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</si>
  <si>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</si>
  <si>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</si>
  <si>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</si>
  <si>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</si>
  <si>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</si>
  <si>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</si>
  <si>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</si>
  <si>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</si>
  <si>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</si>
  <si>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</si>
  <si>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</si>
  <si>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</si>
  <si>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</si>
  <si>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</si>
  <si>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</si>
  <si>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</si>
  <si>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</si>
  <si>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</si>
  <si>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</si>
  <si>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</si>
  <si>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</si>
  <si>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</si>
  <si>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</si>
  <si>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</si>
  <si>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</si>
  <si>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</si>
  <si>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</si>
  <si>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</si>
  <si>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</si>
  <si>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</si>
  <si>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</si>
  <si>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</si>
  <si>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</si>
  <si>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</si>
  <si>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</si>
  <si>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</si>
  <si>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</si>
  <si>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</si>
  <si>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</si>
  <si>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</si>
  <si>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</si>
  <si>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</si>
  <si>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</si>
  <si>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</si>
  <si>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</si>
  <si>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</si>
  <si>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</si>
  <si>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</si>
  <si>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</si>
  <si>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</si>
  <si>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</si>
  <si>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</si>
  <si>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</si>
  <si>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</si>
  <si>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</si>
  <si>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</si>
  <si>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</si>
  <si>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</si>
  <si>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</si>
  <si>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</si>
  <si>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</si>
  <si>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</si>
  <si>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</si>
  <si>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</si>
  <si>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</si>
  <si>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</si>
  <si>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</si>
  <si>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</si>
  <si>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</si>
  <si>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</si>
  <si>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</si>
  <si>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</si>
  <si>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</si>
  <si>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</si>
  <si>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</si>
  <si>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</si>
  <si>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</si>
  <si>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</si>
  <si>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</si>
  <si>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</si>
  <si>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</si>
  <si>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</si>
  <si>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</si>
  <si>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</si>
  <si>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</si>
  <si>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</si>
  <si>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</si>
  <si>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</si>
  <si>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</si>
  <si>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</si>
  <si>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</si>
  <si>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</si>
  <si>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</si>
  <si>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</si>
  <si>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</si>
  <si>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</si>
  <si>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</si>
  <si>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</si>
  <si>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</si>
  <si>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</si>
  <si>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</si>
  <si>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</si>
  <si>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</si>
  <si>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</si>
  <si>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</si>
  <si>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</si>
  <si>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</si>
  <si>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</si>
  <si>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</si>
  <si>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</si>
  <si>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</si>
  <si>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</si>
  <si>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</si>
  <si>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</si>
  <si>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</si>
  <si>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</si>
  <si>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</si>
  <si>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</si>
  <si>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</si>
  <si>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</si>
  <si>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</si>
  <si>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</si>
  <si>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</si>
  <si>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</si>
  <si>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</si>
  <si>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</si>
  <si>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</si>
  <si>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</si>
  <si>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</si>
  <si>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</si>
  <si>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</si>
  <si>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</si>
  <si>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</si>
  <si>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</si>
  <si>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</si>
  <si>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</si>
  <si>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</si>
  <si>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</si>
  <si>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</si>
  <si>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</si>
  <si>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</si>
  <si>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</si>
  <si>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</si>
  <si>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</si>
  <si>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</si>
  <si>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</si>
  <si>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</si>
  <si>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</si>
  <si>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</si>
  <si>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</si>
  <si>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</si>
  <si>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</si>
  <si>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</si>
  <si>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</si>
  <si>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</si>
  <si>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</si>
  <si>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</si>
  <si>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</si>
  <si>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</si>
  <si>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</si>
  <si>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</si>
  <si>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</si>
  <si>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</si>
  <si>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</si>
  <si>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</si>
  <si>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</si>
  <si>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</si>
  <si>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</si>
  <si>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</si>
  <si>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</si>
  <si>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</si>
  <si>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</si>
  <si>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</si>
  <si>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</si>
  <si>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</si>
  <si>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</si>
  <si>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</si>
  <si>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</si>
  <si>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</si>
  <si>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</si>
  <si>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</si>
  <si>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</si>
  <si>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</si>
  <si>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</si>
  <si>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</si>
  <si>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</si>
  <si>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</si>
  <si>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</si>
  <si>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</si>
  <si>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</si>
  <si>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</si>
  <si>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</si>
  <si>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</si>
  <si>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</si>
  <si>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</si>
  <si>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</si>
  <si>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</si>
  <si>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</si>
  <si>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</si>
  <si>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</si>
  <si>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</si>
  <si>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</si>
  <si>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</si>
  <si>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</si>
  <si>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</si>
  <si>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</si>
  <si>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</si>
  <si>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</si>
  <si>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</si>
  <si>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</si>
  <si>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</si>
  <si>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</si>
  <si>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</si>
  <si>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</si>
  <si>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</si>
  <si>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</si>
  <si>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</si>
  <si>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</si>
  <si>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</si>
  <si>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</si>
  <si>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</si>
  <si>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</si>
  <si>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</si>
  <si>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</si>
  <si>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</si>
  <si>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</si>
  <si>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</si>
  <si>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</si>
  <si>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</si>
  <si>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</si>
  <si>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</si>
  <si>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</si>
  <si>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</si>
  <si>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</si>
  <si>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</si>
  <si>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</si>
  <si>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</si>
  <si>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</si>
  <si>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</si>
  <si>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</si>
  <si>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</si>
  <si>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</si>
  <si>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</si>
  <si>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</si>
  <si>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</si>
  <si>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</si>
  <si>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</si>
  <si>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</si>
  <si>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</si>
  <si>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</si>
  <si>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</si>
  <si>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</si>
  <si>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</si>
  <si>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</si>
  <si>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</si>
  <si>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</si>
  <si>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</si>
  <si>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</si>
  <si>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</si>
  <si>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</si>
  <si>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</si>
  <si>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</si>
  <si>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</si>
  <si>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</si>
  <si>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</si>
  <si>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</si>
  <si>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</si>
  <si>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</si>
  <si>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</si>
  <si>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</si>
  <si>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</si>
  <si>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</si>
  <si>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</si>
  <si>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</si>
  <si>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</si>
  <si>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</si>
  <si>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</si>
  <si>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</si>
  <si>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</si>
  <si>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</si>
  <si>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</si>
  <si>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</si>
  <si>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</si>
  <si>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</si>
  <si>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</si>
  <si>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</si>
  <si>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</si>
  <si>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</si>
  <si>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</si>
  <si>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</si>
  <si>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</si>
  <si>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</si>
  <si>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</si>
  <si>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</si>
  <si>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</si>
  <si>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</si>
  <si>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</si>
  <si>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</si>
  <si>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</si>
  <si>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</si>
  <si>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</si>
  <si>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</si>
  <si>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</si>
  <si>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</si>
  <si>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</si>
  <si>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</si>
  <si>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</si>
  <si>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</si>
  <si>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</si>
  <si>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</si>
  <si>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</si>
  <si>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</si>
  <si>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</si>
  <si>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</si>
  <si>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</si>
  <si>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</si>
  <si>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</si>
  <si>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</si>
  <si>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</si>
  <si>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</si>
  <si>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</si>
  <si>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</si>
  <si>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</si>
  <si>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</si>
  <si>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</si>
  <si>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</si>
  <si>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</si>
  <si>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</si>
  <si>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</si>
  <si>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</si>
  <si>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</si>
  <si>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</si>
  <si>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</si>
  <si>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</si>
  <si>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</si>
  <si>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</si>
  <si>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</si>
  <si>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</si>
  <si>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</si>
  <si>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</si>
  <si>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</si>
  <si>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</si>
  <si>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</si>
  <si>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</si>
  <si>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</si>
  <si>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</si>
  <si>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</si>
  <si>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</si>
  <si>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</si>
  <si>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</si>
  <si>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</si>
  <si>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</si>
  <si>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</si>
  <si>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</si>
  <si>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</si>
  <si>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</si>
  <si>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</si>
  <si>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</si>
  <si>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</si>
  <si>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</si>
  <si>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</si>
  <si>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</si>
  <si>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</si>
  <si>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</si>
  <si>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</si>
  <si>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</si>
  <si>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</si>
  <si>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</si>
  <si>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</si>
  <si>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</si>
  <si>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</si>
  <si>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</si>
  <si>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</si>
  <si>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</si>
  <si>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</si>
  <si>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</si>
  <si>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</si>
  <si>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</si>
  <si>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</si>
  <si>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</si>
  <si>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</si>
  <si>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</si>
  <si>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</si>
  <si>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</si>
  <si>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</si>
  <si>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</si>
  <si>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</si>
  <si>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</si>
  <si>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</si>
  <si>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</si>
  <si>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</si>
  <si>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</si>
  <si>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</si>
  <si>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</si>
  <si>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</si>
  <si>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</si>
  <si>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</si>
  <si>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</si>
  <si>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</si>
  <si>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</si>
  <si>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</si>
  <si>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</si>
  <si>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</si>
  <si>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</si>
  <si>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</si>
  <si>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</si>
  <si>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</si>
  <si>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</si>
  <si>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</si>
  <si>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</si>
  <si>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</si>
  <si>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</si>
  <si>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</si>
  <si>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</si>
  <si>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</si>
  <si>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</si>
  <si>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</si>
  <si>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</si>
  <si>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</si>
  <si>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</si>
  <si>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</si>
  <si>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</si>
  <si>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</si>
  <si>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</si>
  <si>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</si>
  <si>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</si>
  <si>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</si>
  <si>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</si>
  <si>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</si>
  <si>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</si>
  <si>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</si>
  <si>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</si>
  <si>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</si>
  <si>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</si>
  <si>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</si>
  <si>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</si>
  <si>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</si>
  <si>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</si>
  <si>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</si>
  <si>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</si>
  <si>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</si>
  <si>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</si>
  <si>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</si>
  <si>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</si>
  <si>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</si>
  <si>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</si>
  <si>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</si>
  <si>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</si>
  <si>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</si>
  <si>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</si>
  <si>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</si>
  <si>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</si>
  <si>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</si>
  <si>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</si>
  <si>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</si>
  <si>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</si>
  <si>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</si>
  <si>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</si>
  <si>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</si>
  <si>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</si>
  <si>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</si>
  <si>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</si>
  <si>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</si>
  <si>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</si>
  <si>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</si>
  <si>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</si>
  <si>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</si>
  <si>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</si>
  <si>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</si>
  <si>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</si>
  <si>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</si>
  <si>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</si>
  <si>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</si>
  <si>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</si>
  <si>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</si>
  <si>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</si>
  <si>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</si>
  <si>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</si>
  <si>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</si>
  <si>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</si>
  <si>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</si>
  <si>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</si>
  <si>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</si>
  <si>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</si>
  <si>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</si>
  <si>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</si>
  <si>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</si>
  <si>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</si>
  <si>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</si>
  <si>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</si>
  <si>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</si>
  <si>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</si>
  <si>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</si>
  <si>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</si>
  <si>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</si>
  <si>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</si>
  <si>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</si>
  <si>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</si>
  <si>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</si>
  <si>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</si>
  <si>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</si>
  <si>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</si>
  <si>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</si>
  <si>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</si>
  <si>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</si>
  <si>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</si>
  <si>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</si>
  <si>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</si>
  <si>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</si>
  <si>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</si>
  <si>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</si>
  <si>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</si>
  <si>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</si>
  <si>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</si>
  <si>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</si>
  <si>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</si>
  <si>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</si>
  <si>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</si>
  <si>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</si>
  <si>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</si>
  <si>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</si>
  <si>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</si>
  <si>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</si>
  <si>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</si>
  <si>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</si>
  <si>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</si>
  <si>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</si>
  <si>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</si>
  <si>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</si>
  <si>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</si>
  <si>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</si>
  <si>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</si>
  <si>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</si>
  <si>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</si>
  <si>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</si>
  <si>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</si>
  <si>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</si>
  <si>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</si>
  <si>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</si>
  <si>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</si>
  <si>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</si>
  <si>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</si>
  <si>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</si>
  <si>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</si>
  <si>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</si>
  <si>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</si>
  <si>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</si>
  <si>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</si>
  <si>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</si>
  <si>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</si>
  <si>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</si>
  <si>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</si>
  <si>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</si>
  <si>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</si>
  <si>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</si>
  <si>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</si>
  <si>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</si>
  <si>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</si>
  <si>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</si>
  <si>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</si>
  <si>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</si>
  <si>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</si>
  <si>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</si>
  <si>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</si>
  <si>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</si>
  <si>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</si>
  <si>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</si>
  <si>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</si>
  <si>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</si>
  <si>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</si>
  <si>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</si>
  <si>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</si>
  <si>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</si>
  <si>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</si>
  <si>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</si>
  <si>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</si>
  <si>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</si>
  <si>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</si>
  <si>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</si>
  <si>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</si>
  <si>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</si>
  <si>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</si>
  <si>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</si>
  <si>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</si>
  <si>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</si>
  <si>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</si>
  <si>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</si>
  <si>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</si>
  <si>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</si>
  <si>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</si>
  <si>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</si>
  <si>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</si>
  <si>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</si>
  <si>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</si>
  <si>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</si>
  <si>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</si>
  <si>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</si>
  <si>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</si>
  <si>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</si>
  <si>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</si>
  <si>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</si>
  <si>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</si>
  <si>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</si>
  <si>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</si>
  <si>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</si>
  <si>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</si>
  <si>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</si>
  <si>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</si>
  <si>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</si>
  <si>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</si>
  <si>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</si>
  <si>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</si>
  <si>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</si>
  <si>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</si>
  <si>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</si>
  <si>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</si>
  <si>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</si>
  <si>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</si>
  <si>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</si>
  <si>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</si>
  <si>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</si>
  <si>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</si>
  <si>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</si>
  <si>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</si>
  <si>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</si>
  <si>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</si>
  <si>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</si>
  <si>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</si>
  <si>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</si>
  <si>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</si>
  <si>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</si>
  <si>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</si>
  <si>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</si>
  <si>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</si>
  <si>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</si>
  <si>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</si>
  <si>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</si>
  <si>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</si>
  <si>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</si>
  <si>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</si>
  <si>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</si>
  <si>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</si>
  <si>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</si>
  <si>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</si>
  <si>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</si>
  <si>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</si>
  <si>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</si>
  <si>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</si>
  <si>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</si>
  <si>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</si>
  <si>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</si>
  <si>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</si>
  <si>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</si>
  <si>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</si>
  <si>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</si>
  <si>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</si>
  <si>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</si>
  <si>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</si>
  <si>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</si>
  <si>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</si>
  <si>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</si>
  <si>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</si>
  <si>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</si>
  <si>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</si>
  <si>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</si>
  <si>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</si>
  <si>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</si>
  <si>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</si>
  <si>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</si>
  <si>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</si>
  <si>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</si>
  <si>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</si>
  <si>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</si>
  <si>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</si>
  <si>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</si>
  <si>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</si>
  <si>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</si>
  <si>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</si>
  <si>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</si>
  <si>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</si>
  <si>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</si>
  <si>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</si>
  <si>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</si>
  <si>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</si>
  <si>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</si>
  <si>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</si>
  <si>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</si>
  <si>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</si>
  <si>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</si>
  <si>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</si>
  <si>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</si>
  <si>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</si>
  <si>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</si>
  <si>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</si>
  <si>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</si>
  <si>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</si>
  <si>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</si>
  <si>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</si>
  <si>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</si>
  <si>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</si>
  <si>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</si>
  <si>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</si>
  <si>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</si>
  <si>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</si>
  <si>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</si>
  <si>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</si>
  <si>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</si>
  <si>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</si>
  <si>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</si>
  <si>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</si>
  <si>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</si>
  <si>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</si>
  <si>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</si>
  <si>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</si>
  <si>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</si>
  <si>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</si>
  <si>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</si>
  <si>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</si>
  <si>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</si>
  <si>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</si>
  <si>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</si>
  <si>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</si>
  <si>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</si>
  <si>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</si>
  <si>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</si>
  <si>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</si>
  <si>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</si>
  <si>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</si>
  <si>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</si>
  <si>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</si>
  <si>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</si>
  <si>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</si>
  <si>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</si>
  <si>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</si>
  <si>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</si>
  <si>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</si>
  <si>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</si>
  <si>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</si>
  <si>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</si>
  <si>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</si>
  <si>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</si>
  <si>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</si>
  <si>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</si>
  <si>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</si>
  <si>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</si>
  <si>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</si>
  <si>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</si>
  <si>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</si>
  <si>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</si>
  <si>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</si>
  <si>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</si>
  <si>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</si>
  <si>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</si>
  <si>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</si>
  <si>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</si>
  <si>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</si>
  <si>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</si>
  <si>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</si>
  <si>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</si>
  <si>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</si>
  <si>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</si>
  <si>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</si>
  <si>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</si>
  <si>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</si>
  <si>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</si>
  <si>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</si>
  <si>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</si>
  <si>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</si>
  <si>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</si>
  <si>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</si>
  <si>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</si>
  <si>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</si>
  <si>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</si>
  <si>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</si>
  <si>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</si>
  <si>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</si>
  <si>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</si>
  <si>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</si>
  <si>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</si>
  <si>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</si>
  <si>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</si>
  <si>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</si>
  <si>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</si>
  <si>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</si>
  <si>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</si>
  <si>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</si>
  <si>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</si>
  <si>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</si>
  <si>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</si>
  <si>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</si>
  <si>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</si>
  <si>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</si>
  <si>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</si>
  <si>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</si>
  <si>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</si>
  <si>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</si>
  <si>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</si>
  <si>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</si>
  <si>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</si>
  <si>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</si>
  <si>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</si>
  <si>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</si>
  <si>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</si>
  <si>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</si>
  <si>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</si>
  <si>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</si>
  <si>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</si>
  <si>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</si>
  <si>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</si>
  <si>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</si>
  <si>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</si>
  <si>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</si>
  <si>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</si>
  <si>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</si>
  <si>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</si>
  <si>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</si>
  <si>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</si>
  <si>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</si>
  <si>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</si>
  <si>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</si>
  <si>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</si>
  <si>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</si>
  <si>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</si>
  <si>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</si>
  <si>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</si>
  <si>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</si>
  <si>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</si>
  <si>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</si>
  <si>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</si>
  <si>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</si>
  <si>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</si>
  <si>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</si>
  <si>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</si>
  <si>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</si>
  <si>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</si>
  <si>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</si>
  <si>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</si>
  <si>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</si>
  <si>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</si>
  <si>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</si>
  <si>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</si>
  <si>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</si>
  <si>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</si>
  <si>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</si>
  <si>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</si>
  <si>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</si>
  <si>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</si>
  <si>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</si>
  <si>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</si>
  <si>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</si>
  <si>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</si>
  <si>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</si>
  <si>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</si>
  <si>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</si>
  <si>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</si>
  <si>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</si>
  <si>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</si>
  <si>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</si>
  <si>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</si>
  <si>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</si>
  <si>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</si>
  <si>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</si>
  <si>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</si>
  <si>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</si>
  <si>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</si>
  <si>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</si>
  <si>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</si>
  <si>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</si>
  <si>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</si>
  <si>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</si>
  <si>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</si>
  <si>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</si>
  <si>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</si>
  <si>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</si>
  <si>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</si>
  <si>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</si>
  <si>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</si>
  <si>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</si>
  <si>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</si>
  <si>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</si>
  <si>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</si>
  <si>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</si>
  <si>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</si>
  <si>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</si>
  <si>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</si>
  <si>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</si>
  <si>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</si>
  <si>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</si>
  <si>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</si>
  <si>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</si>
  <si>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</si>
  <si>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</si>
  <si>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</si>
  <si>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</si>
  <si>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</si>
  <si>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</si>
  <si>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</si>
  <si>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</si>
  <si>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</si>
  <si>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</si>
  <si>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</si>
  <si>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</si>
  <si>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</si>
  <si>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</si>
  <si>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</si>
  <si>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</si>
  <si>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</si>
  <si>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</si>
  <si>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</si>
  <si>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</si>
  <si>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</si>
  <si>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</si>
  <si>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</si>
  <si>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</si>
  <si>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</si>
  <si>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</si>
  <si>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</si>
  <si>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</si>
  <si>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</si>
  <si>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</si>
  <si>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</si>
  <si>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</si>
  <si>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</si>
  <si>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</si>
  <si>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</si>
  <si>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</si>
  <si>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</si>
  <si>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</si>
  <si>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</si>
  <si>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</si>
  <si>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</si>
  <si>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</si>
  <si>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</si>
  <si>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</si>
  <si>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</si>
  <si>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</si>
  <si>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</si>
  <si>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</si>
  <si>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</si>
  <si>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</si>
  <si>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</si>
  <si>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</si>
  <si>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</si>
  <si>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</si>
  <si>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</si>
  <si>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</si>
  <si>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</si>
  <si>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</si>
  <si>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</si>
  <si>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</si>
  <si>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</si>
  <si>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</si>
  <si>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</si>
  <si>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</si>
  <si>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</si>
  <si>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</si>
  <si>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</si>
  <si>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</si>
  <si>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</si>
  <si>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</si>
  <si>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</si>
  <si>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</si>
  <si>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</si>
  <si>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</si>
  <si>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</si>
  <si>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</si>
  <si>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</si>
  <si>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</si>
  <si>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</si>
  <si>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</si>
  <si>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</si>
  <si>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</si>
  <si>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</si>
  <si>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</si>
  <si>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</si>
  <si>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</si>
  <si>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</si>
  <si>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</si>
  <si>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</si>
  <si>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</si>
  <si>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</si>
  <si>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</si>
  <si>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</si>
  <si>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</si>
  <si>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</si>
  <si>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</si>
  <si>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</si>
  <si>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</si>
  <si>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</si>
  <si>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</si>
  <si>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</si>
  <si>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</si>
  <si>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</si>
  <si>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</si>
  <si>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</si>
  <si>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</si>
  <si>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</si>
  <si>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</si>
  <si>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</si>
  <si>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</si>
  <si>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</si>
  <si>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</si>
  <si>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</si>
  <si>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</si>
  <si>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</si>
  <si>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</si>
  <si>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</si>
  <si>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</si>
  <si>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</si>
  <si>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</si>
  <si>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</si>
  <si>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</si>
  <si>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</si>
  <si>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</si>
  <si>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</si>
  <si>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</si>
  <si>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</si>
  <si>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</si>
  <si>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</si>
  <si>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</si>
  <si>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</si>
  <si>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</si>
  <si>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</si>
  <si>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</si>
  <si>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</si>
  <si>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</si>
  <si>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</si>
  <si>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</si>
  <si>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</si>
  <si>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</si>
  <si>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</si>
  <si>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</si>
  <si>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</si>
  <si>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</si>
  <si>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</si>
  <si>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</si>
  <si>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</si>
  <si>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</si>
  <si>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</si>
  <si>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</si>
  <si>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</si>
  <si>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</si>
  <si>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</si>
  <si>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</si>
  <si>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</si>
  <si>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</si>
  <si>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</si>
  <si>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</si>
  <si>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</si>
  <si>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</si>
  <si>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</si>
  <si>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</si>
  <si>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</si>
  <si>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</si>
  <si>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</si>
  <si>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</si>
  <si>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</si>
  <si>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</si>
  <si>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</si>
  <si>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</si>
  <si>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</si>
  <si>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</si>
  <si>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</si>
  <si>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</si>
  <si>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</si>
  <si>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</si>
  <si>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</si>
  <si>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</si>
  <si>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</si>
  <si>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</si>
  <si>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</si>
  <si>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</si>
  <si>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</si>
  <si>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</si>
  <si>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</si>
  <si>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</si>
  <si>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</si>
  <si>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</si>
  <si>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</si>
  <si>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</si>
  <si>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</si>
  <si>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</si>
  <si>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</si>
  <si>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</si>
  <si>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</si>
  <si>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</si>
  <si>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</si>
  <si>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</si>
  <si>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</si>
  <si>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</si>
  <si>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</si>
  <si>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</si>
  <si>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</si>
  <si>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</si>
  <si>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</si>
  <si>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</si>
  <si>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</si>
  <si>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</si>
  <si>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</si>
  <si>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</si>
  <si>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</si>
  <si>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</si>
  <si>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</si>
  <si>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</si>
  <si>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</si>
  <si>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</si>
  <si>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</si>
  <si>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</si>
  <si>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</si>
  <si>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</si>
  <si>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</si>
  <si>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</si>
  <si>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</si>
  <si>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</si>
  <si>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</si>
  <si>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</si>
  <si>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</si>
  <si>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</si>
  <si>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</si>
  <si>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</si>
  <si>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</si>
  <si>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</si>
  <si>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</si>
  <si>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</si>
  <si>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</si>
  <si>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</si>
  <si>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</si>
  <si>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</si>
  <si>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</si>
  <si>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</si>
  <si>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</si>
  <si>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</si>
  <si>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</si>
  <si>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</si>
  <si>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</si>
  <si>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</si>
  <si>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</si>
  <si>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</si>
  <si>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</si>
  <si>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</si>
  <si>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</si>
  <si>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</si>
  <si>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</si>
  <si>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</si>
  <si>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</si>
  <si>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</si>
  <si>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</si>
  <si>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</si>
  <si>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</si>
  <si>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</si>
  <si>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</si>
  <si>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</si>
  <si>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</si>
  <si>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</si>
  <si>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</si>
  <si>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</si>
  <si>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</si>
  <si>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</si>
  <si>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</si>
  <si>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</si>
  <si>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</si>
  <si>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</si>
  <si>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</si>
  <si>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</si>
  <si>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</si>
  <si>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</si>
  <si>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</si>
  <si>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</si>
  <si>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</si>
  <si>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</si>
  <si>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</si>
  <si>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</si>
  <si>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</si>
  <si>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</si>
  <si>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</si>
  <si>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</si>
  <si>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</si>
  <si>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</si>
  <si>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</si>
  <si>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</si>
  <si>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</si>
  <si>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</si>
  <si>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</si>
  <si>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</si>
  <si>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</si>
  <si>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</si>
  <si>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</si>
  <si>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</si>
  <si>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</si>
  <si>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</si>
  <si>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</si>
  <si>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</si>
  <si>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</si>
  <si>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</si>
  <si>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</si>
  <si>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</si>
  <si>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</si>
  <si>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</si>
  <si>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</si>
  <si>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</si>
  <si>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</si>
  <si>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</si>
  <si>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</si>
  <si>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</si>
  <si>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</si>
  <si>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</si>
  <si>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</si>
  <si>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</si>
  <si>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</si>
  <si>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</si>
  <si>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</si>
  <si>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</si>
  <si>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</si>
  <si>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</si>
  <si>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</si>
  <si>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</si>
  <si>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</si>
  <si>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</si>
  <si>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</si>
  <si>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</si>
  <si>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</si>
  <si>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</si>
  <si>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</si>
  <si>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</si>
  <si>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</si>
  <si>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</si>
  <si>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</si>
  <si>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</si>
  <si>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</si>
  <si>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</si>
  <si>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</si>
  <si>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</si>
  <si>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</si>
  <si>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</si>
  <si>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</si>
  <si>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</si>
  <si>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</si>
  <si>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</si>
  <si>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</si>
  <si>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</si>
  <si>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</si>
  <si>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</si>
  <si>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</si>
  <si>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</si>
  <si>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</si>
  <si>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</si>
  <si>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</si>
  <si>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</si>
  <si>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</si>
  <si>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</si>
  <si>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</si>
  <si>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</si>
  <si>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</si>
  <si>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</si>
  <si>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</si>
  <si>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</si>
  <si>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</si>
  <si>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</si>
  <si>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</si>
  <si>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</si>
  <si>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</si>
  <si>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</si>
  <si>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</si>
  <si>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</si>
  <si>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</si>
  <si>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</si>
  <si>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</si>
  <si>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</si>
  <si>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</si>
  <si>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</si>
  <si>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</si>
  <si>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</si>
  <si>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</si>
  <si>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</si>
  <si>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</si>
  <si>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</si>
  <si>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</si>
  <si>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</si>
  <si>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</si>
  <si>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</si>
  <si>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</si>
  <si>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</si>
  <si>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</si>
  <si>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</si>
  <si>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</si>
  <si>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</si>
  <si>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</si>
  <si>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</si>
  <si>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</si>
  <si>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</si>
  <si>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</si>
  <si>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</si>
  <si>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</si>
  <si>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</si>
  <si>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</si>
  <si>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</si>
  <si>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</si>
  <si>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</si>
  <si>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</si>
  <si>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</si>
  <si>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</si>
  <si>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</si>
  <si>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</si>
  <si>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</si>
  <si>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</si>
  <si>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</si>
  <si>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</si>
  <si>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</si>
  <si>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</si>
  <si>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</si>
  <si>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</si>
  <si>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</si>
  <si>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</si>
  <si>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</si>
  <si>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</si>
  <si>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</si>
  <si>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</si>
  <si>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</si>
  <si>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</si>
  <si>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</si>
  <si>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</si>
  <si>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</si>
  <si>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</si>
  <si>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</si>
  <si>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</si>
  <si>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</si>
  <si>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</si>
  <si>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</si>
  <si>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</si>
  <si>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</si>
  <si>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</si>
  <si>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</si>
  <si>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</si>
  <si>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</si>
  <si>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</si>
  <si>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</si>
  <si>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</si>
  <si>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</si>
  <si>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</si>
  <si>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</si>
  <si>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</si>
  <si>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</si>
  <si>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</si>
  <si>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</si>
  <si>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</si>
  <si>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</si>
  <si>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</si>
  <si>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</si>
  <si>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</si>
  <si>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</si>
  <si>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</si>
  <si>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</si>
  <si>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</si>
  <si>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</si>
  <si>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</si>
  <si>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</si>
  <si>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</si>
  <si>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</si>
  <si>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</si>
  <si>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</si>
  <si>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</si>
  <si>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</si>
  <si>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</si>
  <si>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</si>
  <si>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</si>
  <si>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</si>
  <si>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</si>
  <si>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</si>
  <si>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</si>
  <si>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</si>
  <si>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</si>
  <si>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</si>
  <si>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</si>
  <si>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</si>
  <si>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</si>
  <si>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</si>
  <si>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</si>
  <si>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</si>
  <si>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</si>
  <si>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</si>
  <si>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</si>
  <si>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</si>
  <si>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</si>
  <si>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</si>
  <si>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</si>
  <si>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</si>
  <si>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</si>
  <si>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</si>
  <si>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</si>
  <si>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</si>
  <si>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</si>
  <si>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</si>
  <si>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</si>
  <si>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</si>
  <si>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</si>
  <si>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</si>
  <si>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</si>
  <si>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</si>
  <si>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</si>
  <si>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</si>
  <si>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</si>
  <si>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</si>
  <si>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</si>
  <si>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</si>
  <si>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</si>
  <si>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</si>
  <si>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</si>
  <si>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</si>
  <si>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</si>
  <si>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</si>
  <si>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</si>
  <si>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</si>
  <si>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</si>
  <si>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</si>
  <si>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</si>
  <si>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</si>
  <si>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</si>
  <si>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</si>
  <si>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</si>
  <si>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</si>
  <si>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</si>
  <si>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</si>
  <si>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</si>
  <si>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</si>
  <si>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</si>
  <si>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</si>
  <si>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</si>
  <si>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</si>
  <si>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</si>
  <si>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</si>
  <si>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</si>
  <si>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</si>
  <si>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</si>
  <si>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</si>
  <si>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</si>
  <si>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</si>
  <si>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</si>
  <si>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</si>
  <si>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</si>
  <si>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</si>
  <si>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</si>
  <si>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</si>
  <si>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</si>
  <si>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</si>
  <si>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</si>
  <si>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</si>
  <si>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</si>
  <si>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</si>
  <si>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</si>
  <si>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</si>
  <si>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</si>
  <si>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</si>
  <si>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</si>
  <si>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</si>
  <si>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</si>
  <si>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</si>
  <si>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</si>
  <si>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</si>
  <si>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</si>
  <si>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</si>
  <si>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</si>
  <si>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</si>
  <si>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</si>
  <si>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</si>
  <si>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</si>
  <si>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</si>
  <si>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</si>
  <si>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</si>
  <si>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</si>
  <si>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</si>
  <si>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</si>
  <si>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</si>
  <si>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</si>
  <si>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</si>
  <si>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</si>
  <si>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</si>
  <si>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</si>
  <si>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</si>
  <si>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</si>
  <si>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</si>
  <si>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</si>
  <si>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</si>
  <si>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</si>
  <si>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</si>
  <si>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</si>
  <si>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</si>
  <si>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</si>
  <si>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</si>
  <si>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</si>
  <si>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</si>
  <si>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</si>
  <si>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</si>
  <si>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</si>
  <si>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</si>
  <si>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</si>
  <si>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</si>
  <si>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</si>
  <si>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</si>
  <si>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</si>
  <si>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</si>
  <si>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</si>
  <si>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</si>
  <si>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</si>
  <si>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</si>
  <si>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</si>
  <si>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</si>
  <si>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</si>
  <si>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</si>
  <si>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</si>
  <si>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</si>
  <si>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</si>
  <si>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</si>
  <si>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</si>
  <si>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</si>
  <si>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</si>
  <si>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</si>
  <si>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</si>
  <si>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</si>
  <si>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</si>
  <si>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</si>
  <si>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</si>
  <si>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</si>
  <si>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</si>
  <si>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</si>
  <si>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</si>
  <si>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</si>
  <si>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</si>
  <si>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</si>
  <si>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</si>
  <si>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</si>
  <si>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</si>
  <si>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</si>
  <si>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</si>
  <si>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</si>
  <si>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</si>
  <si>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</si>
  <si>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</si>
  <si>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</si>
  <si>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</si>
  <si>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</si>
  <si>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</si>
  <si>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</si>
  <si>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</si>
  <si>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</si>
  <si>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</si>
  <si>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</si>
  <si>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</si>
  <si>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</si>
  <si>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</si>
  <si>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</si>
  <si>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</si>
  <si>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</si>
  <si>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</si>
  <si>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</si>
  <si>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</si>
  <si>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</si>
  <si>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</si>
  <si>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</si>
  <si>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</si>
  <si>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</si>
  <si>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</si>
  <si>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</si>
  <si>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</si>
  <si>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</si>
  <si>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</si>
  <si>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</si>
  <si>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</si>
  <si>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</si>
  <si>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</si>
  <si>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</si>
  <si>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</si>
  <si>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</si>
  <si>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</si>
  <si>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</si>
  <si>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</si>
  <si>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</si>
  <si>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</si>
  <si>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</si>
  <si>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</si>
  <si>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</si>
  <si>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</si>
  <si>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</si>
  <si>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</si>
  <si>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</si>
  <si>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</si>
  <si>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</si>
  <si>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</si>
  <si>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</si>
  <si>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</si>
  <si>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</si>
  <si>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</si>
  <si>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</si>
  <si>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</si>
  <si>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</si>
  <si>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</si>
  <si>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</si>
  <si>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</si>
  <si>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</si>
  <si>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</si>
  <si>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</si>
  <si>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</si>
  <si>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</si>
  <si>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</si>
  <si>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</si>
  <si>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</si>
  <si>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</si>
  <si>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</si>
  <si>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</si>
  <si>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</si>
  <si>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</si>
  <si>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</si>
  <si>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</si>
  <si>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</si>
  <si>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</si>
  <si>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</si>
  <si>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</si>
  <si>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</si>
  <si>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</si>
  <si>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</si>
  <si>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</si>
  <si>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</si>
  <si>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</si>
  <si>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</si>
  <si>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</si>
  <si>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</si>
  <si>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</si>
  <si>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</si>
  <si>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</si>
  <si>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</si>
  <si>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</si>
  <si>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</si>
  <si>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</si>
  <si>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</si>
  <si>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</si>
  <si>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</si>
  <si>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</si>
  <si>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</si>
  <si>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</si>
  <si>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</si>
  <si>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</si>
  <si>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</si>
  <si>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</si>
  <si>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</si>
  <si>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</si>
  <si>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</si>
  <si>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</si>
  <si>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</si>
  <si>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</si>
  <si>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</si>
  <si>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</si>
  <si>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</si>
  <si>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</si>
  <si>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</si>
  <si>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</si>
  <si>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</si>
  <si>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</si>
  <si>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</si>
  <si>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</si>
  <si>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</si>
  <si>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</si>
  <si>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</si>
  <si>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</si>
  <si>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</si>
  <si>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</si>
  <si>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</si>
  <si>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</si>
  <si>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</si>
  <si>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</si>
  <si>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</si>
  <si>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</si>
  <si>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</si>
  <si>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</si>
  <si>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</si>
  <si>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</si>
  <si>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</si>
  <si>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</si>
  <si>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</si>
  <si>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</si>
  <si>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</si>
  <si>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</si>
  <si>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</si>
  <si>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</si>
  <si>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</si>
  <si>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</si>
  <si>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</si>
  <si>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</si>
  <si>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</si>
  <si>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</si>
  <si>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</si>
  <si>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</si>
  <si>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</si>
  <si>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</si>
  <si>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</si>
  <si>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</si>
  <si>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</si>
  <si>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</si>
  <si>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</si>
  <si>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</si>
  <si>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</si>
  <si>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</si>
  <si>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</si>
  <si>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</si>
  <si>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</si>
  <si>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</si>
  <si>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</si>
  <si>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</si>
  <si>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</si>
  <si>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</si>
  <si>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</si>
  <si>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</si>
  <si>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</si>
  <si>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</si>
  <si>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</si>
  <si>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</si>
  <si>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</si>
  <si>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</si>
  <si>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</si>
  <si>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</si>
  <si>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</si>
  <si>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</si>
  <si>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</si>
  <si>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</si>
  <si>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</si>
  <si>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</si>
  <si>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</si>
  <si>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</si>
  <si>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</si>
  <si>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</si>
  <si>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</si>
  <si>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</si>
  <si>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</si>
  <si>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</si>
  <si>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</si>
  <si>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</si>
  <si>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</si>
  <si>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</si>
  <si>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</si>
  <si>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</si>
  <si>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</si>
  <si>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</si>
  <si>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</si>
  <si>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</si>
  <si>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</si>
  <si>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</si>
  <si>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</si>
  <si>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</si>
  <si>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</si>
  <si>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</si>
  <si>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</si>
  <si>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</si>
  <si>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</si>
  <si>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</si>
  <si>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</si>
  <si>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</si>
  <si>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</si>
  <si>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</si>
  <si>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</si>
  <si>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</si>
  <si>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</si>
  <si>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</si>
  <si>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</si>
  <si>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</si>
  <si>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</si>
  <si>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</si>
  <si>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</si>
  <si>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</si>
  <si>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</si>
  <si>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</si>
  <si>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</si>
  <si>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</si>
  <si>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</si>
  <si>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</si>
  <si>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</si>
  <si>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</si>
  <si>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</si>
  <si>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</si>
  <si>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</si>
  <si>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</si>
  <si>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</si>
  <si>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</si>
  <si>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</si>
  <si>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</si>
  <si>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</si>
  <si>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</si>
  <si>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</si>
  <si>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</si>
  <si>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</si>
  <si>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</si>
  <si>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</si>
  <si>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</si>
  <si>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</si>
  <si>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</si>
  <si>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</si>
  <si>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</si>
  <si>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</si>
  <si>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</si>
  <si>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</si>
  <si>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</si>
  <si>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</si>
  <si>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</si>
  <si>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</si>
  <si>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</si>
  <si>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</si>
  <si>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</si>
  <si>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</si>
  <si>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</si>
  <si>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</si>
  <si>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</si>
  <si>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</si>
  <si>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</si>
  <si>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</si>
  <si>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</si>
  <si>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</si>
  <si>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</si>
  <si>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</si>
  <si>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</si>
  <si>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</si>
  <si>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</si>
  <si>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</si>
  <si>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</si>
  <si>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</si>
  <si>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</si>
  <si>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</si>
  <si>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</si>
  <si>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</si>
  <si>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</si>
  <si>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</si>
  <si>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</si>
  <si>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</si>
  <si>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</si>
  <si>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</si>
  <si>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</si>
  <si>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</si>
  <si>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</si>
  <si>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</si>
  <si>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</si>
  <si>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</si>
  <si>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</si>
  <si>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</si>
  <si>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</si>
  <si>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</si>
  <si>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</si>
  <si>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</si>
  <si>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</si>
  <si>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</si>
  <si>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</si>
  <si>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</si>
  <si>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</si>
  <si>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</si>
  <si>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</si>
  <si>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</si>
  <si>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</si>
  <si>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</si>
  <si>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</si>
  <si>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</si>
  <si>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</si>
  <si>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</si>
  <si>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</si>
  <si>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</si>
  <si>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</si>
  <si>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</si>
  <si>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</si>
  <si>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</si>
  <si>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</si>
  <si>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</si>
  <si>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</si>
  <si>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</si>
  <si>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</si>
  <si>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</si>
  <si>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</si>
  <si>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</si>
  <si>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</si>
  <si>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</si>
  <si>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</si>
  <si>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</si>
  <si>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</si>
  <si>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</si>
  <si>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</si>
  <si>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</si>
  <si>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</si>
  <si>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</si>
  <si>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</si>
  <si>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</si>
  <si>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</si>
  <si>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</si>
  <si>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</si>
  <si>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</si>
  <si>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</si>
  <si>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</si>
  <si>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</si>
  <si>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</si>
  <si>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</si>
  <si>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</si>
  <si>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</si>
  <si>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</si>
  <si>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</si>
  <si>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</si>
  <si>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</si>
  <si>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</si>
  <si>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</si>
  <si>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</si>
  <si>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</si>
  <si>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</si>
  <si>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</si>
  <si>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</si>
  <si>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</si>
  <si>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</si>
  <si>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</si>
  <si>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</si>
  <si>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</si>
  <si>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</si>
  <si>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</si>
  <si>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</si>
  <si>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</si>
  <si>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</si>
  <si>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</si>
  <si>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</si>
  <si>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</si>
  <si>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</si>
  <si>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</si>
  <si>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</si>
  <si>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</si>
  <si>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</si>
  <si>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</si>
  <si>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</si>
  <si>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</si>
  <si>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</si>
  <si>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</si>
  <si>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</si>
  <si>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</si>
  <si>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</si>
  <si>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</si>
  <si>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</si>
  <si>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</si>
  <si>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</si>
  <si>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</si>
  <si>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</si>
  <si>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</si>
  <si>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</si>
  <si>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</si>
  <si>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</si>
  <si>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</si>
  <si>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</si>
  <si>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</si>
  <si>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</si>
  <si>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</si>
  <si>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</si>
  <si>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</si>
  <si>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</si>
  <si>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</si>
  <si>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</si>
  <si>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</si>
  <si>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</si>
  <si>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</si>
  <si>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</si>
  <si>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</si>
  <si>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</si>
  <si>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</si>
  <si>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</si>
  <si>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</si>
  <si>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</si>
  <si>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</si>
  <si>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</si>
  <si>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</si>
  <si>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</si>
  <si>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</si>
  <si>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</si>
  <si>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</si>
  <si>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</si>
  <si>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</si>
  <si>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</si>
  <si>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</si>
  <si>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</si>
  <si>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</si>
  <si>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</si>
  <si>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</si>
  <si>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</si>
  <si>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</si>
  <si>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</si>
  <si>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</si>
  <si>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</si>
  <si>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</si>
  <si>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</si>
  <si>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</si>
  <si>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</si>
  <si>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</si>
  <si>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</si>
  <si>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</si>
  <si>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</si>
  <si>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</si>
  <si>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</si>
  <si>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</si>
  <si>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</si>
  <si>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</si>
  <si>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</si>
  <si>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</si>
  <si>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</si>
  <si>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</si>
  <si>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</si>
  <si>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</si>
  <si>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</si>
  <si>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</si>
  <si>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</si>
  <si>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</si>
  <si>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</si>
  <si>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</si>
  <si>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</si>
  <si>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</si>
  <si>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</si>
  <si>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</si>
  <si>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</si>
  <si>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</si>
  <si>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</si>
  <si>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</si>
  <si>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</si>
  <si>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</si>
  <si>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</si>
  <si>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</si>
  <si>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</si>
  <si>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</si>
  <si>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</si>
  <si>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</si>
  <si>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</si>
  <si>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</si>
  <si>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</si>
  <si>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</si>
  <si>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</si>
  <si>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</si>
  <si>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</si>
  <si>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</si>
  <si>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</si>
  <si>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</si>
  <si>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</si>
  <si>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</si>
  <si>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</si>
  <si>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</si>
  <si>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</si>
  <si>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</si>
  <si>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</si>
  <si>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</si>
  <si>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</si>
  <si>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</si>
  <si>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</si>
  <si>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</si>
  <si>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</si>
  <si>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</si>
  <si>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</si>
  <si>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</si>
  <si>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</si>
  <si>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</si>
  <si>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</si>
  <si>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</si>
  <si>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</si>
  <si>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</si>
  <si>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</si>
  <si>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</si>
  <si>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</si>
  <si>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</si>
  <si>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</si>
  <si>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</si>
  <si>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</si>
  <si>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</si>
  <si>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</si>
  <si>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</si>
  <si>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</si>
  <si>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</si>
  <si>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</si>
  <si>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</si>
  <si>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</si>
  <si>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</si>
  <si>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</si>
  <si>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</si>
  <si>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</si>
  <si>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</si>
  <si>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</si>
  <si>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</si>
  <si>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</si>
  <si>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</si>
  <si>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</si>
  <si>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</si>
  <si>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</si>
  <si>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</si>
  <si>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</si>
  <si>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</si>
  <si>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</si>
  <si>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</si>
  <si>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</si>
  <si>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</si>
  <si>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</si>
  <si>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</si>
  <si>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</si>
  <si>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</si>
  <si>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</si>
  <si>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</si>
  <si>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</si>
  <si>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</si>
  <si>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</si>
  <si>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</si>
  <si>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</si>
  <si>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</si>
  <si>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</si>
  <si>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</si>
  <si>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</si>
  <si>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</si>
  <si>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</si>
  <si>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</si>
  <si>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</si>
  <si>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</si>
  <si>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</si>
  <si>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</si>
  <si>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</si>
  <si>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</si>
  <si>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</si>
  <si>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</si>
  <si>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</si>
  <si>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</si>
  <si>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</si>
  <si>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</si>
  <si>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</si>
  <si>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</si>
  <si>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</si>
  <si>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</si>
  <si>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</si>
  <si>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</si>
  <si>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</si>
  <si>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</si>
  <si>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</si>
  <si>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</si>
  <si>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</si>
  <si>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</si>
  <si>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</si>
  <si>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</si>
  <si>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</si>
  <si>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</si>
  <si>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</si>
  <si>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</si>
  <si>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</si>
  <si>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</si>
  <si>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</si>
  <si>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</si>
  <si>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</si>
  <si>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</si>
  <si>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</si>
  <si>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</si>
  <si>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</si>
  <si>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</si>
  <si>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</si>
  <si>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</si>
  <si>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</si>
  <si>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</si>
  <si>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</si>
  <si>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</si>
  <si>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</si>
  <si>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</si>
  <si>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</si>
  <si>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</si>
  <si>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</si>
  <si>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</si>
  <si>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</si>
  <si>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</si>
  <si>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</si>
  <si>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</si>
  <si>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</si>
  <si>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</si>
  <si>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</si>
  <si>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</si>
  <si>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</si>
  <si>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</si>
  <si>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</si>
  <si>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</si>
  <si>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</si>
  <si>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</si>
  <si>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</si>
  <si>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</si>
  <si>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</si>
  <si>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</si>
  <si>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</si>
  <si>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</si>
  <si>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</si>
  <si>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</si>
  <si>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</si>
  <si>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</si>
  <si>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</si>
  <si>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</si>
  <si>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</si>
  <si>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</si>
  <si>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</si>
  <si>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</si>
  <si>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</si>
  <si>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</si>
  <si>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</si>
  <si>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</si>
  <si>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</si>
  <si>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</si>
  <si>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</si>
  <si>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</si>
  <si>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</si>
  <si>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</si>
  <si>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</si>
  <si>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</si>
  <si>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</si>
  <si>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</si>
  <si>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</si>
  <si>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</si>
  <si>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</si>
  <si>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</si>
  <si>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</si>
  <si>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</si>
  <si>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</si>
  <si>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</si>
  <si>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</si>
  <si>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</si>
  <si>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</si>
  <si>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</si>
  <si>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</si>
  <si>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</si>
  <si>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</si>
  <si>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</si>
  <si>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</si>
  <si>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</si>
  <si>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</si>
  <si>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</si>
  <si>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</si>
  <si>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</si>
  <si>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</si>
  <si>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</si>
  <si>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</si>
  <si>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</si>
  <si>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</si>
  <si>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</si>
  <si>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</si>
  <si>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</si>
  <si>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</si>
  <si>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</si>
  <si>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</si>
  <si>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</si>
  <si>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</si>
  <si>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</si>
  <si>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</si>
  <si>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</si>
  <si>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</si>
  <si>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</si>
  <si>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</si>
  <si>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</si>
  <si>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</si>
  <si>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</si>
  <si>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</si>
  <si>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</si>
  <si>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</si>
  <si>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</si>
  <si>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</si>
  <si>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</si>
  <si>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</si>
  <si>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</si>
  <si>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</si>
  <si>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</si>
  <si>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</si>
  <si>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</si>
  <si>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</si>
  <si>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</si>
  <si>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</si>
  <si>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</si>
  <si>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</si>
  <si>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</si>
  <si>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</si>
  <si>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</si>
  <si>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</si>
  <si>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</si>
  <si>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</si>
  <si>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</si>
  <si>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</si>
  <si>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</si>
  <si>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</si>
  <si>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</si>
  <si>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</si>
  <si>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</si>
  <si>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</si>
  <si>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</si>
  <si>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</si>
  <si>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</si>
  <si>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</si>
  <si>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</si>
  <si>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</si>
  <si>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</si>
  <si>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</si>
  <si>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</si>
  <si>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</si>
  <si>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</si>
  <si>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</si>
  <si>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</si>
  <si>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</si>
  <si>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</si>
  <si>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</si>
  <si>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</si>
  <si>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</si>
  <si>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</si>
  <si>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</si>
  <si>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</si>
  <si>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</si>
  <si>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</si>
  <si>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</si>
  <si>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</si>
  <si>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</si>
  <si>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</si>
  <si>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</si>
  <si>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</si>
  <si>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</si>
  <si>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</si>
  <si>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</si>
  <si>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</si>
  <si>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</si>
  <si>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</si>
  <si>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</si>
  <si>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</si>
  <si>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</si>
  <si>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</si>
  <si>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</si>
  <si>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</si>
  <si>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</si>
  <si>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</si>
  <si>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</si>
  <si>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</si>
  <si>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</si>
  <si>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</si>
  <si>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</si>
  <si>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</si>
  <si>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</si>
  <si>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</si>
  <si>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</si>
  <si>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</si>
  <si>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</si>
  <si>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</si>
  <si>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</si>
  <si>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</si>
  <si>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</si>
  <si>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</si>
  <si>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</si>
  <si>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</si>
  <si>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</si>
  <si>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</si>
  <si>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</si>
  <si>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</si>
  <si>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</si>
  <si>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</si>
  <si>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</si>
  <si>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</si>
  <si>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</si>
  <si>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</si>
  <si>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</si>
  <si>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</si>
  <si>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</si>
  <si>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</si>
  <si>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</si>
  <si>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</si>
  <si>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</si>
  <si>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</si>
  <si>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</si>
  <si>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</si>
  <si>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</si>
  <si>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</si>
  <si>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</si>
  <si>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</si>
  <si>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</si>
  <si>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</si>
  <si>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</si>
  <si>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</si>
  <si>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</si>
  <si>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</si>
  <si>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</si>
  <si>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</si>
  <si>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</si>
  <si>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</si>
  <si>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</si>
  <si>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</si>
  <si>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</si>
  <si>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</si>
  <si>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</si>
  <si>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</si>
  <si>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</si>
  <si>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</si>
  <si>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</si>
  <si>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</si>
  <si>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</si>
  <si>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</si>
  <si>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</si>
  <si>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</si>
  <si>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</si>
  <si>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</si>
  <si>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</si>
  <si>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</si>
  <si>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</si>
  <si>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</si>
  <si>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</si>
  <si>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</si>
  <si>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</si>
  <si>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</si>
  <si>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</si>
  <si>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</si>
  <si>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</si>
  <si>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</si>
  <si>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</si>
  <si>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</si>
  <si>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</si>
  <si>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</si>
  <si>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</si>
  <si>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</si>
  <si>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</si>
  <si>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</si>
  <si>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</si>
  <si>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</si>
  <si>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</si>
  <si>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</si>
  <si>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</si>
  <si>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</si>
  <si>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</si>
  <si>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</si>
  <si>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</si>
  <si>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</si>
  <si>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</si>
  <si>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</si>
  <si>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</si>
  <si>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</si>
  <si>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</si>
  <si>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</si>
  <si>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</si>
  <si>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</si>
  <si>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</si>
  <si>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</si>
  <si>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</si>
  <si>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</si>
  <si>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</si>
  <si>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</si>
  <si>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</si>
  <si>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</si>
  <si>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</si>
  <si>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</si>
  <si>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</si>
  <si>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</si>
  <si>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</si>
  <si>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</si>
  <si>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</si>
  <si>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</si>
  <si>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</si>
  <si>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</si>
  <si>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</si>
  <si>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</si>
  <si>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</si>
  <si>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</si>
  <si>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</si>
  <si>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</si>
  <si>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</si>
  <si>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</si>
  <si>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</si>
  <si>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</si>
  <si>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</si>
  <si>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</si>
  <si>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</si>
  <si>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</si>
  <si>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</si>
  <si>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</si>
  <si>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</si>
  <si>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</si>
  <si>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</si>
  <si>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</si>
  <si>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</si>
  <si>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</si>
  <si>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</si>
  <si>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</si>
  <si>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</si>
  <si>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</si>
  <si>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</si>
  <si>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</si>
  <si>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</si>
  <si>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</si>
  <si>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</si>
  <si>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</si>
  <si>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</si>
  <si>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</si>
  <si>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</si>
  <si>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</si>
  <si>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</si>
  <si>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</si>
  <si>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</si>
  <si>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</si>
  <si>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</si>
  <si>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</si>
  <si>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</si>
  <si>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</si>
  <si>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</si>
  <si>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</si>
  <si>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</si>
  <si>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</si>
  <si>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</si>
  <si>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</si>
  <si>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</si>
  <si>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</si>
  <si>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</si>
  <si>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</si>
  <si>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</si>
  <si>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</si>
  <si>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</si>
  <si>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</si>
  <si>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</si>
  <si>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</si>
  <si>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</si>
  <si>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</si>
  <si>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</si>
  <si>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</si>
  <si>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</si>
  <si>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</si>
  <si>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</si>
  <si>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</si>
  <si>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</si>
  <si>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</si>
  <si>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</si>
  <si>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</si>
  <si>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</si>
  <si>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</si>
  <si>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</si>
  <si>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</si>
  <si>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</si>
  <si>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</si>
  <si>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</si>
  <si>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</si>
  <si>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</si>
  <si>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</si>
  <si>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</si>
  <si>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</si>
  <si>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</si>
  <si>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</si>
  <si>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</si>
  <si>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</si>
  <si>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</si>
  <si>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</si>
  <si>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</si>
  <si>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</si>
  <si>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</si>
  <si>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</si>
  <si>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</si>
  <si>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</si>
  <si>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</si>
  <si>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</si>
  <si>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</si>
  <si>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</si>
  <si>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</si>
  <si>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</si>
  <si>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</si>
  <si>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</si>
  <si>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</si>
  <si>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</si>
  <si>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</si>
  <si>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</si>
  <si>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</si>
  <si>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</si>
  <si>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</si>
  <si>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</si>
  <si>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</si>
  <si>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</si>
  <si>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</si>
  <si>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</si>
  <si>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</si>
  <si>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</si>
  <si>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</si>
  <si>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</si>
  <si>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</si>
  <si>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</si>
  <si>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</si>
  <si>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</si>
  <si>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</si>
  <si>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</si>
  <si>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</si>
  <si>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</si>
  <si>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</si>
  <si>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</si>
  <si>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</si>
  <si>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</si>
  <si>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</si>
  <si>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</si>
  <si>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</si>
  <si>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</si>
  <si>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</si>
  <si>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</si>
  <si>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</si>
  <si>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</si>
  <si>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</si>
  <si>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</si>
  <si>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</si>
  <si>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</si>
  <si>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</si>
  <si>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</si>
  <si>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</si>
  <si>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</si>
  <si>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</si>
  <si>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</si>
  <si>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</si>
  <si>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</si>
  <si>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</si>
  <si>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</si>
  <si>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</si>
  <si>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</si>
  <si>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</si>
  <si>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</si>
  <si>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</si>
  <si>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</si>
  <si>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</si>
  <si>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</si>
  <si>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</si>
  <si>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</si>
  <si>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</si>
  <si>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</si>
  <si>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</si>
  <si>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</si>
  <si>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</si>
  <si>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</si>
  <si>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</si>
  <si>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</si>
  <si>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</si>
  <si>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</si>
  <si>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</si>
  <si>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</si>
  <si>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</si>
  <si>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</si>
  <si>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</si>
  <si>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</si>
  <si>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</si>
  <si>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</si>
  <si>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</si>
  <si>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</si>
  <si>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</si>
  <si>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</si>
  <si>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</si>
  <si>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</si>
  <si>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</si>
  <si>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</si>
  <si>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</si>
  <si>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</si>
  <si>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</si>
  <si>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</si>
  <si>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</si>
  <si>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</si>
  <si>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</si>
  <si>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</si>
  <si>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</si>
  <si>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</si>
  <si>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</si>
  <si>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</si>
  <si>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</si>
  <si>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</si>
  <si>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</si>
  <si>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</si>
  <si>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</si>
  <si>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</si>
  <si>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</si>
  <si>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</si>
  <si>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</si>
  <si>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</si>
  <si>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</si>
  <si>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</si>
  <si>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</si>
  <si>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</si>
  <si>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</si>
  <si>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</si>
  <si>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</si>
  <si>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</si>
  <si>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</si>
  <si>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</si>
  <si>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</si>
  <si>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</si>
  <si>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</si>
  <si>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</si>
  <si>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</si>
  <si>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</si>
  <si>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</si>
  <si>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</si>
  <si>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</si>
  <si>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</si>
  <si>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</si>
  <si>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</si>
  <si>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</si>
  <si>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</si>
  <si>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</si>
  <si>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</si>
  <si>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</si>
  <si>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</si>
  <si>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</si>
  <si>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</si>
  <si>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</si>
  <si>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</si>
  <si>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</si>
  <si>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</si>
  <si>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</si>
  <si>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</si>
  <si>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</si>
  <si>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</si>
  <si>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</si>
  <si>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</si>
  <si>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</si>
  <si>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</si>
  <si>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</si>
  <si>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</si>
  <si>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</si>
  <si>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</si>
  <si>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</si>
  <si>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</si>
  <si>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</si>
  <si>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</si>
  <si>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</si>
  <si>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</si>
  <si>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</si>
  <si>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</si>
  <si>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</si>
  <si>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</si>
  <si>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</si>
  <si>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</si>
  <si>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</si>
  <si>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</si>
  <si>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</si>
  <si>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</si>
  <si>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</si>
  <si>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</si>
  <si>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</si>
  <si>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</si>
  <si>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</si>
  <si>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</si>
  <si>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</si>
  <si>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</si>
  <si>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</si>
  <si>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</si>
  <si>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</si>
  <si>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</si>
  <si>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</si>
  <si>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</si>
  <si>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</si>
  <si>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</si>
  <si>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</si>
  <si>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</si>
  <si>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</si>
  <si>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</si>
  <si>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</si>
  <si>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</si>
  <si>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</si>
  <si>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</si>
  <si>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</si>
  <si>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</si>
  <si>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</si>
  <si>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</si>
  <si>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</si>
  <si>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</si>
  <si>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</si>
  <si>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</si>
  <si>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</si>
  <si>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</si>
  <si>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</si>
  <si>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</si>
  <si>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</si>
  <si>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</si>
  <si>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</si>
  <si>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</si>
  <si>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</si>
  <si>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</si>
  <si>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</si>
  <si>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</si>
  <si>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</si>
  <si>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</si>
  <si>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</si>
  <si>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</si>
  <si>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</si>
  <si>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</si>
  <si>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</si>
  <si>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</si>
  <si>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</si>
  <si>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</si>
  <si>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</si>
  <si>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</si>
  <si>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</si>
  <si>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</si>
  <si>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</si>
  <si>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</si>
  <si>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</si>
  <si>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</si>
  <si>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</si>
  <si>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</si>
  <si>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</si>
  <si>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</si>
  <si>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</si>
  <si>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</si>
  <si>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</si>
  <si>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</si>
  <si>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</si>
  <si>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</si>
  <si>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</si>
  <si>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</si>
  <si>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</si>
  <si>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</si>
  <si>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</si>
  <si>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</si>
  <si>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</si>
  <si>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</si>
  <si>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</si>
  <si>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</si>
  <si>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</si>
  <si>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</si>
  <si>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</si>
  <si>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</si>
  <si>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</si>
  <si>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</si>
  <si>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</si>
  <si>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</si>
  <si>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</si>
  <si>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</si>
  <si>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</si>
  <si>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</si>
  <si>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</si>
  <si>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</si>
  <si>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</si>
  <si>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</si>
  <si>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</si>
  <si>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</si>
  <si>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</si>
  <si>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</si>
  <si>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</si>
  <si>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</si>
  <si>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</si>
  <si>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</si>
  <si>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</si>
  <si>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</si>
  <si>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</si>
  <si>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</si>
  <si>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</si>
  <si>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</si>
  <si>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</si>
  <si>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</si>
  <si>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</si>
  <si>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</si>
  <si>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</si>
  <si>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</si>
  <si>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</si>
  <si>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</si>
  <si>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</si>
  <si>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</si>
  <si>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</si>
  <si>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</si>
  <si>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</si>
  <si>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</si>
  <si>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</si>
  <si>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</si>
  <si>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</si>
  <si>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</si>
  <si>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</si>
  <si>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</si>
  <si>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</si>
  <si>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</si>
  <si>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</si>
  <si>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</si>
  <si>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</si>
  <si>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</si>
  <si>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</si>
  <si>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</si>
  <si>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</si>
  <si>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</si>
  <si>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</si>
  <si>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</si>
  <si>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</si>
  <si>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</si>
  <si>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</si>
  <si>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</si>
  <si>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</si>
  <si>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</si>
  <si>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</si>
  <si>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</si>
  <si>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</si>
  <si>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</si>
  <si>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</si>
  <si>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</si>
  <si>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</si>
  <si>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</si>
  <si>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</si>
  <si>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</si>
  <si>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</si>
  <si>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</si>
  <si>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</si>
  <si>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</si>
  <si>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</si>
  <si>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</si>
  <si>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</si>
  <si>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</si>
  <si>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</si>
  <si>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</si>
  <si>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</si>
  <si>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</si>
  <si>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</si>
  <si>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</si>
  <si>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</si>
  <si>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</si>
  <si>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</si>
  <si>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</si>
  <si>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</si>
  <si>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</si>
  <si>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</si>
  <si>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</si>
  <si>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</si>
  <si>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</si>
  <si>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</si>
  <si>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</si>
  <si>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</si>
  <si>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</si>
  <si>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</si>
  <si>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</si>
  <si>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</si>
  <si>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</si>
  <si>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</si>
  <si>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</si>
  <si>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</si>
  <si>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</si>
  <si>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</si>
  <si>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</si>
  <si>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</si>
  <si>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</si>
  <si>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</si>
  <si>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</si>
  <si>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</si>
  <si>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</si>
  <si>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</si>
  <si>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</si>
  <si>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</si>
  <si>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</si>
  <si>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</si>
  <si>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</si>
  <si>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</si>
  <si>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</si>
  <si>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</si>
  <si>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</si>
  <si>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</si>
  <si>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</si>
  <si>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</si>
  <si>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</si>
  <si>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</si>
  <si>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</si>
  <si>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</si>
  <si>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</si>
  <si>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</si>
  <si>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</si>
  <si>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</si>
  <si>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</si>
  <si>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</si>
  <si>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</si>
  <si>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</si>
  <si>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</si>
  <si>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</si>
  <si>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</si>
  <si>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</si>
  <si>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</si>
  <si>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</si>
  <si>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</si>
  <si>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</si>
  <si>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</si>
  <si>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</si>
  <si>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</si>
  <si>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</si>
  <si>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</si>
  <si>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</si>
  <si>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</si>
  <si>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</si>
  <si>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</si>
  <si>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</si>
  <si>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</si>
  <si>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</si>
  <si>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</si>
  <si>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</si>
  <si>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</si>
  <si>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</si>
  <si>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</si>
  <si>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</si>
  <si>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</si>
  <si>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</si>
  <si>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</si>
  <si>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</si>
  <si>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</si>
  <si>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</si>
  <si>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</si>
  <si>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</si>
  <si>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</si>
  <si>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</si>
  <si>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</si>
  <si>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</si>
  <si>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</si>
  <si>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</si>
  <si>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</si>
  <si>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</si>
  <si>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</si>
  <si>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</si>
  <si>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</si>
  <si>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</si>
  <si>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</si>
  <si>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</si>
  <si>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</si>
  <si>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</si>
  <si>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</si>
  <si>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</si>
  <si>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</si>
  <si>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</si>
  <si>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</si>
  <si>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</si>
  <si>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</si>
  <si>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</si>
  <si>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</si>
  <si>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</si>
  <si>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</si>
  <si>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</si>
  <si>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</si>
  <si>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</si>
  <si>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</si>
  <si>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</si>
  <si>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</si>
  <si>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</si>
  <si>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</si>
  <si>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</si>
  <si>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</si>
  <si>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</si>
  <si>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</si>
  <si>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</si>
  <si>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</si>
  <si>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</si>
  <si>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</si>
  <si>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</si>
  <si>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</si>
  <si>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</si>
  <si>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</si>
  <si>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</si>
  <si>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</si>
  <si>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</si>
  <si>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</si>
  <si>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</si>
  <si>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</si>
  <si>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</si>
  <si>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</si>
  <si>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</si>
  <si>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</si>
  <si>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</si>
  <si>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</si>
  <si>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</si>
  <si>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</si>
  <si>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</si>
  <si>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</si>
  <si>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</si>
  <si>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</si>
  <si>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</si>
  <si>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</si>
  <si>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</si>
  <si>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</si>
  <si>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</si>
  <si>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</si>
  <si>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</si>
  <si>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</si>
  <si>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</si>
  <si>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</si>
  <si>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</si>
  <si>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</si>
  <si>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</si>
  <si>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</si>
  <si>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</si>
  <si>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</si>
  <si>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</si>
  <si>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</si>
  <si>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</si>
  <si>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</si>
  <si>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</si>
  <si>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</si>
  <si>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</si>
  <si>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</si>
  <si>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</si>
  <si>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</si>
  <si>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</si>
  <si>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</si>
  <si>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</si>
  <si>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</si>
  <si>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</si>
  <si>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</si>
  <si>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</si>
  <si>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</si>
  <si>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</si>
  <si>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</si>
  <si>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</si>
  <si>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</si>
  <si>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</si>
  <si>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</si>
  <si>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</si>
  <si>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</si>
  <si>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</si>
  <si>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</si>
  <si>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</si>
  <si>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</si>
  <si>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</si>
  <si>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</si>
  <si>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</si>
  <si>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</si>
  <si>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</si>
  <si>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</si>
  <si>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</si>
  <si>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</si>
  <si>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</si>
  <si>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</si>
  <si>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</si>
  <si>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</si>
  <si>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</si>
  <si>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</si>
  <si>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</si>
  <si>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</si>
  <si>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</si>
  <si>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</si>
  <si>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</si>
  <si>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</si>
  <si>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</si>
  <si>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</si>
  <si>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</si>
  <si>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</si>
  <si>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</si>
  <si>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</si>
  <si>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</si>
  <si>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</si>
  <si>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</si>
  <si>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</si>
  <si>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</si>
  <si>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</si>
  <si>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</si>
  <si>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</si>
  <si>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</si>
  <si>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</si>
  <si>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</si>
  <si>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</si>
  <si>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</si>
  <si>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</si>
  <si>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</si>
  <si>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</si>
  <si>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</si>
  <si>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</si>
  <si>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</si>
  <si>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</si>
  <si>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</si>
  <si>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</si>
  <si>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</si>
  <si>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</si>
  <si>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</si>
  <si>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</si>
  <si>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</si>
  <si>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</si>
  <si>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</si>
  <si>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</si>
  <si>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</si>
  <si>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</si>
  <si>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</si>
  <si>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</si>
  <si>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</si>
  <si>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</si>
  <si>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</si>
  <si>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</si>
  <si>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</si>
  <si>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</si>
  <si>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</si>
  <si>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</si>
  <si>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</si>
  <si>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</si>
  <si>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</si>
  <si>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</si>
  <si>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</si>
  <si>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</si>
  <si>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</si>
  <si>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</si>
  <si>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</si>
  <si>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</si>
  <si>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</si>
  <si>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</si>
  <si>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</si>
  <si>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</si>
  <si>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</si>
  <si>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</si>
  <si>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</si>
  <si>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</si>
  <si>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</si>
  <si>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</si>
  <si>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</si>
  <si>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</si>
  <si>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</si>
  <si>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</si>
  <si>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</si>
  <si>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</si>
  <si>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</si>
  <si>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</si>
  <si>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</si>
  <si>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</si>
  <si>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</si>
  <si>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</si>
  <si>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</si>
  <si>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</si>
  <si>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</si>
  <si>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</si>
  <si>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</si>
  <si>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</si>
  <si>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</si>
  <si>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</si>
  <si>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</si>
  <si>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</si>
  <si>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</si>
  <si>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</si>
  <si>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</si>
  <si>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</si>
  <si>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</si>
  <si>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</si>
  <si>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</si>
  <si>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</si>
  <si>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</si>
  <si>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</si>
  <si>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</si>
  <si>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</si>
  <si>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</si>
  <si>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</si>
  <si>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</si>
  <si>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</si>
  <si>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</si>
  <si>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</si>
  <si>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</si>
  <si>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</si>
  <si>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</si>
  <si>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</si>
  <si>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</si>
  <si>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</si>
  <si>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</si>
  <si>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</si>
  <si>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</si>
  <si>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</si>
  <si>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</si>
  <si>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</si>
  <si>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</si>
  <si>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</si>
  <si>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</si>
  <si>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</si>
  <si>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</si>
  <si>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</si>
  <si>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</si>
  <si>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</si>
  <si>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</si>
  <si>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</si>
  <si>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</si>
  <si>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</si>
  <si>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</si>
  <si>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</si>
  <si>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</si>
  <si>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</si>
  <si>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</si>
  <si>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</si>
  <si>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</si>
  <si>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</si>
  <si>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</si>
  <si>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</si>
  <si>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</si>
  <si>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</si>
  <si>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</si>
  <si>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</si>
  <si>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</si>
  <si>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</si>
  <si>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</si>
  <si>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</si>
  <si>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</si>
  <si>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</si>
  <si>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</si>
  <si>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</si>
  <si>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</si>
  <si>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</si>
  <si>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</si>
  <si>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</si>
  <si>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</si>
  <si>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</si>
  <si>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</si>
  <si>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</si>
  <si>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</si>
  <si>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</si>
  <si>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</si>
  <si>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</si>
  <si>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</si>
  <si>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</si>
  <si>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</si>
  <si>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</si>
  <si>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</si>
  <si>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</si>
  <si>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</si>
  <si>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</si>
  <si>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</si>
  <si>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</si>
  <si>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</si>
  <si>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</si>
  <si>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</si>
  <si>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</si>
  <si>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</si>
  <si>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</si>
  <si>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</si>
  <si>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</si>
  <si>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</si>
  <si>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</si>
  <si>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</si>
  <si>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</si>
  <si>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</si>
  <si>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</si>
  <si>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</si>
  <si>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</si>
  <si>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</si>
  <si>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</si>
  <si>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</si>
  <si>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</si>
  <si>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</si>
  <si>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</si>
  <si>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</si>
  <si>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</si>
  <si>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</si>
  <si>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</si>
  <si>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</si>
  <si>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</si>
  <si>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</si>
  <si>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</si>
  <si>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</si>
  <si>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</si>
  <si>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</si>
  <si>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</si>
  <si>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</si>
  <si>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</si>
  <si>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</si>
  <si>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</si>
  <si>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</si>
  <si>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</si>
  <si>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</si>
  <si>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</si>
  <si>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</si>
  <si>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</si>
  <si>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</si>
  <si>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</si>
  <si>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</si>
  <si>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</si>
  <si>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</si>
  <si>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</si>
  <si>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</si>
  <si>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</si>
  <si>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</si>
  <si>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</si>
  <si>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</si>
  <si>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</si>
  <si>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</si>
  <si>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</si>
  <si>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</si>
  <si>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</si>
  <si>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</si>
  <si>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</si>
  <si>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</si>
  <si>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</si>
  <si>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</si>
  <si>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</si>
  <si>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</si>
  <si>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</si>
  <si>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</si>
  <si>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</si>
  <si>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</si>
  <si>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</si>
  <si>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</si>
  <si>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</si>
  <si>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</si>
  <si>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</si>
  <si>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</si>
  <si>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</si>
  <si>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</si>
  <si>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</si>
  <si>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</si>
  <si>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</si>
  <si>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</si>
  <si>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</si>
  <si>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</si>
  <si>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</si>
  <si>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</si>
  <si>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</si>
  <si>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</si>
  <si>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</si>
  <si>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</si>
  <si>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</si>
  <si>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</si>
  <si>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</si>
  <si>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</si>
  <si>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</si>
  <si>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</si>
  <si>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</si>
  <si>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</si>
  <si>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</si>
  <si>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</si>
  <si>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</si>
  <si>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</si>
  <si>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</si>
  <si>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</si>
  <si>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</si>
  <si>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</si>
  <si>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</si>
  <si>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</si>
  <si>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</si>
  <si>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</si>
  <si>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</si>
  <si>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</si>
  <si>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</si>
  <si>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</si>
  <si>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</si>
  <si>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</si>
  <si>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</si>
  <si>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</si>
  <si>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</si>
  <si>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</si>
  <si>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</si>
  <si>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</si>
  <si>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</si>
  <si>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</si>
  <si>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</si>
  <si>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</si>
  <si>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</si>
  <si>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</si>
  <si>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</si>
  <si>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</si>
  <si>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</si>
  <si>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</si>
  <si>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</si>
  <si>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</si>
  <si>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</si>
  <si>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</si>
  <si>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</si>
  <si>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</si>
  <si>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</si>
  <si>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</si>
  <si>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</si>
  <si>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</si>
  <si>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</si>
  <si>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</si>
  <si>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</si>
  <si>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</si>
  <si>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</si>
  <si>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</si>
  <si>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</si>
  <si>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</si>
  <si>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</si>
  <si>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</si>
  <si>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</si>
  <si>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</si>
  <si>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</si>
  <si>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</si>
  <si>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</si>
  <si>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</si>
  <si>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</si>
  <si>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</si>
  <si>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</si>
  <si>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</si>
  <si>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</si>
  <si>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</si>
  <si>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</si>
  <si>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</si>
  <si>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</si>
  <si>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</si>
  <si>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</si>
  <si>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</si>
  <si>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</si>
  <si>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</si>
  <si>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</si>
  <si>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</si>
  <si>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</si>
  <si>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</si>
  <si>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</si>
  <si>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</si>
  <si>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</si>
  <si>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</si>
  <si>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</si>
  <si>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</si>
  <si>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</si>
  <si>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</si>
  <si>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</si>
  <si>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</si>
  <si>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</si>
  <si>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</si>
  <si>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</si>
  <si>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</si>
  <si>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</si>
  <si>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</si>
  <si>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</si>
  <si>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</si>
  <si>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</si>
  <si>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</si>
  <si>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</si>
  <si>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</si>
  <si>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</si>
  <si>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</si>
  <si>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</si>
  <si>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</si>
  <si>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</si>
  <si>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</si>
  <si>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</si>
  <si>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</si>
  <si>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</si>
  <si>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</si>
  <si>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</si>
  <si>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</si>
  <si>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</si>
  <si>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</si>
  <si>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</si>
  <si>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</si>
  <si>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</si>
  <si>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</si>
  <si>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</si>
  <si>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</si>
  <si>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</si>
  <si>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</si>
  <si>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</si>
  <si>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</si>
  <si>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</si>
  <si>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</si>
  <si>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</si>
  <si>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</si>
  <si>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</si>
  <si>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</si>
  <si>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</si>
  <si>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</si>
  <si>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</si>
  <si>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</si>
  <si>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</si>
  <si>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</si>
  <si>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</si>
  <si>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</si>
  <si>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</si>
  <si>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</si>
  <si>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</si>
  <si>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</si>
  <si>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</si>
  <si>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</si>
  <si>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</si>
  <si>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</si>
  <si>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</si>
  <si>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</si>
  <si>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</si>
  <si>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</si>
  <si>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</si>
  <si>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</si>
  <si>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</si>
  <si>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</si>
  <si>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</si>
  <si>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</si>
  <si>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</si>
  <si>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</si>
  <si>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</si>
  <si>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</si>
  <si>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</si>
  <si>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</si>
  <si>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</si>
  <si>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</si>
  <si>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</si>
  <si>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</si>
  <si>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</si>
  <si>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</si>
  <si>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</si>
  <si>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</si>
  <si>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</si>
  <si>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</si>
  <si>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</si>
  <si>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</si>
  <si>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</si>
  <si>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</si>
  <si>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</si>
  <si>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</si>
  <si>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</si>
  <si>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</si>
  <si>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</si>
  <si>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</si>
  <si>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</si>
  <si>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</si>
  <si>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</si>
  <si>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</si>
  <si>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</si>
  <si>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</si>
  <si>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</si>
  <si>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</si>
  <si>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</si>
  <si>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</si>
  <si>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</si>
  <si>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</si>
  <si>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</si>
  <si>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</si>
  <si>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</si>
  <si>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</si>
  <si>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</si>
  <si>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</si>
  <si>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</si>
  <si>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</si>
  <si>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</si>
  <si>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</si>
  <si>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</si>
  <si>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</si>
  <si>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</si>
  <si>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</si>
  <si>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</si>
  <si>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</si>
  <si>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</si>
  <si>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</si>
  <si>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</si>
  <si>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</si>
  <si>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</si>
  <si>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</si>
  <si>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</si>
  <si>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</si>
  <si>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</si>
  <si>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</si>
  <si>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</si>
  <si>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</si>
  <si>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</si>
  <si>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</si>
  <si>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</si>
  <si>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</si>
  <si>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</si>
  <si>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</si>
  <si>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</si>
  <si>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</si>
  <si>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</si>
  <si>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</si>
  <si>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</si>
  <si>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</si>
  <si>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</si>
  <si>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</si>
  <si>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</si>
  <si>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</si>
  <si>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</si>
  <si>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</si>
  <si>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</si>
  <si>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</si>
  <si>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</si>
  <si>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</si>
  <si>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</si>
  <si>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</si>
  <si>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</si>
  <si>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</si>
  <si>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</si>
  <si>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</si>
  <si>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</si>
  <si>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</si>
  <si>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</si>
  <si>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</si>
  <si>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</si>
  <si>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</si>
  <si>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</si>
  <si>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</si>
  <si>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</si>
  <si>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</si>
  <si>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</si>
  <si>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</si>
  <si>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</si>
  <si>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</si>
  <si>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</si>
  <si>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</si>
  <si>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</si>
  <si>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</si>
  <si>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</si>
  <si>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</si>
  <si>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</si>
  <si>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</si>
  <si>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</si>
  <si>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</si>
  <si>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</si>
  <si>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</si>
  <si>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</si>
  <si>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</si>
  <si>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</si>
  <si>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</si>
  <si>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</si>
  <si>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</si>
  <si>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</si>
  <si>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</si>
  <si>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</si>
  <si>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</si>
  <si>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</si>
  <si>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</si>
  <si>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</si>
  <si>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</si>
  <si>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</si>
  <si>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</si>
  <si>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</si>
  <si>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</si>
  <si>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</si>
  <si>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</si>
  <si>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</si>
  <si>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</si>
  <si>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</si>
  <si>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</si>
  <si>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</si>
  <si>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</si>
  <si>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</si>
  <si>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</si>
  <si>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</si>
  <si>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</si>
  <si>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</si>
  <si>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</si>
  <si>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</si>
  <si>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</si>
  <si>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</si>
  <si>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</si>
  <si>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</si>
  <si>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</si>
  <si>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</si>
  <si>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</si>
  <si>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</si>
  <si>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</si>
  <si>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</si>
  <si>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</si>
  <si>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</si>
  <si>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</si>
  <si>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</si>
  <si>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</si>
  <si>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</si>
  <si>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</si>
  <si>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</si>
  <si>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</si>
  <si>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</si>
  <si>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</si>
  <si>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</si>
  <si>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</si>
  <si>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</si>
  <si>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</si>
  <si>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</si>
  <si>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</si>
  <si>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</si>
  <si>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</si>
  <si>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</si>
  <si>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</si>
  <si>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</si>
  <si>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</si>
  <si>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</si>
  <si>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</si>
  <si>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</si>
  <si>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</si>
  <si>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</si>
  <si>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</si>
  <si>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</si>
  <si>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</si>
  <si>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</si>
  <si>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</si>
  <si>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</si>
  <si>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</si>
  <si>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</si>
  <si>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</si>
  <si>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</si>
  <si>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</si>
  <si>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</si>
  <si>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</si>
  <si>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</si>
  <si>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</si>
  <si>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</si>
  <si>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</si>
  <si>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</si>
  <si>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</si>
  <si>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</si>
  <si>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</si>
  <si>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</si>
  <si>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</si>
  <si>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</si>
  <si>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</si>
  <si>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</si>
  <si>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</si>
  <si>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</si>
  <si>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</si>
  <si>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</si>
  <si>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</si>
  <si>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</si>
  <si>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</si>
  <si>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</si>
  <si>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</si>
  <si>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</si>
  <si>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</si>
  <si>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</si>
  <si>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</si>
  <si>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</si>
  <si>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</si>
  <si>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</si>
  <si>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</si>
  <si>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</si>
  <si>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</si>
  <si>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</si>
  <si>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</si>
  <si>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</si>
  <si>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</si>
  <si>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</si>
  <si>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</si>
  <si>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</si>
  <si>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</si>
  <si>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</si>
  <si>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</si>
  <si>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</si>
  <si>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</si>
  <si>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</si>
  <si>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</si>
  <si>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</si>
  <si>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</si>
  <si>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</si>
  <si>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</si>
  <si>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</si>
  <si>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</si>
  <si>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</si>
  <si>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</si>
  <si>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</si>
  <si>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</si>
  <si>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</si>
  <si>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</si>
  <si>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</si>
  <si>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</si>
  <si>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</si>
  <si>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</si>
  <si>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</si>
  <si>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</si>
  <si>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</si>
  <si>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</si>
  <si>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</si>
  <si>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</si>
  <si>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</si>
  <si>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</si>
  <si>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</si>
  <si>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</si>
  <si>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</si>
  <si>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</si>
  <si>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</si>
  <si>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</si>
  <si>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</si>
  <si>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</si>
  <si>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</si>
  <si>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</si>
  <si>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</si>
  <si>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</si>
  <si>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</si>
  <si>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</si>
  <si>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</si>
  <si>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</si>
  <si>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</si>
  <si>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</si>
  <si>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</si>
  <si>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</si>
  <si>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</si>
  <si>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</si>
  <si>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</si>
  <si>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</si>
  <si>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</si>
  <si>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</si>
  <si>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</si>
  <si>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</si>
  <si>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</si>
  <si>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</si>
  <si>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</si>
  <si>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</si>
  <si>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</si>
  <si>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</si>
  <si>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</si>
  <si>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</si>
  <si>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</si>
  <si>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</si>
  <si>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</si>
  <si>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</si>
  <si>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</si>
  <si>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</si>
  <si>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</si>
  <si>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</si>
  <si>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</si>
  <si>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</si>
  <si>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</si>
  <si>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</si>
  <si>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</si>
  <si>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</si>
  <si>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</si>
  <si>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</si>
  <si>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</si>
  <si>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</si>
  <si>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</si>
  <si>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</si>
  <si>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</si>
  <si>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</si>
  <si>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</si>
  <si>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</si>
  <si>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</si>
  <si>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</si>
  <si>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</si>
  <si>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</si>
  <si>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</si>
  <si>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</si>
  <si>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</si>
  <si>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</si>
  <si>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</si>
  <si>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</si>
  <si>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</si>
  <si>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</si>
  <si>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</si>
  <si>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</si>
  <si>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</si>
  <si>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</si>
  <si>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</si>
  <si>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</si>
  <si>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</si>
  <si>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</si>
  <si>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</si>
  <si>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</si>
  <si>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</si>
  <si>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</si>
  <si>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</si>
  <si>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</si>
  <si>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</si>
  <si>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</si>
  <si>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</si>
  <si>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</si>
  <si>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</si>
  <si>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</si>
  <si>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</si>
  <si>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</si>
  <si>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</si>
  <si>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</si>
  <si>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</si>
  <si>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</si>
  <si>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</si>
  <si>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</si>
  <si>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</si>
  <si>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</si>
  <si>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</si>
  <si>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</si>
  <si>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</si>
  <si>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</si>
  <si>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</si>
  <si>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</si>
  <si>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</si>
  <si>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</si>
  <si>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</si>
  <si>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</si>
  <si>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</si>
  <si>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</si>
  <si>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</si>
  <si>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</si>
  <si>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</si>
  <si>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</si>
  <si>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</si>
  <si>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</si>
  <si>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</si>
  <si>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</si>
  <si>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</si>
  <si>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</si>
  <si>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</si>
  <si>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</si>
  <si>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</si>
  <si>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</si>
  <si>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</si>
  <si>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</si>
  <si>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</si>
  <si>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</si>
  <si>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</si>
  <si>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</si>
  <si>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</si>
  <si>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</si>
  <si>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</si>
  <si>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</si>
  <si>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</si>
  <si>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</si>
  <si>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</si>
  <si>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</si>
  <si>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</si>
  <si>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</si>
  <si>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</si>
  <si>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</si>
  <si>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</si>
  <si>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</si>
  <si>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</si>
  <si>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</si>
  <si>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</si>
  <si>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</si>
  <si>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</si>
  <si>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</si>
  <si>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</si>
  <si>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</si>
  <si>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</si>
  <si>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</si>
  <si>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</si>
  <si>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</si>
  <si>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</si>
  <si>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</si>
  <si>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</si>
  <si>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</si>
  <si>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</si>
  <si>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</si>
  <si>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</si>
  <si>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</si>
  <si>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</si>
  <si>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</si>
  <si>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</si>
  <si>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</si>
  <si>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</si>
  <si>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</si>
  <si>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</si>
  <si>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</si>
  <si>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</si>
  <si>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</si>
  <si>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</si>
  <si>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</si>
  <si>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</si>
  <si>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</si>
  <si>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</si>
  <si>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</si>
  <si>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</si>
  <si>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</si>
  <si>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</si>
  <si>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</si>
  <si>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</si>
  <si>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</si>
  <si>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</si>
  <si>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</si>
  <si>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</si>
  <si>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</si>
  <si>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</si>
  <si>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</si>
  <si>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</si>
  <si>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</si>
  <si>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</si>
  <si>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</si>
  <si>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</si>
  <si>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</si>
  <si>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</si>
  <si>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</si>
  <si>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</si>
  <si>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</si>
  <si>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</si>
  <si>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</si>
  <si>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</si>
  <si>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</si>
  <si>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</si>
  <si>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</si>
  <si>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</si>
  <si>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</si>
  <si>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</si>
  <si>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</si>
  <si>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</si>
  <si>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</si>
  <si>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</si>
  <si>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</si>
  <si>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</si>
  <si>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</si>
  <si>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</si>
  <si>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</si>
  <si>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</si>
  <si>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</si>
  <si>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</si>
  <si>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</si>
  <si>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</si>
  <si>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</si>
  <si>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</si>
  <si>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</si>
  <si>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</si>
  <si>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</si>
  <si>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</si>
  <si>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</si>
  <si>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</si>
  <si>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</si>
  <si>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</si>
  <si>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</si>
  <si>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</si>
  <si>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</si>
  <si>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</si>
  <si>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</si>
  <si>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</si>
  <si>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</si>
  <si>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</si>
  <si>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</si>
  <si>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</si>
  <si>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</si>
  <si>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</si>
  <si>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</si>
  <si>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</si>
  <si>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</si>
  <si>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</si>
  <si>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</si>
  <si>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</si>
  <si>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</si>
  <si>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</si>
  <si>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</si>
  <si>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</si>
  <si>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</si>
  <si>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</si>
  <si>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</si>
  <si>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</si>
  <si>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</si>
  <si>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</si>
  <si>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</si>
  <si>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</si>
  <si>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</si>
  <si>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</si>
  <si>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</si>
  <si>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</si>
  <si>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</si>
  <si>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</si>
  <si>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</si>
  <si>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</si>
  <si>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</si>
  <si>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</si>
  <si>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</si>
  <si>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</si>
  <si>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</si>
  <si>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</si>
  <si>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</si>
  <si>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</si>
  <si>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</si>
  <si>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</si>
  <si>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</si>
  <si>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</si>
  <si>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</si>
  <si>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</si>
  <si>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</si>
  <si>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</si>
  <si>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</si>
  <si>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</si>
  <si>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</si>
  <si>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</si>
  <si>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</si>
  <si>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</si>
  <si>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</si>
  <si>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</si>
  <si>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</si>
  <si>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</si>
  <si>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</si>
  <si>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</si>
  <si>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</si>
  <si>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</si>
  <si>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</si>
  <si>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</si>
  <si>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</si>
  <si>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</si>
  <si>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</si>
  <si>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</si>
  <si>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</si>
  <si>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</si>
  <si>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</si>
  <si>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</si>
  <si>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</si>
  <si>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</si>
  <si>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</si>
  <si>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</si>
  <si>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</si>
  <si>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</si>
  <si>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</si>
  <si>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</si>
  <si>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</si>
  <si>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</si>
  <si>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</si>
  <si>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</si>
  <si>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</si>
  <si>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</si>
  <si>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</si>
  <si>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</si>
  <si>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</si>
  <si>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</si>
  <si>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</si>
  <si>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</si>
  <si>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</si>
  <si>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</si>
  <si>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</si>
  <si>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</si>
  <si>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</si>
  <si>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</si>
  <si>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</si>
  <si>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</si>
  <si>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</si>
  <si>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</si>
  <si>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</si>
  <si>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</si>
  <si>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</si>
  <si>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</si>
  <si>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</si>
  <si>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</si>
  <si>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</si>
  <si>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</si>
  <si>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</si>
  <si>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</si>
  <si>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</si>
  <si>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</si>
  <si>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</si>
  <si>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</si>
  <si>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</si>
  <si>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</si>
  <si>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</si>
  <si>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</si>
  <si>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</si>
  <si>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</si>
  <si>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</si>
  <si>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</si>
  <si>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</si>
  <si>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</si>
  <si>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</si>
  <si>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</si>
  <si>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</si>
  <si>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</si>
  <si>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</si>
  <si>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</si>
  <si>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</si>
  <si>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</si>
  <si>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</si>
  <si>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</si>
  <si>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</si>
  <si>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</si>
  <si>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</si>
  <si>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</si>
  <si>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</si>
  <si>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</si>
  <si>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</si>
  <si>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</si>
  <si>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</si>
  <si>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</si>
  <si>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</si>
  <si>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</si>
  <si>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</si>
  <si>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</si>
  <si>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</si>
  <si>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</si>
  <si>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</si>
  <si>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</si>
  <si>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</si>
  <si>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</si>
  <si>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</si>
  <si>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</si>
  <si>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</si>
  <si>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</si>
  <si>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</si>
  <si>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</si>
  <si>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</si>
  <si>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</si>
  <si>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</si>
  <si>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</si>
  <si>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</si>
  <si>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</si>
  <si>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</si>
  <si>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</si>
  <si>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</si>
  <si>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</si>
  <si>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</si>
  <si>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</si>
  <si>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</si>
  <si>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</si>
  <si>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</si>
  <si>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</si>
  <si>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</si>
  <si>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</si>
  <si>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</si>
  <si>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</si>
  <si>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</si>
  <si>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</si>
  <si>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</si>
  <si>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</si>
  <si>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</si>
  <si>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</si>
  <si>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</si>
  <si>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</si>
  <si>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</si>
  <si>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</si>
  <si>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</si>
  <si>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</si>
  <si>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</si>
  <si>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</si>
  <si>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</si>
  <si>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</si>
  <si>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</si>
  <si>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</si>
  <si>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</si>
  <si>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</si>
  <si>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</si>
  <si>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</si>
  <si>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</si>
  <si>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</si>
  <si>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</si>
  <si>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</si>
  <si>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</si>
  <si>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</si>
  <si>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</si>
  <si>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</si>
  <si>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</si>
  <si>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</si>
  <si>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</si>
  <si>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</si>
  <si>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</si>
  <si>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</si>
  <si>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</si>
  <si>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</si>
  <si>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</si>
  <si>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</si>
  <si>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</si>
  <si>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</si>
  <si>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</si>
  <si>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</si>
  <si>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</si>
  <si>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</si>
  <si>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</si>
  <si>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</si>
  <si>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</si>
  <si>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</si>
  <si>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</si>
  <si>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</si>
  <si>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</si>
  <si>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</si>
  <si>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</si>
  <si>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</si>
  <si>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</si>
  <si>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</si>
  <si>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</si>
  <si>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</si>
  <si>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</si>
  <si>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</si>
  <si>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</si>
  <si>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</si>
  <si>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</si>
  <si>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</si>
  <si>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</si>
  <si>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</si>
  <si>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</si>
  <si>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</si>
  <si>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</si>
  <si>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</si>
  <si>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</si>
  <si>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</si>
  <si>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</si>
  <si>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</si>
  <si>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</si>
  <si>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</si>
  <si>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</si>
  <si>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</si>
  <si>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</si>
  <si>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</si>
  <si>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</si>
  <si>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</si>
  <si>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</si>
  <si>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</si>
  <si>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</si>
  <si>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</si>
  <si>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</si>
  <si>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</si>
  <si>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</si>
  <si>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</si>
  <si>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</si>
  <si>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</si>
  <si>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</si>
  <si>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</si>
  <si>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</si>
  <si>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</si>
  <si>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</si>
  <si>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</si>
  <si>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</si>
  <si>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</si>
  <si>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</si>
  <si>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</si>
  <si>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</si>
  <si>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</si>
  <si>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</si>
  <si>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</si>
  <si>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</si>
  <si>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</si>
  <si>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</si>
  <si>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</si>
  <si>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</si>
  <si>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</si>
  <si>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</si>
  <si>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</si>
  <si>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</si>
  <si>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</si>
  <si>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</si>
  <si>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</si>
  <si>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</si>
  <si>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</si>
  <si>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</si>
  <si>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</si>
  <si>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</si>
  <si>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</si>
  <si>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</si>
  <si>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</si>
  <si>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</si>
  <si>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</si>
  <si>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</si>
  <si>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</si>
  <si>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</si>
  <si>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</si>
  <si>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</si>
  <si>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</si>
  <si>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</si>
  <si>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</si>
  <si>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</si>
  <si>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</si>
  <si>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</si>
  <si>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</si>
  <si>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</si>
  <si>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</si>
  <si>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</si>
  <si>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</si>
  <si>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</si>
  <si>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</si>
  <si>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</si>
  <si>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</si>
  <si>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</si>
  <si>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</si>
  <si>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</si>
  <si>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</si>
  <si>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</si>
  <si>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</si>
  <si>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</si>
  <si>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</si>
  <si>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</si>
  <si>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</si>
  <si>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</si>
  <si>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</si>
  <si>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</si>
  <si>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</si>
  <si>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</si>
  <si>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</si>
  <si>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</si>
  <si>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</si>
  <si>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</si>
  <si>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</si>
  <si>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</si>
  <si>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</si>
  <si>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</si>
  <si>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</si>
  <si>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</si>
  <si>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</si>
  <si>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</si>
  <si>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</si>
  <si>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</si>
  <si>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</si>
  <si>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</si>
  <si>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</si>
  <si>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</si>
  <si>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</si>
  <si>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</si>
  <si>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</si>
  <si>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</si>
  <si>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</si>
  <si>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</si>
  <si>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</si>
  <si>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</si>
  <si>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</si>
  <si>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</si>
  <si>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</si>
  <si>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</si>
  <si>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</si>
  <si>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</si>
  <si>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</si>
  <si>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</si>
  <si>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</si>
  <si>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</si>
  <si>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</si>
  <si>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</si>
  <si>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</si>
  <si>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</si>
  <si>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</si>
  <si>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</si>
  <si>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</si>
  <si>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</si>
  <si>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</si>
  <si>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</si>
  <si>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</si>
  <si>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</si>
  <si>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</si>
  <si>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</si>
  <si>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</si>
  <si>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</si>
  <si>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</si>
  <si>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</si>
  <si>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</si>
  <si>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</si>
  <si>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</si>
  <si>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</si>
  <si>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</si>
  <si>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</si>
  <si>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</si>
  <si>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</si>
  <si>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</si>
  <si>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</si>
  <si>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</si>
  <si>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</si>
  <si>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</si>
  <si>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</si>
  <si>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</si>
  <si>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</si>
  <si>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</si>
  <si>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</si>
  <si>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</si>
  <si>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</si>
  <si>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</si>
  <si>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</si>
  <si>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</si>
  <si>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</si>
  <si>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</si>
  <si>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</si>
  <si>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</si>
  <si>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</si>
  <si>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</si>
  <si>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</si>
  <si>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</si>
  <si>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</si>
  <si>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</si>
  <si>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</si>
  <si>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</si>
  <si>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</si>
  <si>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</si>
  <si>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</si>
  <si>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</si>
  <si>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</si>
  <si>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</si>
  <si>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</si>
  <si>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</si>
  <si>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</si>
  <si>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</si>
  <si>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</si>
  <si>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</si>
  <si>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</si>
  <si>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</si>
  <si>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</si>
  <si>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</si>
  <si>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</si>
  <si>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</si>
  <si>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</si>
  <si>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</si>
  <si>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</si>
  <si>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</si>
  <si>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</si>
  <si>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</si>
  <si>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</si>
  <si>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</si>
  <si>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</si>
  <si>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</si>
  <si>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</si>
  <si>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</si>
  <si>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</si>
  <si>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</si>
  <si>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</si>
  <si>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</si>
  <si>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</si>
  <si>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</si>
  <si>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</si>
  <si>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</si>
  <si>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</si>
  <si>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</si>
  <si>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</si>
  <si>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</si>
  <si>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</si>
  <si>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</si>
  <si>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</si>
  <si>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</si>
  <si>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</si>
  <si>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</si>
  <si>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</si>
  <si>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</si>
  <si>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</si>
  <si>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</si>
  <si>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</si>
  <si>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</si>
  <si>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</si>
  <si>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</si>
  <si>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</si>
  <si>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</si>
  <si>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</si>
  <si>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</si>
  <si>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</si>
  <si>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</si>
  <si>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</si>
  <si>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</si>
  <si>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</si>
  <si>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</si>
  <si>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</si>
  <si>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</si>
  <si>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</si>
  <si>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</si>
  <si>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</si>
  <si>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</si>
  <si>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</si>
  <si>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</si>
  <si>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</si>
  <si>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</si>
  <si>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</si>
  <si>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</si>
  <si>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</si>
  <si>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</si>
  <si>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</si>
  <si>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</si>
  <si>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</si>
  <si>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</si>
  <si>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</si>
  <si>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</si>
  <si>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</si>
  <si>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</si>
  <si>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</si>
  <si>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</si>
  <si>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</si>
  <si>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</si>
  <si>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</si>
  <si>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</si>
  <si>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</si>
  <si>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</si>
  <si>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</si>
  <si>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</si>
  <si>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</si>
  <si>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</si>
  <si>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</si>
  <si>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</si>
  <si>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</si>
  <si>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</si>
  <si>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</si>
  <si>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</si>
  <si>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</si>
  <si>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</si>
  <si>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</si>
  <si>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</si>
  <si>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</si>
  <si>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</si>
  <si>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</si>
  <si>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</si>
  <si>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</si>
  <si>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</si>
  <si>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</si>
  <si>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</si>
  <si>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</si>
  <si>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</si>
  <si>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</si>
  <si>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</si>
  <si>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</si>
  <si>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</si>
  <si>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</si>
  <si>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</si>
  <si>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</si>
  <si>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</si>
  <si>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</si>
  <si>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</si>
  <si>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</si>
  <si>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</si>
  <si>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</si>
  <si>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</si>
  <si>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</si>
  <si>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</si>
  <si>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</si>
  <si>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</si>
  <si>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</si>
  <si>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</si>
  <si>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</si>
  <si>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</si>
  <si>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</si>
  <si>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</si>
  <si>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</si>
  <si>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</si>
  <si>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</si>
  <si>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</si>
  <si>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</si>
  <si>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</si>
  <si>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</si>
  <si>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</si>
  <si>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</si>
  <si>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</si>
  <si>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</si>
  <si>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</si>
  <si>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</si>
  <si>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</si>
  <si>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</si>
  <si>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</si>
  <si>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</si>
  <si>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</si>
  <si>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</si>
  <si>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</si>
  <si>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</si>
  <si>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</si>
  <si>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</si>
  <si>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</si>
  <si>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</si>
  <si>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</si>
  <si>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</si>
  <si>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</si>
  <si>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</si>
  <si>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</si>
  <si>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</si>
  <si>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</si>
  <si>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</si>
  <si>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</si>
  <si>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</si>
  <si>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</si>
  <si>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</si>
  <si>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</si>
  <si>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</si>
  <si>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</si>
  <si>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</si>
  <si>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</si>
  <si>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</si>
  <si>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</si>
  <si>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</si>
  <si>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</si>
  <si>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</si>
  <si>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</si>
  <si>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</si>
  <si>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</si>
  <si>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</si>
  <si>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</si>
  <si>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</si>
  <si>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</si>
  <si>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</si>
  <si>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</si>
  <si>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</si>
  <si>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</si>
  <si>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</si>
  <si>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</si>
  <si>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</si>
  <si>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</si>
  <si>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</si>
  <si>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</si>
  <si>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</si>
  <si>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</si>
  <si>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</si>
  <si>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</si>
  <si>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</si>
  <si>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</si>
  <si>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</si>
  <si>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</si>
  <si>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</si>
  <si>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</si>
  <si>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</si>
  <si>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</si>
  <si>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</si>
  <si>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</si>
  <si>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</si>
  <si>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</si>
  <si>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</si>
  <si>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</si>
  <si>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</si>
  <si>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</si>
  <si>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</si>
  <si>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</si>
  <si>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</si>
  <si>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</si>
  <si>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</si>
  <si>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</si>
  <si>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</si>
  <si>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</si>
  <si>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</si>
  <si>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</si>
  <si>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</si>
  <si>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</si>
  <si>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</si>
  <si>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</si>
  <si>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</si>
  <si>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</si>
  <si>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</si>
  <si>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</si>
  <si>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</si>
  <si>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</si>
  <si>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</si>
  <si>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</si>
  <si>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</si>
  <si>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</si>
  <si>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</si>
  <si>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</si>
  <si>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</si>
  <si>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</si>
  <si>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</si>
  <si>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</si>
  <si>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</si>
  <si>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</si>
  <si>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</si>
  <si>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</si>
  <si>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</si>
  <si>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</si>
  <si>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</si>
  <si>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</si>
  <si>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</si>
  <si>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</si>
  <si>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</si>
  <si>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</si>
  <si>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</si>
  <si>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</si>
  <si>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</si>
  <si>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</si>
  <si>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</si>
  <si>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</si>
  <si>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</si>
  <si>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</si>
  <si>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</si>
  <si>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</si>
  <si>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</si>
  <si>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</si>
  <si>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</si>
  <si>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</si>
  <si>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</si>
  <si>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</si>
  <si>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</si>
  <si>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</si>
  <si>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</si>
  <si>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</si>
  <si>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</si>
  <si>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</si>
  <si>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</si>
  <si>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</si>
  <si>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</si>
  <si>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</si>
  <si>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</si>
  <si>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</si>
  <si>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</si>
  <si>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</si>
  <si>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</si>
  <si>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</si>
  <si>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</si>
  <si>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</si>
  <si>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</si>
  <si>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</si>
  <si>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</si>
  <si>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</si>
  <si>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</si>
  <si>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</si>
  <si>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</si>
  <si>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</si>
  <si>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</si>
  <si>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</si>
  <si>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</si>
  <si>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</si>
  <si>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</si>
  <si>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</si>
  <si>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</si>
  <si>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</si>
  <si>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</si>
  <si>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</si>
  <si>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</si>
  <si>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</si>
  <si>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</si>
  <si>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</si>
  <si>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</si>
  <si>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</si>
  <si>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</si>
  <si>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</si>
  <si>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</si>
  <si>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</si>
  <si>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</si>
  <si>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</si>
  <si>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</si>
  <si>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</si>
  <si>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</si>
  <si>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</si>
  <si>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</si>
  <si>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</si>
  <si>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</si>
  <si>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</si>
  <si>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</si>
  <si>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</si>
  <si>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</si>
  <si>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</si>
  <si>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</si>
  <si>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</si>
  <si>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</si>
  <si>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</si>
  <si>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</si>
  <si>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</si>
  <si>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</si>
  <si>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</si>
  <si>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</si>
  <si>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</si>
  <si>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</si>
  <si>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</si>
  <si>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</si>
  <si>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</si>
  <si>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</si>
  <si>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</si>
  <si>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</si>
  <si>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</si>
  <si>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</si>
  <si>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</si>
  <si>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</si>
  <si>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</si>
  <si>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</si>
  <si>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</si>
  <si>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</si>
  <si>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</si>
  <si>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</si>
  <si>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</si>
  <si>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</si>
  <si>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</si>
  <si>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</si>
  <si>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</si>
  <si>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</si>
  <si>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</si>
  <si>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</si>
  <si>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</si>
  <si>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</si>
  <si>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</si>
  <si>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</si>
  <si>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</si>
  <si>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</si>
  <si>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</si>
  <si>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</si>
  <si>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</si>
  <si>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</si>
  <si>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</si>
  <si>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</si>
  <si>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</si>
  <si>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</si>
  <si>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</si>
  <si>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</si>
  <si>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</si>
  <si>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</si>
  <si>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</si>
  <si>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</si>
  <si>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</si>
  <si>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</si>
  <si>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</si>
  <si>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</si>
  <si>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</si>
  <si>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</si>
  <si>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</si>
  <si>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</si>
  <si>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</si>
  <si>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</si>
  <si>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</si>
  <si>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</si>
  <si>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</si>
  <si>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</si>
  <si>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</si>
  <si>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</si>
  <si>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</si>
  <si>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</si>
  <si>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</si>
  <si>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</si>
  <si>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</si>
  <si>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</si>
  <si>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</si>
  <si>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</si>
  <si>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</si>
  <si>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</si>
  <si>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</si>
  <si>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</si>
  <si>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</si>
  <si>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</si>
  <si>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</si>
  <si>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</si>
  <si>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</si>
  <si>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</si>
  <si>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</si>
  <si>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</si>
  <si>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</si>
  <si>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</si>
  <si>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</si>
  <si>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</si>
  <si>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</si>
  <si>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</si>
  <si>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</si>
  <si>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</si>
  <si>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</si>
  <si>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</si>
  <si>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</si>
  <si>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</si>
  <si>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</si>
  <si>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</si>
  <si>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</si>
  <si>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</si>
  <si>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</si>
  <si>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</si>
  <si>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</si>
  <si>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</si>
  <si>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</si>
  <si>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</si>
  <si>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</si>
  <si>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</si>
  <si>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</si>
  <si>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</si>
  <si>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</si>
  <si>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</si>
  <si>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</si>
  <si>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</si>
  <si>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</si>
  <si>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</si>
  <si>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</si>
  <si>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</si>
  <si>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</si>
  <si>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</si>
  <si>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</si>
  <si>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</si>
  <si>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</si>
  <si>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</si>
  <si>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</si>
  <si>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</si>
  <si>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</si>
  <si>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</si>
  <si>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</si>
  <si>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</si>
  <si>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</si>
  <si>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</si>
  <si>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</si>
  <si>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</si>
  <si>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</si>
  <si>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</si>
  <si>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</si>
  <si>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</si>
  <si>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</si>
  <si>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</si>
  <si>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</si>
  <si>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</si>
  <si>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</si>
  <si>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</si>
  <si>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</si>
  <si>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</si>
  <si>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</si>
  <si>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</si>
  <si>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</si>
  <si>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</si>
  <si>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</si>
  <si>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</si>
  <si>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</si>
  <si>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</si>
  <si>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</si>
  <si>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</si>
  <si>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</si>
  <si>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</si>
  <si>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</si>
  <si>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</si>
  <si>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</si>
  <si>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</si>
  <si>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</si>
  <si>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</si>
  <si>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</si>
  <si>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</si>
  <si>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</si>
  <si>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</si>
  <si>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</si>
  <si>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</si>
  <si>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</si>
  <si>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</si>
  <si>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</si>
  <si>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</si>
  <si>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</si>
  <si>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</si>
  <si>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</si>
  <si>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</si>
  <si>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</si>
  <si>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</si>
  <si>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</si>
  <si>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</si>
  <si>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</si>
  <si>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</si>
  <si>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</si>
  <si>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</si>
  <si>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</si>
  <si>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</si>
  <si>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</si>
  <si>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</si>
  <si>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</si>
  <si>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</si>
  <si>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</si>
  <si>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</si>
  <si>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</si>
  <si>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</si>
  <si>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</si>
  <si>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</si>
  <si>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</si>
  <si>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</si>
  <si>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</si>
  <si>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</si>
  <si>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</si>
  <si>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</si>
  <si>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</si>
  <si>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</si>
  <si>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</si>
  <si>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</si>
  <si>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</si>
  <si>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</si>
  <si>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</si>
  <si>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</si>
  <si>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</si>
  <si>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</si>
  <si>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</si>
  <si>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</si>
  <si>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</si>
  <si>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</si>
  <si>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</si>
  <si>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</si>
  <si>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</si>
  <si>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</si>
  <si>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</si>
  <si>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</si>
  <si>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</si>
  <si>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</si>
  <si>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</si>
  <si>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</si>
  <si>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</si>
  <si>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</si>
  <si>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</si>
  <si>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</si>
  <si>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</si>
  <si>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</si>
  <si>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</si>
  <si>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</si>
  <si>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</si>
  <si>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</si>
  <si>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</si>
  <si>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</si>
  <si>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</si>
  <si>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</si>
  <si>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</si>
  <si>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</si>
  <si>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</si>
  <si>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</si>
  <si>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</si>
  <si>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</si>
  <si>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</si>
  <si>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</si>
  <si>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</si>
  <si>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</si>
  <si>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</si>
  <si>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</si>
  <si>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</si>
  <si>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</si>
  <si>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</si>
  <si>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</si>
  <si>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</si>
  <si>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</si>
  <si>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</si>
  <si>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</si>
  <si>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</si>
  <si>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</si>
  <si>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</si>
  <si>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</si>
  <si>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</si>
  <si>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</si>
  <si>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</si>
  <si>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</si>
  <si>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</si>
  <si>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</si>
  <si>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</si>
  <si>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</si>
  <si>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</si>
  <si>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</si>
  <si>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</si>
  <si>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</si>
  <si>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</si>
  <si>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</si>
  <si>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</si>
  <si>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</si>
  <si>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</si>
  <si>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</si>
  <si>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</si>
  <si>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</si>
  <si>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</si>
  <si>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</si>
  <si>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</si>
  <si>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</si>
  <si>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</si>
  <si>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</si>
  <si>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</si>
  <si>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</si>
  <si>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</si>
  <si>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</si>
  <si>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</si>
  <si>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</si>
  <si>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</si>
  <si>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</si>
  <si>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</si>
  <si>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</si>
  <si>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</si>
  <si>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</si>
  <si>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</si>
  <si>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</si>
  <si>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</si>
  <si>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</si>
  <si>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</si>
  <si>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</si>
  <si>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</si>
  <si>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</si>
  <si>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</si>
  <si>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</si>
  <si>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</si>
  <si>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</si>
  <si>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</si>
  <si>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</si>
  <si>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</si>
  <si>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</si>
  <si>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</si>
  <si>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</si>
  <si>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</si>
  <si>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</si>
  <si>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</si>
  <si>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</si>
  <si>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</si>
  <si>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</si>
  <si>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</si>
  <si>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</si>
  <si>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</si>
  <si>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</si>
  <si>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</si>
  <si>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</si>
  <si>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</si>
  <si>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</si>
  <si>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</si>
  <si>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</si>
  <si>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</si>
  <si>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</si>
  <si>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</si>
  <si>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</si>
  <si>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</si>
  <si>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</si>
  <si>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</si>
  <si>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</si>
  <si>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</si>
  <si>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</si>
  <si>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</si>
  <si>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</si>
  <si>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</si>
  <si>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</si>
  <si>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</si>
  <si>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</si>
  <si>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</si>
  <si>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</si>
  <si>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</si>
  <si>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</si>
  <si>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</si>
  <si>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</si>
  <si>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</si>
  <si>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</si>
  <si>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</si>
  <si>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</si>
  <si>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</si>
  <si>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</si>
  <si>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</si>
  <si>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</si>
  <si>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</si>
  <si>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</si>
  <si>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</si>
  <si>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</si>
  <si>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</si>
  <si>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</si>
  <si>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</si>
  <si>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</si>
  <si>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</si>
  <si>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</si>
  <si>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</si>
  <si>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</si>
  <si>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</si>
  <si>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</si>
  <si>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</si>
  <si>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</si>
  <si>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</si>
  <si>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</si>
  <si>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</si>
  <si>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</si>
  <si>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</si>
  <si>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</si>
  <si>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</si>
  <si>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</si>
  <si>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</si>
  <si>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</si>
  <si>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</si>
  <si>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</si>
  <si>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</si>
  <si>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</si>
  <si>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</si>
  <si>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</si>
  <si>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</si>
  <si>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</si>
  <si>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</si>
  <si>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</si>
  <si>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</si>
  <si>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</si>
  <si>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</si>
  <si>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</si>
  <si>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</si>
  <si>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</si>
  <si>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</si>
  <si>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</si>
  <si>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</si>
  <si>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</si>
  <si>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</si>
  <si>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</si>
  <si>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</si>
  <si>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</si>
  <si>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</si>
  <si>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</si>
  <si>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</si>
  <si>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</si>
  <si>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</si>
  <si>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</si>
  <si>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</si>
  <si>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</si>
  <si>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</si>
  <si>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</si>
  <si>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</si>
  <si>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</si>
  <si>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</si>
  <si>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</si>
  <si>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</si>
  <si>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</si>
  <si>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</si>
  <si>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</si>
  <si>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</si>
  <si>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</si>
  <si>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</si>
  <si>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</si>
  <si>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</si>
  <si>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</si>
  <si>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</si>
  <si>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</si>
  <si>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</si>
  <si>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</si>
  <si>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</si>
  <si>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</si>
  <si>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</si>
  <si>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</si>
  <si>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</si>
  <si>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</si>
  <si>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</si>
  <si>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</si>
  <si>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</si>
  <si>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</si>
  <si>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</si>
  <si>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</si>
  <si>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</si>
  <si>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</si>
  <si>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</si>
  <si>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</si>
  <si>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</si>
  <si>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</si>
  <si>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</si>
  <si>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</si>
  <si>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</si>
  <si>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</si>
  <si>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</si>
  <si>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</si>
  <si>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</si>
  <si>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</si>
  <si>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</si>
  <si>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</si>
  <si>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</si>
  <si>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</si>
  <si>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</si>
  <si>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</si>
  <si>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</si>
  <si>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</si>
  <si>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</si>
  <si>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</si>
  <si>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</si>
  <si>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</si>
  <si>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</si>
  <si>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</si>
  <si>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</si>
  <si>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</si>
  <si>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</si>
  <si>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</si>
  <si>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</si>
  <si>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</si>
  <si>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</si>
  <si>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</si>
  <si>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</si>
  <si>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</si>
  <si>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</si>
  <si>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</si>
  <si>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</si>
  <si>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</si>
  <si>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</si>
  <si>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</si>
  <si>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</si>
  <si>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</si>
  <si>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</si>
  <si>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</si>
  <si>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</si>
  <si>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</si>
  <si>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</si>
  <si>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</si>
  <si>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</si>
  <si>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</si>
  <si>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</si>
  <si>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</si>
  <si>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</si>
  <si>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</si>
  <si>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</si>
  <si>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</si>
  <si>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</si>
  <si>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</si>
  <si>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</si>
  <si>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</si>
  <si>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</si>
  <si>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</si>
  <si>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</si>
  <si>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</si>
  <si>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</si>
  <si>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</si>
  <si>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</si>
  <si>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</si>
  <si>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</si>
  <si>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</si>
  <si>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</si>
  <si>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</si>
  <si>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</si>
  <si>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</si>
  <si>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</si>
  <si>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</si>
  <si>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</si>
  <si>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</si>
  <si>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</si>
  <si>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</si>
  <si>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</si>
  <si>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</si>
  <si>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</si>
  <si>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</si>
  <si>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</si>
  <si>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</si>
  <si>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</si>
  <si>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</si>
  <si>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</si>
  <si>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</si>
  <si>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</si>
  <si>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</si>
  <si>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</si>
  <si>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</si>
  <si>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</si>
  <si>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</si>
  <si>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</si>
  <si>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</si>
  <si>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</si>
  <si>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</si>
  <si>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</si>
  <si>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</si>
  <si>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</si>
  <si>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</si>
  <si>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</si>
  <si>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</si>
  <si>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</si>
  <si>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</si>
  <si>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</si>
  <si>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</si>
  <si>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</si>
  <si>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</si>
  <si>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</si>
  <si>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</si>
  <si>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</si>
  <si>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</si>
  <si>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</si>
  <si>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</si>
  <si>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</si>
  <si>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</si>
  <si>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</si>
  <si>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</si>
  <si>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</si>
  <si>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</si>
  <si>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</si>
  <si>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</si>
  <si>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</si>
  <si>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</si>
  <si>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</si>
  <si>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</si>
  <si>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</si>
  <si>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</si>
  <si>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</si>
  <si>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</si>
  <si>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</si>
  <si>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</si>
  <si>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</si>
  <si>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</si>
  <si>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</si>
  <si>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</si>
  <si>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</si>
  <si>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</si>
  <si>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</si>
  <si>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</si>
  <si>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</si>
  <si>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</si>
  <si>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</si>
  <si>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</si>
  <si>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</si>
  <si>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</si>
  <si>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</si>
  <si>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</si>
  <si>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</si>
  <si>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</si>
  <si>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</si>
  <si>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</si>
  <si>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</si>
  <si>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</si>
  <si>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</si>
  <si>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</si>
  <si>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</si>
  <si>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</si>
  <si>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</si>
  <si>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</si>
  <si>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</si>
  <si>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</si>
  <si>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</si>
  <si>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</si>
  <si>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</si>
  <si>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</si>
  <si>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</si>
  <si>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</si>
  <si>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</si>
  <si>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</si>
  <si>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</si>
  <si>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</si>
  <si>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</si>
  <si>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</si>
  <si>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</si>
  <si>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</si>
  <si>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</si>
  <si>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</si>
  <si>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</si>
  <si>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</si>
  <si>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</si>
  <si>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</si>
  <si>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</si>
  <si>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</si>
  <si>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</si>
  <si>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</si>
  <si>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</si>
  <si>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</si>
  <si>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</si>
  <si>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</si>
  <si>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</si>
  <si>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</si>
  <si>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</si>
  <si>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</si>
  <si>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</si>
  <si>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</si>
  <si>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</si>
  <si>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</si>
  <si>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</si>
  <si>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</si>
  <si>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</si>
  <si>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</si>
  <si>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</si>
  <si>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</si>
  <si>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</si>
  <si>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</si>
  <si>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</si>
  <si>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</si>
  <si>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</si>
  <si>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</si>
  <si>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</si>
  <si>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</si>
  <si>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</si>
  <si>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</si>
  <si>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</si>
  <si>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</si>
  <si>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</si>
  <si>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</si>
  <si>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</si>
  <si>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</si>
  <si>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</si>
  <si>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</si>
  <si>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</si>
  <si>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</si>
  <si>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</si>
  <si>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</si>
  <si>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</si>
  <si>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</si>
  <si>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</si>
  <si>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</si>
  <si>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</si>
  <si>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</si>
  <si>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</si>
  <si>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</si>
  <si>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</si>
  <si>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</si>
  <si>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</si>
  <si>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</si>
  <si>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</si>
  <si>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</si>
  <si>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</si>
  <si>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</si>
  <si>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</si>
  <si>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</si>
  <si>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</si>
  <si>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</si>
  <si>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</si>
  <si>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</si>
  <si>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</si>
  <si>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</si>
  <si>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</si>
  <si>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</si>
  <si>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</si>
  <si>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</si>
  <si>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</si>
  <si>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</si>
  <si>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</si>
  <si>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</si>
  <si>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</si>
  <si>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</si>
  <si>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</si>
  <si>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</si>
  <si>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</si>
  <si>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</si>
  <si>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</si>
  <si>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</si>
  <si>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</si>
  <si>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</si>
  <si>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</si>
  <si>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</si>
  <si>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</si>
  <si>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</si>
  <si>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</si>
  <si>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</si>
  <si>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</si>
  <si>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</si>
  <si>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</si>
  <si>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</si>
  <si>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</si>
  <si>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</si>
  <si>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</si>
  <si>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</si>
  <si>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</si>
  <si>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</si>
  <si>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</si>
  <si>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</si>
  <si>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</si>
  <si>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</si>
  <si>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</si>
  <si>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</si>
  <si>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</si>
  <si>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</si>
  <si>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</si>
  <si>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</si>
  <si>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</si>
  <si>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</si>
  <si>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</si>
  <si>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</si>
  <si>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</si>
  <si>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</si>
  <si>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</si>
  <si>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</si>
  <si>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</si>
  <si>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</si>
  <si>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</si>
  <si>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</si>
  <si>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</si>
  <si>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</si>
  <si>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</si>
  <si>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</si>
  <si>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</si>
  <si>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</si>
  <si>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</si>
  <si>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</si>
  <si>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</si>
  <si>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</si>
  <si>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</si>
  <si>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</si>
  <si>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</si>
  <si>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</si>
  <si>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</si>
  <si>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</si>
  <si>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</si>
  <si>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</si>
  <si>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</si>
  <si>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</si>
  <si>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</si>
  <si>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</si>
  <si>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</si>
  <si>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</si>
  <si>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</si>
  <si>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</si>
  <si>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</si>
  <si>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</si>
  <si>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</si>
  <si>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</si>
  <si>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</si>
  <si>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</si>
  <si>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</si>
  <si>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</si>
  <si>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</si>
  <si>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</si>
  <si>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</si>
  <si>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</si>
  <si>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</si>
  <si>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</si>
  <si>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</si>
  <si>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</si>
  <si>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</si>
  <si>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</si>
  <si>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</si>
  <si>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</si>
  <si>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</si>
  <si>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</si>
  <si>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</si>
  <si>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</si>
  <si>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</si>
  <si>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</si>
  <si>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</si>
  <si>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</si>
  <si>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</si>
  <si>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</si>
  <si>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</si>
  <si>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</si>
  <si>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</si>
  <si>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</si>
  <si>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</si>
  <si>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</si>
  <si>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</si>
  <si>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</si>
  <si>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</si>
  <si>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</si>
  <si>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</si>
  <si>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</si>
  <si>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</si>
  <si>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</si>
  <si>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</si>
  <si>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</si>
  <si>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</si>
  <si>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</si>
  <si>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</si>
  <si>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</si>
  <si>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</si>
  <si>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</si>
  <si>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</si>
  <si>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</si>
  <si>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</si>
  <si>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</si>
  <si>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</si>
  <si>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</si>
  <si>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</si>
  <si>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</si>
  <si>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</si>
  <si>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</si>
  <si>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</si>
  <si>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</si>
  <si>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</si>
  <si>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</si>
  <si>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</si>
  <si>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</si>
  <si>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</si>
  <si>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</si>
  <si>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</si>
  <si>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</si>
  <si>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</si>
  <si>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</si>
  <si>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</si>
  <si>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</si>
  <si>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</si>
  <si>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</si>
  <si>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</si>
  <si>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</si>
  <si>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</si>
  <si>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</si>
  <si>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</si>
  <si>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</si>
  <si>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</si>
  <si>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</si>
  <si>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</si>
  <si>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</si>
  <si>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</si>
  <si>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</si>
  <si>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</si>
  <si>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</si>
  <si>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</si>
  <si>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</si>
  <si>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</si>
  <si>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</si>
  <si>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</si>
  <si>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</si>
  <si>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</si>
  <si>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</si>
  <si>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</si>
  <si>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</si>
  <si>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</si>
  <si>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</si>
  <si>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</si>
  <si>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</si>
  <si>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</si>
  <si>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</si>
  <si>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</si>
  <si>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</si>
  <si>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</si>
  <si>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</si>
  <si>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</si>
  <si>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</si>
  <si>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</si>
  <si>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</si>
  <si>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</si>
  <si>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</si>
  <si>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</si>
  <si>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</si>
  <si>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</si>
  <si>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</si>
  <si>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</si>
  <si>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</si>
  <si>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</si>
  <si>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</si>
  <si>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</si>
  <si>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</si>
  <si>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</si>
  <si>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</si>
  <si>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</si>
  <si>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</si>
  <si>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</si>
  <si>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</si>
  <si>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</si>
  <si>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</si>
  <si>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</si>
  <si>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</si>
  <si>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</si>
  <si>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</si>
  <si>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</si>
  <si>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</si>
  <si>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</si>
  <si>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</si>
  <si>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</si>
  <si>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</si>
  <si>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</si>
  <si>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</si>
  <si>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</si>
  <si>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</si>
  <si>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</si>
  <si>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</si>
  <si>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</si>
  <si>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</si>
  <si>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</si>
  <si>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</si>
  <si>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</si>
  <si>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</si>
  <si>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</si>
  <si>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</si>
  <si>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</si>
  <si>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</si>
  <si>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</si>
  <si>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</si>
  <si>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</si>
  <si>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</si>
  <si>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</si>
  <si>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</si>
  <si>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</si>
  <si>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</si>
  <si>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</si>
  <si>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</si>
  <si>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</si>
  <si>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</si>
  <si>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</si>
  <si>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</si>
  <si>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</si>
  <si>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</si>
  <si>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</si>
  <si>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</si>
  <si>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</si>
  <si>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</si>
  <si>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</si>
  <si>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</si>
  <si>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</si>
  <si>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</si>
  <si>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</si>
  <si>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</si>
  <si>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</si>
  <si>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</si>
  <si>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</si>
  <si>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</si>
  <si>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</si>
  <si>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</si>
  <si>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</si>
  <si>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</si>
  <si>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</si>
  <si>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</si>
  <si>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</si>
  <si>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</si>
  <si>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</si>
  <si>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</si>
  <si>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</si>
  <si>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</si>
  <si>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</si>
  <si>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</si>
  <si>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</si>
  <si>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</si>
  <si>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</si>
  <si>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</si>
  <si>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</si>
  <si>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</si>
  <si>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</si>
  <si>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</si>
  <si>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</si>
  <si>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</si>
  <si>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</si>
  <si>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</si>
  <si>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</si>
  <si>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</si>
  <si>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</si>
  <si>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</si>
  <si>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</si>
  <si>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</si>
  <si>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</si>
  <si>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</si>
  <si>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</si>
  <si>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</si>
  <si>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</si>
  <si>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</si>
  <si>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</si>
  <si>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</si>
  <si>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</si>
  <si>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</si>
  <si>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</si>
  <si>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</si>
  <si>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</si>
  <si>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</si>
  <si>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</si>
  <si>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</si>
  <si>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</si>
  <si>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</si>
  <si>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</si>
  <si>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</si>
  <si>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</si>
  <si>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</si>
  <si>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</si>
  <si>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</si>
  <si>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</si>
  <si>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</si>
  <si>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</si>
  <si>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</si>
  <si>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</si>
  <si>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</si>
  <si>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</si>
  <si>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</si>
  <si>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</si>
  <si>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</si>
  <si>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</si>
  <si>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</si>
  <si>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</si>
  <si>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</si>
  <si>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</si>
  <si>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</si>
  <si>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</si>
  <si>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</si>
  <si>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</si>
  <si>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</si>
  <si>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</si>
  <si>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</si>
  <si>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</si>
  <si>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</si>
  <si>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</si>
  <si>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</si>
  <si>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</si>
  <si>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</si>
  <si>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</si>
  <si>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</si>
  <si>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</si>
  <si>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</si>
  <si>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</si>
  <si>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</si>
  <si>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</si>
  <si>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</si>
  <si>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</si>
  <si>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</si>
  <si>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</si>
  <si>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</si>
  <si>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</si>
  <si>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</si>
  <si>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</si>
  <si>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</si>
  <si>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</si>
  <si>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</si>
  <si>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</si>
  <si>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</si>
  <si>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</si>
  <si>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</si>
  <si>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</si>
  <si>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</si>
  <si>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</si>
  <si>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</si>
  <si>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</si>
  <si>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</si>
  <si>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</si>
  <si>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</si>
  <si>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</si>
  <si>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</si>
  <si>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</si>
  <si>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</si>
  <si>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</si>
  <si>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</si>
  <si>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</si>
  <si>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</si>
  <si>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</si>
  <si>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</si>
  <si>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</si>
  <si>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</si>
  <si>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</si>
  <si>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</si>
  <si>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</si>
  <si>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</si>
  <si>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</si>
  <si>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</si>
  <si>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</si>
  <si>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</si>
  <si>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</si>
  <si>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</si>
  <si>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</si>
  <si>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</si>
  <si>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</si>
  <si>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</si>
  <si>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</si>
  <si>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</si>
  <si>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</si>
  <si>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</si>
  <si>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</si>
  <si>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</si>
  <si>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</si>
  <si>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</si>
  <si>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</si>
  <si>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</si>
  <si>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</si>
  <si>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</si>
  <si>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</si>
  <si>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</si>
  <si>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</si>
  <si>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</si>
  <si>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</si>
  <si>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</si>
  <si>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</si>
  <si>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</si>
  <si>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</si>
  <si>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</si>
  <si>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</si>
  <si>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</si>
  <si>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</si>
  <si>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</si>
  <si>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</si>
  <si>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</si>
  <si>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</si>
  <si>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</si>
  <si>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</si>
  <si>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</si>
  <si>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</si>
  <si>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</si>
  <si>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</si>
  <si>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</si>
  <si>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</si>
  <si>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</si>
  <si>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</si>
  <si>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</si>
  <si>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</si>
  <si>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</si>
  <si>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</si>
  <si>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</si>
  <si>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</si>
  <si>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</si>
  <si>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</si>
  <si>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</si>
  <si>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</si>
  <si>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</si>
  <si>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</si>
  <si>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</si>
  <si>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</si>
  <si>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</si>
  <si>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</si>
  <si>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</si>
  <si>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</si>
  <si>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</si>
  <si>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</si>
  <si>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</si>
  <si>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</si>
  <si>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</si>
  <si>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</si>
  <si>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</si>
  <si>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</si>
  <si>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</si>
  <si>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</si>
  <si>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</si>
  <si>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</si>
  <si>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</si>
  <si>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</si>
  <si>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</si>
  <si>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</si>
  <si>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</si>
  <si>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</si>
  <si>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</si>
  <si>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</si>
  <si>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</si>
  <si>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</si>
  <si>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</si>
  <si>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</si>
  <si>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</si>
  <si>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</si>
  <si>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</si>
  <si>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</si>
  <si>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</si>
  <si>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</si>
  <si>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</si>
  <si>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</si>
  <si>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</si>
  <si>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</si>
  <si>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</si>
  <si>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</si>
  <si>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</si>
  <si>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</si>
  <si>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</si>
  <si>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</si>
  <si>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</si>
  <si>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</si>
  <si>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</si>
  <si>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</si>
  <si>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</si>
  <si>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</si>
  <si>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</si>
  <si>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</si>
  <si>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</si>
  <si>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</si>
  <si>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</si>
  <si>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</si>
  <si>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</si>
  <si>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</si>
  <si>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</si>
  <si>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</si>
  <si>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</si>
  <si>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</si>
  <si>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</si>
  <si>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</si>
  <si>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</si>
  <si>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</si>
  <si>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</si>
  <si>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</si>
  <si>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</si>
  <si>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</si>
  <si>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</si>
  <si>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</si>
  <si>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</si>
  <si>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</si>
  <si>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</si>
  <si>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</si>
  <si>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</si>
  <si>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</si>
  <si>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</si>
  <si>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</si>
  <si>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</si>
  <si>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</si>
  <si>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</si>
  <si>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</si>
  <si>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</si>
  <si>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</si>
  <si>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</si>
  <si>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</si>
  <si>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</si>
  <si>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</si>
  <si>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</si>
  <si>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</si>
  <si>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</si>
  <si>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</si>
  <si>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</si>
  <si>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</si>
  <si>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</si>
  <si>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</si>
  <si>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</si>
  <si>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</si>
  <si>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</si>
  <si>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</si>
  <si>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</si>
  <si>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</si>
  <si>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</si>
  <si>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</si>
  <si>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</si>
  <si>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</si>
  <si>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</si>
  <si>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</si>
  <si>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</si>
  <si>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</si>
  <si>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</si>
  <si>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</si>
  <si>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</si>
  <si>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</si>
  <si>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</si>
  <si>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</si>
  <si>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</si>
  <si>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</si>
  <si>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</si>
  <si>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</si>
  <si>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</si>
  <si>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</si>
  <si>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</si>
  <si>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</si>
  <si>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</si>
  <si>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</si>
  <si>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</si>
  <si>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</si>
  <si>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</si>
  <si>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</si>
  <si>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</si>
  <si>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</si>
  <si>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</si>
  <si>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</si>
  <si>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</si>
  <si>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</si>
  <si>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</si>
  <si>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</si>
  <si>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</si>
  <si>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</si>
  <si>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</si>
  <si>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</si>
  <si>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</si>
  <si>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</si>
  <si>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</si>
  <si>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</si>
  <si>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</si>
  <si>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</si>
  <si>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</si>
  <si>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</si>
  <si>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</si>
  <si>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</si>
  <si>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</si>
  <si>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</si>
  <si>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</si>
  <si>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</si>
  <si>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</si>
  <si>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</si>
  <si>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</si>
  <si>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</si>
  <si>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</si>
  <si>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</si>
  <si>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</si>
  <si>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</si>
  <si>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</si>
  <si>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</si>
  <si>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</si>
  <si>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</si>
  <si>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</si>
  <si>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</si>
  <si>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</si>
  <si>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</si>
  <si>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</si>
  <si>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</si>
  <si>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</si>
  <si>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</si>
  <si>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</si>
  <si>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</si>
  <si>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</si>
  <si>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</si>
  <si>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</si>
  <si>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</si>
  <si>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</si>
  <si>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</si>
  <si>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</si>
  <si>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</si>
  <si>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</si>
  <si>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</si>
  <si>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</si>
  <si>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</si>
  <si>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</si>
  <si>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</si>
  <si>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</si>
  <si>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</si>
  <si>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</si>
  <si>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</si>
  <si>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</si>
  <si>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</si>
  <si>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</si>
  <si>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</si>
  <si>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</si>
  <si>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</si>
  <si>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</si>
  <si>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</si>
  <si>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</si>
  <si>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</si>
  <si>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</si>
  <si>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</si>
  <si>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</si>
  <si>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</si>
  <si>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</si>
  <si>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</si>
  <si>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</si>
  <si>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</si>
  <si>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</si>
  <si>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</si>
  <si>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</si>
  <si>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</si>
  <si>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</si>
  <si>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</si>
  <si>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</si>
  <si>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</si>
  <si>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</si>
  <si>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</si>
  <si>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</si>
  <si>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</si>
  <si>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</si>
  <si>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</si>
  <si>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</si>
  <si>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</si>
  <si>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</si>
  <si>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</si>
  <si>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</si>
  <si>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</si>
  <si>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</si>
  <si>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</si>
  <si>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</si>
  <si>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</si>
  <si>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</si>
  <si>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</si>
  <si>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</si>
  <si>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</si>
  <si>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</si>
  <si>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</si>
  <si>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</si>
  <si>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</si>
  <si>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</si>
  <si>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</si>
  <si>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</si>
  <si>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</si>
  <si>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</si>
  <si>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</si>
  <si>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</si>
  <si>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</si>
  <si>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</si>
  <si>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</si>
  <si>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</si>
  <si>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</si>
  <si>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</si>
  <si>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</si>
  <si>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</si>
  <si>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</si>
  <si>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</si>
  <si>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</si>
  <si>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</si>
  <si>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</si>
  <si>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</si>
  <si>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</si>
  <si>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</si>
  <si>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</si>
  <si>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</si>
  <si>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</si>
  <si>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</si>
  <si>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</si>
  <si>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</si>
  <si>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</si>
  <si>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</si>
  <si>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</si>
  <si>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</si>
  <si>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</si>
  <si>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</si>
  <si>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</si>
  <si>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</si>
  <si>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</si>
  <si>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</si>
  <si>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</si>
  <si>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</si>
  <si>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</si>
  <si>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</si>
  <si>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</si>
  <si>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</si>
  <si>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</si>
  <si>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</si>
  <si>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</si>
  <si>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</si>
  <si>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</si>
  <si>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</si>
  <si>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</si>
  <si>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</si>
  <si>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</si>
  <si>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</si>
  <si>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</si>
  <si>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</si>
  <si>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</si>
  <si>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</si>
  <si>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</si>
  <si>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</si>
  <si>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</si>
  <si>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</si>
  <si>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</si>
  <si>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</si>
  <si>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</si>
  <si>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</si>
  <si>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</si>
  <si>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</si>
  <si>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</si>
  <si>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</si>
  <si>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</si>
  <si>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</si>
  <si>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</si>
  <si>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</si>
  <si>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</si>
  <si>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</si>
  <si>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</si>
  <si>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</si>
  <si>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</si>
  <si>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</si>
  <si>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</si>
  <si>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</si>
  <si>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</si>
  <si>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</si>
  <si>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</si>
  <si>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</si>
  <si>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</si>
  <si>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</si>
  <si>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</si>
  <si>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</si>
  <si>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</si>
  <si>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</si>
  <si>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</si>
  <si>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</si>
  <si>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</si>
  <si>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</si>
  <si>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</si>
  <si>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</si>
  <si>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</si>
  <si>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</si>
  <si>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</si>
  <si>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</si>
  <si>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</si>
  <si>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</si>
  <si>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</si>
  <si>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</si>
  <si>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</si>
  <si>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</si>
  <si>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</si>
  <si>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</si>
  <si>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</si>
  <si>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</si>
  <si>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</si>
  <si>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</si>
  <si>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</si>
  <si>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</si>
  <si>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</si>
  <si>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</si>
  <si>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</si>
  <si>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</si>
  <si>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</si>
  <si>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</si>
  <si>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</si>
  <si>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</si>
  <si>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</si>
  <si>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</si>
  <si>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</si>
  <si>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</si>
  <si>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</si>
  <si>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</si>
  <si>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</si>
  <si>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</si>
  <si>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</si>
  <si>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</si>
  <si>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</si>
  <si>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</si>
  <si>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</si>
  <si>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</si>
  <si>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</si>
  <si>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</si>
  <si>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</si>
  <si>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</si>
  <si>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</si>
  <si>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</si>
  <si>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</si>
  <si>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</si>
  <si>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</si>
  <si>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</si>
  <si>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</si>
  <si>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</si>
  <si>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</si>
  <si>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</si>
  <si>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</si>
  <si>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</si>
  <si>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</si>
  <si>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</si>
  <si>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</si>
  <si>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</si>
  <si>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</si>
  <si>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</si>
  <si>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</si>
  <si>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</si>
  <si>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</si>
  <si>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</si>
  <si>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</si>
  <si>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</si>
  <si>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</si>
  <si>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</si>
  <si>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</si>
  <si>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</si>
  <si>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</si>
  <si>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</si>
  <si>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</si>
  <si>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</si>
  <si>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</si>
  <si>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</si>
  <si>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</si>
  <si>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</si>
  <si>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</si>
  <si>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</si>
  <si>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</si>
  <si>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</si>
  <si>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</si>
  <si>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</si>
  <si>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</si>
  <si>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</si>
  <si>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</si>
  <si>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</si>
  <si>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</si>
  <si>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</si>
  <si>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</si>
  <si>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</si>
  <si>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</si>
  <si>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</si>
  <si>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</si>
  <si>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</si>
  <si>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</si>
  <si>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</si>
  <si>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</si>
  <si>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</si>
  <si>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</si>
  <si>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</si>
  <si>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</si>
  <si>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</si>
  <si>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</si>
  <si>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</si>
  <si>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</si>
  <si>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</si>
  <si>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</si>
  <si>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</si>
  <si>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</si>
  <si>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</si>
  <si>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</si>
  <si>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</si>
  <si>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</si>
  <si>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</si>
  <si>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</si>
  <si>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</si>
  <si>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</si>
  <si>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</si>
  <si>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</si>
  <si>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</si>
  <si>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</si>
  <si>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</si>
  <si>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</si>
  <si>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</si>
  <si>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</si>
  <si>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</si>
  <si>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</si>
  <si>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</si>
  <si>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</si>
  <si>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</si>
  <si>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</si>
  <si>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</si>
  <si>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</si>
  <si>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</si>
  <si>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</si>
  <si>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</si>
  <si>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</si>
  <si>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</si>
  <si>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</si>
  <si>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</si>
  <si>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</si>
  <si>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</si>
  <si>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</si>
  <si>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</si>
  <si>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</si>
  <si>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</si>
  <si>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</si>
  <si>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</si>
  <si>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</si>
  <si>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</si>
  <si>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</si>
  <si>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</si>
  <si>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</si>
  <si>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</si>
  <si>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</si>
  <si>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</si>
  <si>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</si>
  <si>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</si>
  <si>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</si>
  <si>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</si>
  <si>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</si>
  <si>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</si>
  <si>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</si>
  <si>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</si>
  <si>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</si>
  <si>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</si>
  <si>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</si>
  <si>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</si>
  <si>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</si>
  <si>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</si>
  <si>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</si>
  <si>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</si>
  <si>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</si>
  <si>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</si>
  <si>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</si>
  <si>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</si>
  <si>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</si>
  <si>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</si>
  <si>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</si>
  <si>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</si>
  <si>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</si>
  <si>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</si>
  <si>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</si>
  <si>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</si>
  <si>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</si>
  <si>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</si>
  <si>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</si>
  <si>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</si>
  <si>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</si>
  <si>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</si>
  <si>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</si>
  <si>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</si>
  <si>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</si>
  <si>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</si>
  <si>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</si>
  <si>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</si>
  <si>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</si>
  <si>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</si>
  <si>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</si>
  <si>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</si>
  <si>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</si>
  <si>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</si>
  <si>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</si>
  <si>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</si>
  <si>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</si>
  <si>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</si>
  <si>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</si>
  <si>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</si>
  <si>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</si>
  <si>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</si>
  <si>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</si>
  <si>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</si>
  <si>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</si>
  <si>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</si>
  <si>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</si>
  <si>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</si>
  <si>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</si>
  <si>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</si>
  <si>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</si>
  <si>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</si>
  <si>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</si>
  <si>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</si>
  <si>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</si>
  <si>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</si>
  <si>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</si>
  <si>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</si>
  <si>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</si>
  <si>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</si>
  <si>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</si>
  <si>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</si>
  <si>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</si>
  <si>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</si>
  <si>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</si>
  <si>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</si>
  <si>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</si>
  <si>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</si>
  <si>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</si>
  <si>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</si>
  <si>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</si>
  <si>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</si>
  <si>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</si>
  <si>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</si>
  <si>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</si>
  <si>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</si>
  <si>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</si>
  <si>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</si>
  <si>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</si>
  <si>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</si>
  <si>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</si>
  <si>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</si>
  <si>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</si>
  <si>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</si>
  <si>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</si>
  <si>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</si>
  <si>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</si>
  <si>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</si>
  <si>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</si>
  <si>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</si>
  <si>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</si>
  <si>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</si>
  <si>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</si>
  <si>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</si>
  <si>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</si>
  <si>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</si>
  <si>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</si>
  <si>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</si>
  <si>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</si>
  <si>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</si>
  <si>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</si>
  <si>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</si>
  <si>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</si>
  <si>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</si>
  <si>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</si>
  <si>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</si>
  <si>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</si>
  <si>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</si>
  <si>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</si>
  <si>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</si>
  <si>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</si>
  <si>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</si>
  <si>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</si>
  <si>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</si>
  <si>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</si>
  <si>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</si>
  <si>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</si>
  <si>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</si>
  <si>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</si>
  <si>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</si>
  <si>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</si>
  <si>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</si>
  <si>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</si>
  <si>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</si>
  <si>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</si>
  <si>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</si>
  <si>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</si>
  <si>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</si>
  <si>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</si>
  <si>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</si>
  <si>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</si>
  <si>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</si>
  <si>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</si>
  <si>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</si>
  <si>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</si>
  <si>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</si>
  <si>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</si>
  <si>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</si>
  <si>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</si>
  <si>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</si>
  <si>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</si>
  <si>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</si>
  <si>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</si>
  <si>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</si>
  <si>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</si>
  <si>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</si>
  <si>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</si>
  <si>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</si>
  <si>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</si>
  <si>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</si>
  <si>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</si>
  <si>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</si>
  <si>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</si>
  <si>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</si>
  <si>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</si>
  <si>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</si>
  <si>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</si>
  <si>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</si>
  <si>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</si>
  <si>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</si>
  <si>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</si>
  <si>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</si>
  <si>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</si>
  <si>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</si>
  <si>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</si>
  <si>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</si>
  <si>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</si>
  <si>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</si>
  <si>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</si>
  <si>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</si>
  <si>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</si>
  <si>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</si>
  <si>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</si>
  <si>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</si>
  <si>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</si>
  <si>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</si>
  <si>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</si>
  <si>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</si>
  <si>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</si>
  <si>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</si>
  <si>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</si>
  <si>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</si>
  <si>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</si>
  <si>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</si>
  <si>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</si>
  <si>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</si>
  <si>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</si>
  <si>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</si>
  <si>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</si>
  <si>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</si>
  <si>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</si>
  <si>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</si>
  <si>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</si>
  <si>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</si>
  <si>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</si>
  <si>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</si>
  <si>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</si>
  <si>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</si>
  <si>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</si>
  <si>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</si>
  <si>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</si>
  <si>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</si>
  <si>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</si>
  <si>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</si>
  <si>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</si>
  <si>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</si>
  <si>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</si>
  <si>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</si>
  <si>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</si>
  <si>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</si>
  <si>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</si>
  <si>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</si>
  <si>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</si>
  <si>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</si>
  <si>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</si>
  <si>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</si>
  <si>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</si>
  <si>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</si>
  <si>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</si>
  <si>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</si>
  <si>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</si>
  <si>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</si>
  <si>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</si>
  <si>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</si>
  <si>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</si>
  <si>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</si>
  <si>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</si>
  <si>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</si>
  <si>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</si>
  <si>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</si>
  <si>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</si>
  <si>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</si>
  <si>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</si>
  <si>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</si>
  <si>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</si>
  <si>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</si>
  <si>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</si>
  <si>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</si>
  <si>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</si>
  <si>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</si>
  <si>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</si>
  <si>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</si>
  <si>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</si>
  <si>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</si>
  <si>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</si>
  <si>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</si>
  <si>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</si>
  <si>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</si>
  <si>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</si>
  <si>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</si>
  <si>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</si>
  <si>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</si>
  <si>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</si>
  <si>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</si>
  <si>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</si>
  <si>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</si>
  <si>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</si>
  <si>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</si>
  <si>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</si>
  <si>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</si>
  <si>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</si>
  <si>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</si>
  <si>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</si>
  <si>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</si>
  <si>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</si>
  <si>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</si>
  <si>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</si>
  <si>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</si>
  <si>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</si>
  <si>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</si>
  <si>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</si>
  <si>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</si>
  <si>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</si>
  <si>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</si>
  <si>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</si>
  <si>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</si>
  <si>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</si>
  <si>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</si>
  <si>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</si>
  <si>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</si>
  <si>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</si>
  <si>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</si>
  <si>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</si>
  <si>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</si>
  <si>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</si>
  <si>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</si>
  <si>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</si>
  <si>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</si>
  <si>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</si>
  <si>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</si>
  <si>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</si>
  <si>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</si>
  <si>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</si>
  <si>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</si>
  <si>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</si>
  <si>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</si>
  <si>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</si>
  <si>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</si>
  <si>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</si>
  <si>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</si>
  <si>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</si>
  <si>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</si>
  <si>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</si>
  <si>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</si>
  <si>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</si>
  <si>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</si>
  <si>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</si>
  <si>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</si>
  <si>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</si>
  <si>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</si>
  <si>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</si>
  <si>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</si>
  <si>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</si>
  <si>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</si>
  <si>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</si>
  <si>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</si>
  <si>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</si>
  <si>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</si>
  <si>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</si>
  <si>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</si>
  <si>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</si>
  <si>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</si>
  <si>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</si>
  <si>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</si>
  <si>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</si>
  <si>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</si>
  <si>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</si>
  <si>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</si>
  <si>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</si>
  <si>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</si>
  <si>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</si>
  <si>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</si>
  <si>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</si>
  <si>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</si>
  <si>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</si>
  <si>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</si>
  <si>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</si>
  <si>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</si>
  <si>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</si>
  <si>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</si>
  <si>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</si>
  <si>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</si>
  <si>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</si>
  <si>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</si>
  <si>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</si>
  <si>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</si>
  <si>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</si>
  <si>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</si>
  <si>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</si>
  <si>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</si>
  <si>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</si>
  <si>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</si>
  <si>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</si>
  <si>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</si>
  <si>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</si>
  <si>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</si>
  <si>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</si>
  <si>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</si>
  <si>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</si>
  <si>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</si>
  <si>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</si>
  <si>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</si>
  <si>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</si>
  <si>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</si>
  <si>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</si>
  <si>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</si>
  <si>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</si>
  <si>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</si>
  <si>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</si>
  <si>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</si>
  <si>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</si>
  <si>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</si>
  <si>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</si>
  <si>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</si>
  <si>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</si>
  <si>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</si>
  <si>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</si>
  <si>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</si>
  <si>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</si>
  <si>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</si>
  <si>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</si>
  <si>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</si>
  <si>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</si>
  <si>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</si>
  <si>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</si>
  <si>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</si>
  <si>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</si>
  <si>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</si>
  <si>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</si>
  <si>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</si>
  <si>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</si>
  <si>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</si>
  <si>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</si>
  <si>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</si>
  <si>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</si>
  <si>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</si>
  <si>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</si>
  <si>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</si>
  <si>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</si>
  <si>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</si>
  <si>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</si>
  <si>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</si>
  <si>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</si>
  <si>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</si>
  <si>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</si>
  <si>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</si>
  <si>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</si>
  <si>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</si>
  <si>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</si>
  <si>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</si>
  <si>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</si>
  <si>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</si>
  <si>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</si>
  <si>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</si>
  <si>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</si>
  <si>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</si>
  <si>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</si>
  <si>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</si>
  <si>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</si>
  <si>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</si>
  <si>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</si>
  <si>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</si>
  <si>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</si>
  <si>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</si>
  <si>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</si>
  <si>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</si>
  <si>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</si>
  <si>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</si>
  <si>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</si>
  <si>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</si>
  <si>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</si>
  <si>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</si>
  <si>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</si>
  <si>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</si>
  <si>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</si>
  <si>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</si>
  <si>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</si>
  <si>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</si>
  <si>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</si>
  <si>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</si>
  <si>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</si>
  <si>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</si>
  <si>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</si>
  <si>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</si>
  <si>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</si>
  <si>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</si>
  <si>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</si>
  <si>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</si>
  <si>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</si>
  <si>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</si>
  <si>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</si>
  <si>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</si>
  <si>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</si>
  <si>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</si>
  <si>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</si>
  <si>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</si>
  <si>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</si>
  <si>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</si>
  <si>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</si>
  <si>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</si>
  <si>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</si>
  <si>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</si>
  <si>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</si>
  <si>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</si>
  <si>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</si>
  <si>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</si>
  <si>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</si>
  <si>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</si>
  <si>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</si>
  <si>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</si>
  <si>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</si>
  <si>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</si>
  <si>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</si>
  <si>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</si>
  <si>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</si>
  <si>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</si>
  <si>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</si>
  <si>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</si>
  <si>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</si>
  <si>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</si>
  <si>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</si>
  <si>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</si>
  <si>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</si>
  <si>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</si>
  <si>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</si>
  <si>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</si>
  <si>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</si>
  <si>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</si>
  <si>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</si>
  <si>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</si>
  <si>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</si>
  <si>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</si>
  <si>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</si>
  <si>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</si>
  <si>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</si>
  <si>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</si>
  <si>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</si>
  <si>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</si>
  <si>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</si>
  <si>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</si>
  <si>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</si>
  <si>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</si>
  <si>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</si>
  <si>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</si>
  <si>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</si>
  <si>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</si>
  <si>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</si>
  <si>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</si>
  <si>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</si>
  <si>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</si>
  <si>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</si>
  <si>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</si>
  <si>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</si>
  <si>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</si>
  <si>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</si>
  <si>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</si>
  <si>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</si>
  <si>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</si>
  <si>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</si>
  <si>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</si>
  <si>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</si>
  <si>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</si>
  <si>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</si>
  <si>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</si>
  <si>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</si>
  <si>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</si>
  <si>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</si>
  <si>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</si>
  <si>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</si>
  <si>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</si>
  <si>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</si>
  <si>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</si>
  <si>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</si>
  <si>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</si>
  <si>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</si>
  <si>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</si>
  <si>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</si>
  <si>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</si>
  <si>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</si>
  <si>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</si>
  <si>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</si>
  <si>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</si>
  <si>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</si>
  <si>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</si>
  <si>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</si>
  <si>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</si>
  <si>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</si>
  <si>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</si>
  <si>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</si>
  <si>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</si>
  <si>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</si>
  <si>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</si>
  <si>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</si>
  <si>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</si>
  <si>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</si>
  <si>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</si>
  <si>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</si>
  <si>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</si>
  <si>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</si>
  <si>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</si>
  <si>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</si>
  <si>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</si>
  <si>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</si>
  <si>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</si>
  <si>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</si>
  <si>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</si>
  <si>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</si>
  <si>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</si>
  <si>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</si>
  <si>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</si>
  <si>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</si>
  <si>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</si>
  <si>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</si>
  <si>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</si>
  <si>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</si>
  <si>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</si>
  <si>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</si>
  <si>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</si>
  <si>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</si>
  <si>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</si>
  <si>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</si>
  <si>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</si>
  <si>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</si>
  <si>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</si>
  <si>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</si>
  <si>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</si>
  <si>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</si>
  <si>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</si>
  <si>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</si>
  <si>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</si>
  <si>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</si>
  <si>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</si>
  <si>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</si>
  <si>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</si>
  <si>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</si>
  <si>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</si>
  <si>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</si>
  <si>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</si>
  <si>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</si>
  <si>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</si>
  <si>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</si>
  <si>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</si>
  <si>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</si>
  <si>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</si>
  <si>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</si>
  <si>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</si>
  <si>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</si>
  <si>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</si>
  <si>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</si>
  <si>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</si>
  <si>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</si>
  <si>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</si>
  <si>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</si>
  <si>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</si>
  <si>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</si>
  <si>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</si>
  <si>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</si>
  <si>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</si>
  <si>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</si>
  <si>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</si>
  <si>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</si>
  <si>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</si>
  <si>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</si>
  <si>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</si>
  <si>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</si>
  <si>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</si>
  <si>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</si>
  <si>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</si>
  <si>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</si>
  <si>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</si>
  <si>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</si>
  <si>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</si>
  <si>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</si>
  <si>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</si>
  <si>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</si>
  <si>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</si>
  <si>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</si>
  <si>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</si>
  <si>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</si>
  <si>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</si>
  <si>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</si>
  <si>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</si>
  <si>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</si>
  <si>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</si>
  <si>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</si>
  <si>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</si>
  <si>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</si>
  <si>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</si>
  <si>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</si>
  <si>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</si>
  <si>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</si>
  <si>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</si>
  <si>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</si>
  <si>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</si>
  <si>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</si>
  <si>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</si>
  <si>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</si>
  <si>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</si>
  <si>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</si>
  <si>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</si>
  <si>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</si>
  <si>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</si>
  <si>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</si>
  <si>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</si>
  <si>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</si>
  <si>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</si>
  <si>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</si>
  <si>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</si>
  <si>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</si>
  <si>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</si>
  <si>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</si>
  <si>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</si>
  <si>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</si>
  <si>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</si>
  <si>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</si>
  <si>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</si>
  <si>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</si>
  <si>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</si>
  <si>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</si>
  <si>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</si>
  <si>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</si>
  <si>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</si>
  <si>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</si>
  <si>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</si>
  <si>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</si>
  <si>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</si>
  <si>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</si>
  <si>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</si>
  <si>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</si>
  <si>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</si>
  <si>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</si>
  <si>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</si>
  <si>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</si>
  <si>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</si>
  <si>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</si>
  <si>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</si>
  <si>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</si>
  <si>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</si>
  <si>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</si>
  <si>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</si>
  <si>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</si>
  <si>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</si>
  <si>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</si>
  <si>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</si>
  <si>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</si>
  <si>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</si>
  <si>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</si>
  <si>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</si>
  <si>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</si>
  <si>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</si>
  <si>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</si>
  <si>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</si>
  <si>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</si>
  <si>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</si>
  <si>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</si>
  <si>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</si>
  <si>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</si>
  <si>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</si>
  <si>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</si>
  <si>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</si>
  <si>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</si>
  <si>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</si>
  <si>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</si>
  <si>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</si>
  <si>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</si>
  <si>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</si>
  <si>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</si>
  <si>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</si>
  <si>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</si>
  <si>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</si>
  <si>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</si>
  <si>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</si>
  <si>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</si>
  <si>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</si>
  <si>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</si>
  <si>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</si>
  <si>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</si>
  <si>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</si>
  <si>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</si>
  <si>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</si>
  <si>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</si>
  <si>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</si>
  <si>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</si>
  <si>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</si>
  <si>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</si>
  <si>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</si>
  <si>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</si>
  <si>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</si>
  <si>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</si>
  <si>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</si>
  <si>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</si>
  <si>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</si>
  <si>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</si>
  <si>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</si>
  <si>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</si>
  <si>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</si>
  <si>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</si>
  <si>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</si>
  <si>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</si>
  <si>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</si>
  <si>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</si>
  <si>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</si>
  <si>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</si>
  <si>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</si>
  <si>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</si>
  <si>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</si>
  <si>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</si>
  <si>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</si>
  <si>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</si>
  <si>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</si>
  <si>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</si>
  <si>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</si>
  <si>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</si>
  <si>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</si>
  <si>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</si>
  <si>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</si>
  <si>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</si>
  <si>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</si>
  <si>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</si>
  <si>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</si>
  <si>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</si>
  <si>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</si>
  <si>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</si>
  <si>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</si>
  <si>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</si>
  <si>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</si>
  <si>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</si>
  <si>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</si>
  <si>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</si>
  <si>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</si>
  <si>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</si>
  <si>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</si>
  <si>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</si>
  <si>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</si>
  <si>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</si>
  <si>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</si>
  <si>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</si>
  <si>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</si>
  <si>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</si>
  <si>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</si>
  <si>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</si>
  <si>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</si>
  <si>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</si>
  <si>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</si>
  <si>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</si>
  <si>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</si>
  <si>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</si>
  <si>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</si>
  <si>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</si>
  <si>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</si>
  <si>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</si>
  <si>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</si>
  <si>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</si>
  <si>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</si>
  <si>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</si>
  <si>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</si>
  <si>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</si>
  <si>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</si>
  <si>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</si>
  <si>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</si>
  <si>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</si>
  <si>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</si>
  <si>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</si>
  <si>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</si>
  <si>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</si>
  <si>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</si>
  <si>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</si>
  <si>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</si>
  <si>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</si>
  <si>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</si>
  <si>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</si>
  <si>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</si>
  <si>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</si>
  <si>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</si>
  <si>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</si>
  <si>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</si>
  <si>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</si>
  <si>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</si>
  <si>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</si>
  <si>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</si>
  <si>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</si>
  <si>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</si>
  <si>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</si>
  <si>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</si>
  <si>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</si>
  <si>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</si>
  <si>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</si>
  <si>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</si>
  <si>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</si>
  <si>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</si>
  <si>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</si>
  <si>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</si>
  <si>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</si>
  <si>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</si>
  <si>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</si>
  <si>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</si>
  <si>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</si>
  <si>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</si>
  <si>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</si>
  <si>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</si>
  <si>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</si>
  <si>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</si>
  <si>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</si>
  <si>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</si>
  <si>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</si>
  <si>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</si>
  <si>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</si>
  <si>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</si>
  <si>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</si>
  <si>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</si>
  <si>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</si>
  <si>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</si>
  <si>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</si>
  <si>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</si>
  <si>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</si>
  <si>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</si>
  <si>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</si>
  <si>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</si>
  <si>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</si>
  <si>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</si>
  <si>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</si>
  <si>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</si>
  <si>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</si>
  <si>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</si>
  <si>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</si>
  <si>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</si>
  <si>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</si>
  <si>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</si>
  <si>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</si>
  <si>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</si>
  <si>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</si>
  <si>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</si>
  <si>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</si>
  <si>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</si>
  <si>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</si>
  <si>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</si>
  <si>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</si>
  <si>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</si>
  <si>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</si>
  <si>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</si>
  <si>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</si>
  <si>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</si>
  <si>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</si>
  <si>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</si>
  <si>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</si>
  <si>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</si>
  <si>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</si>
  <si>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</si>
  <si>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</si>
  <si>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</si>
  <si>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</si>
  <si>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</si>
  <si>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</si>
  <si>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</si>
  <si>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</si>
  <si>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</si>
  <si>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</si>
  <si>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</si>
  <si>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</si>
  <si>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</si>
  <si>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</si>
  <si>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</si>
  <si>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</si>
  <si>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</si>
  <si>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</si>
  <si>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</si>
  <si>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</si>
  <si>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</si>
  <si>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</si>
  <si>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</si>
  <si>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</si>
  <si>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</si>
  <si>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</si>
  <si>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</si>
  <si>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</si>
  <si>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</si>
  <si>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</si>
  <si>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</si>
  <si>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</si>
  <si>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</si>
  <si>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</si>
  <si>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</si>
  <si>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</si>
  <si>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</si>
  <si>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</si>
  <si>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</si>
  <si>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</si>
  <si>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</si>
  <si>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</si>
  <si>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</si>
  <si>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</si>
  <si>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</si>
  <si>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</si>
  <si>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</si>
  <si>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</si>
  <si>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</si>
  <si>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</si>
  <si>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</si>
  <si>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</si>
  <si>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</si>
  <si>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</si>
  <si>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</si>
  <si>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</si>
  <si>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</si>
  <si>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</si>
  <si>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</si>
  <si>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</si>
  <si>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</si>
  <si>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</si>
  <si>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</si>
  <si>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</si>
  <si>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</si>
  <si>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</si>
  <si>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</si>
  <si>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</si>
  <si>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</si>
  <si>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</si>
  <si>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</si>
  <si>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</si>
  <si>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</si>
  <si>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</si>
  <si>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</si>
  <si>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</si>
  <si>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</si>
  <si>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</si>
  <si>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</si>
  <si>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</si>
  <si>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</si>
  <si>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</si>
  <si>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</si>
  <si>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</si>
  <si>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</si>
  <si>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</si>
  <si>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</si>
  <si>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</si>
  <si>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</si>
  <si>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</si>
  <si>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</si>
  <si>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</si>
  <si>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</si>
  <si>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</si>
  <si>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</si>
  <si>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</si>
  <si>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</si>
  <si>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</si>
  <si>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</si>
  <si>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</si>
  <si>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</si>
  <si>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</si>
  <si>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</si>
  <si>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</si>
  <si>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</si>
  <si>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</si>
  <si>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</si>
  <si>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</si>
  <si>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</si>
  <si>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</si>
  <si>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</si>
  <si>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</si>
  <si>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</si>
  <si>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</si>
  <si>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</si>
  <si>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</si>
  <si>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</si>
  <si>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</si>
  <si>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</si>
  <si>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</si>
  <si>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</si>
  <si>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</si>
  <si>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</si>
  <si>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</si>
  <si>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</si>
  <si>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</si>
  <si>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</si>
  <si>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</si>
  <si>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</si>
  <si>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</si>
  <si>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</si>
  <si>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</si>
  <si>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</si>
  <si>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</si>
  <si>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</si>
  <si>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</si>
  <si>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</si>
  <si>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</si>
  <si>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</si>
  <si>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</si>
  <si>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</si>
  <si>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</si>
  <si>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</si>
  <si>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</si>
  <si>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</si>
  <si>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</si>
  <si>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</si>
  <si>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</si>
  <si>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</si>
  <si>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</si>
  <si>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</si>
  <si>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</si>
  <si>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</si>
  <si>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</si>
  <si>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</si>
  <si>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</si>
  <si>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</si>
  <si>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</si>
  <si>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</si>
  <si>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</si>
  <si>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</si>
  <si>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</si>
  <si>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</si>
  <si>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</si>
  <si>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</si>
  <si>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</si>
  <si>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</si>
  <si>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</si>
  <si>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</si>
  <si>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</si>
  <si>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</si>
  <si>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</si>
  <si>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</si>
  <si>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</si>
  <si>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</si>
  <si>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</si>
  <si>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</si>
  <si>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</si>
  <si>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</si>
  <si>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</si>
  <si>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</si>
  <si>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</si>
  <si>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</si>
  <si>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</si>
  <si>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</si>
  <si>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</si>
  <si>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</si>
  <si>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</si>
  <si>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</si>
  <si>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</si>
  <si>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</si>
  <si>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</si>
  <si>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</si>
  <si>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</si>
  <si>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</si>
  <si>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</si>
  <si>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</si>
  <si>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</si>
  <si>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</si>
  <si>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</si>
  <si>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</si>
  <si>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</si>
  <si>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</si>
  <si>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</si>
  <si>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</si>
  <si>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</si>
  <si>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</si>
  <si>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</si>
  <si>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</si>
  <si>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</si>
  <si>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</si>
  <si>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</si>
  <si>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</si>
  <si>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</si>
  <si>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</si>
  <si>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</si>
  <si>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</si>
  <si>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</si>
  <si>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</si>
  <si>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</si>
  <si>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</si>
  <si>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</si>
  <si>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</si>
  <si>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</si>
  <si>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</si>
  <si>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</si>
  <si>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</si>
  <si>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</si>
  <si>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</si>
  <si>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</si>
  <si>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</si>
  <si>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</si>
  <si>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</si>
  <si>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</si>
  <si>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</si>
  <si>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</si>
  <si>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</si>
  <si>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</si>
  <si>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</si>
  <si>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</si>
  <si>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</si>
  <si>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</si>
  <si>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</si>
  <si>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</si>
  <si>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</si>
  <si>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</si>
  <si>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</si>
  <si>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</si>
  <si>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</si>
  <si>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</si>
  <si>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</si>
  <si>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</si>
  <si>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</si>
  <si>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</si>
  <si>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</si>
  <si>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</si>
  <si>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</si>
  <si>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</si>
  <si>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</si>
  <si>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</si>
  <si>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</si>
  <si>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</si>
  <si>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</si>
  <si>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</si>
  <si>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</si>
  <si>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</si>
  <si>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</si>
  <si>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</si>
  <si>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</si>
  <si>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</si>
  <si>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</si>
  <si>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</si>
  <si>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</si>
  <si>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</si>
  <si>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</si>
  <si>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</si>
  <si>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</si>
  <si>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</si>
  <si>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</si>
  <si>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</si>
  <si>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</si>
  <si>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</si>
  <si>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</si>
  <si>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</si>
  <si>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</si>
  <si>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</si>
  <si>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</si>
  <si>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</si>
  <si>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</si>
  <si>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</si>
  <si>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</si>
  <si>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</si>
  <si>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</si>
  <si>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</si>
  <si>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</si>
  <si>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</si>
  <si>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</si>
  <si>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</si>
  <si>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</si>
  <si>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</si>
  <si>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</si>
  <si>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</si>
  <si>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</si>
  <si>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</si>
  <si>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</si>
  <si>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</si>
  <si>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</si>
  <si>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</si>
  <si>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</si>
  <si>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</si>
  <si>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</si>
  <si>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</si>
  <si>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</si>
  <si>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</si>
  <si>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</si>
  <si>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</si>
  <si>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</si>
  <si>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</si>
  <si>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</si>
  <si>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</si>
  <si>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</si>
  <si>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</si>
  <si>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</si>
  <si>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</si>
  <si>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</si>
  <si>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</si>
  <si>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</si>
  <si>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</si>
  <si>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</si>
  <si>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</si>
  <si>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</si>
  <si>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</si>
  <si>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</si>
  <si>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</si>
  <si>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</si>
  <si>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</si>
  <si>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</si>
  <si>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</si>
  <si>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</si>
  <si>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</si>
  <si>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</si>
  <si>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</si>
  <si>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</si>
  <si>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</si>
  <si>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</si>
  <si>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</si>
  <si>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</si>
  <si>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</si>
  <si>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</si>
  <si>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</si>
  <si>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</si>
  <si>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</si>
  <si>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</si>
  <si>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</si>
  <si>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</si>
  <si>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</si>
  <si>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</si>
  <si>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</si>
  <si>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</si>
  <si>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</si>
  <si>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</si>
  <si>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</si>
  <si>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</si>
  <si>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</si>
  <si>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</si>
  <si>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</si>
  <si>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</si>
  <si>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</si>
  <si>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</si>
  <si>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</si>
  <si>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</si>
  <si>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</si>
  <si>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</si>
  <si>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</si>
  <si>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</si>
  <si>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</si>
  <si>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</si>
  <si>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</si>
  <si>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</si>
  <si>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</si>
  <si>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</si>
  <si>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</si>
  <si>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</si>
  <si>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</si>
  <si>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</si>
  <si>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</si>
  <si>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</si>
  <si>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</si>
  <si>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</si>
  <si>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</si>
  <si>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</si>
  <si>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</si>
  <si>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</si>
  <si>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</si>
  <si>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</si>
  <si>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</si>
  <si>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</si>
  <si>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</si>
  <si>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</si>
  <si>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</si>
  <si>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</si>
  <si>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</si>
  <si>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</si>
  <si>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</si>
  <si>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</si>
  <si>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</si>
  <si>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</si>
  <si>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</si>
  <si>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</si>
  <si>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</si>
  <si>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</si>
  <si>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</si>
  <si>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</si>
  <si>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</si>
  <si>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</si>
  <si>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</si>
  <si>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</si>
  <si>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</si>
  <si>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</si>
  <si>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</si>
  <si>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</si>
  <si>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</si>
  <si>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</si>
  <si>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</si>
  <si>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</si>
  <si>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</si>
  <si>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</si>
  <si>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</si>
  <si>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</si>
  <si>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</si>
  <si>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</si>
  <si>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</si>
  <si>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</si>
  <si>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</si>
  <si>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</si>
  <si>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</si>
  <si>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</si>
  <si>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</si>
  <si>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</si>
  <si>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</si>
  <si>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</si>
  <si>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</si>
  <si>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</si>
  <si>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</si>
  <si>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</si>
  <si>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</si>
  <si>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</si>
  <si>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</si>
  <si>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</si>
  <si>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</si>
  <si>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</si>
  <si>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</si>
  <si>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</si>
  <si>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</si>
  <si>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</si>
  <si>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</si>
  <si>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</si>
  <si>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</si>
  <si>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</si>
  <si>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</si>
  <si>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</si>
  <si>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</si>
  <si>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</si>
  <si>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</si>
  <si>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</si>
  <si>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</si>
  <si>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</si>
  <si>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</si>
  <si>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</si>
  <si>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</si>
  <si>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</si>
  <si>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</si>
  <si>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</si>
  <si>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</si>
  <si>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</si>
  <si>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</si>
  <si>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</si>
  <si>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</si>
  <si>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</si>
  <si>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</si>
  <si>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</si>
  <si>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</si>
  <si>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</si>
  <si>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</si>
  <si>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</si>
  <si>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</si>
  <si>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</si>
  <si>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</si>
  <si>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</si>
  <si>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</si>
  <si>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</si>
  <si>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</si>
  <si>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</si>
  <si>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</si>
  <si>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</si>
  <si>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</si>
  <si>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</si>
  <si>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</si>
  <si>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</si>
  <si>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</si>
  <si>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</si>
  <si>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</si>
  <si>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</si>
  <si>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</si>
  <si>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</si>
  <si>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</si>
  <si>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</si>
  <si>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</si>
  <si>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</si>
  <si>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</si>
  <si>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</si>
  <si>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</si>
  <si>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</si>
  <si>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</si>
  <si>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</si>
  <si>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</si>
  <si>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</si>
  <si>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</si>
  <si>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</si>
  <si>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</si>
  <si>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</si>
  <si>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</si>
  <si>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</si>
  <si>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</si>
  <si>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</si>
  <si>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</si>
  <si>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</si>
  <si>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</si>
  <si>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</si>
  <si>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</si>
  <si>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</si>
  <si>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</si>
  <si>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</si>
  <si>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</si>
  <si>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</si>
  <si>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</si>
  <si>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</si>
  <si>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</si>
  <si>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</si>
  <si>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</si>
  <si>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</si>
  <si>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</si>
  <si>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</si>
  <si>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</si>
  <si>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</si>
  <si>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</si>
  <si>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</si>
  <si>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</si>
  <si>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</si>
  <si>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</si>
  <si>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</si>
  <si>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</si>
  <si>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</si>
  <si>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</si>
  <si>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</si>
  <si>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</si>
  <si>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</si>
  <si>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</si>
  <si>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</si>
  <si>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</si>
  <si>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</si>
  <si>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</si>
  <si>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</si>
  <si>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</si>
  <si>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</si>
  <si>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</si>
  <si>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</si>
  <si>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</si>
  <si>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</si>
  <si>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</si>
  <si>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</si>
  <si>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</si>
  <si>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</si>
  <si>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</si>
  <si>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</si>
  <si>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</si>
  <si>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</si>
  <si>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</si>
  <si>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</si>
  <si>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</si>
  <si>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</si>
  <si>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</si>
  <si>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</si>
  <si>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</si>
  <si>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</si>
  <si>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</si>
  <si>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</si>
  <si>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</si>
  <si>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</si>
  <si>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</si>
  <si>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</si>
  <si>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</si>
  <si>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</si>
  <si>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</si>
  <si>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</si>
  <si>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</si>
  <si>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</si>
  <si>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</si>
  <si>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</si>
  <si>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</si>
  <si>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</si>
  <si>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</si>
  <si>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</si>
  <si>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</si>
  <si>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</si>
  <si>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</si>
  <si>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</si>
  <si>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</si>
  <si>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</si>
  <si>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</si>
  <si>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</si>
  <si>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</si>
  <si>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</si>
  <si>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</si>
  <si>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</si>
  <si>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</si>
  <si>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</si>
  <si>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</si>
  <si>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</si>
  <si>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</si>
  <si>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</si>
  <si>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</si>
  <si>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</si>
  <si>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</si>
  <si>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</si>
  <si>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</si>
  <si>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</si>
  <si>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</si>
  <si>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</si>
  <si>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</si>
  <si>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</si>
  <si>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</si>
  <si>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</si>
  <si>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</si>
  <si>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</si>
  <si>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</si>
  <si>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</si>
  <si>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</si>
  <si>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</si>
  <si>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</si>
  <si>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</si>
  <si>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</si>
  <si>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</si>
  <si>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</si>
  <si>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</si>
  <si>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</si>
  <si>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</si>
  <si>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</si>
  <si>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</si>
  <si>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</si>
  <si>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</si>
  <si>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</si>
  <si>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</si>
  <si>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</si>
  <si>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</si>
  <si>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</si>
  <si>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</si>
  <si>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</si>
  <si>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</si>
  <si>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</si>
  <si>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</si>
  <si>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</si>
  <si>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</si>
  <si>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</si>
  <si>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</si>
  <si>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</si>
  <si>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</si>
  <si>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</si>
  <si>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</si>
  <si>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</si>
  <si>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</si>
  <si>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</si>
  <si>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</si>
  <si>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</si>
  <si>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</si>
  <si>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</si>
  <si>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</si>
  <si>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</si>
  <si>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</si>
  <si>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</si>
  <si>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</si>
  <si>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</si>
  <si>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</si>
  <si>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</si>
  <si>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</si>
  <si>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</si>
  <si>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</si>
  <si>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</si>
  <si>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</si>
  <si>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</si>
  <si>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</si>
  <si>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</si>
  <si>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</si>
  <si>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</si>
  <si>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</si>
  <si>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</si>
  <si>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</si>
  <si>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</si>
  <si>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</si>
  <si>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</si>
  <si>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</si>
  <si>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</si>
  <si>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</si>
  <si>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</si>
  <si>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</si>
  <si>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</si>
  <si>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</si>
  <si>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</si>
  <si>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</si>
  <si>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</si>
  <si>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</si>
  <si>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</si>
  <si>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</si>
  <si>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</si>
  <si>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</si>
  <si>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</si>
  <si>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</si>
  <si>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</si>
  <si>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</si>
  <si>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</si>
  <si>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</si>
  <si>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</si>
  <si>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</si>
  <si>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</si>
  <si>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</si>
  <si>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</si>
  <si>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</si>
  <si>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</si>
  <si>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</si>
  <si>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</si>
  <si>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</si>
  <si>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</si>
  <si>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</si>
  <si>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</si>
  <si>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</si>
  <si>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</si>
  <si>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</si>
  <si>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</si>
  <si>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</si>
  <si>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</si>
  <si>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</si>
  <si>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</si>
  <si>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</si>
  <si>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</si>
  <si>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</si>
  <si>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</si>
  <si>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</si>
  <si>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</si>
  <si>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</si>
  <si>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</si>
  <si>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</si>
  <si>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</si>
  <si>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</si>
  <si>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</si>
  <si>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</si>
  <si>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</si>
  <si>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</si>
  <si>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</si>
  <si>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</si>
  <si>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</si>
  <si>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</si>
  <si>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</si>
  <si>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</si>
  <si>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</si>
  <si>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</si>
  <si>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</si>
  <si>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</si>
  <si>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</si>
  <si>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</si>
  <si>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</si>
  <si>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</si>
  <si>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</si>
  <si>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</si>
  <si>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</si>
  <si>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</si>
  <si>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</si>
  <si>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</si>
  <si>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</si>
  <si>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</si>
  <si>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</si>
  <si>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</si>
  <si>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</si>
  <si>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</si>
  <si>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</si>
  <si>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</si>
  <si>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</si>
  <si>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</si>
  <si>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</si>
  <si>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</si>
  <si>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</si>
  <si>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</si>
  <si>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</si>
  <si>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</si>
  <si>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</si>
  <si>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</si>
  <si>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</si>
  <si>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</si>
  <si>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</si>
  <si>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</si>
  <si>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</si>
  <si>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</si>
  <si>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</si>
  <si>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</si>
  <si>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</si>
  <si>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</si>
  <si>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</si>
  <si>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</si>
  <si>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</si>
  <si>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</si>
  <si>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</si>
  <si>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</si>
  <si>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</si>
  <si>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</si>
  <si>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</si>
  <si>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</si>
  <si>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</si>
  <si>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</si>
  <si>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</si>
  <si>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</si>
  <si>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</si>
  <si>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</si>
  <si>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</si>
  <si>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</si>
  <si>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</si>
  <si>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</si>
  <si>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</si>
  <si>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</si>
  <si>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</si>
  <si>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</si>
  <si>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</si>
  <si>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</si>
  <si>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</si>
  <si>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</si>
  <si>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</si>
  <si>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</si>
  <si>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</si>
  <si>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</si>
  <si>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</si>
  <si>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</si>
  <si>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</si>
  <si>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</si>
  <si>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</si>
  <si>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</si>
  <si>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</si>
  <si>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</si>
  <si>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</si>
  <si>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</si>
  <si>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</si>
  <si>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</si>
  <si>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</si>
  <si>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</si>
  <si>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</si>
  <si>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</si>
  <si>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</si>
  <si>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</si>
  <si>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</si>
  <si>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</si>
  <si>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</si>
  <si>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</si>
  <si>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</si>
  <si>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</si>
  <si>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</si>
  <si>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</si>
  <si>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</si>
  <si>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</si>
  <si>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</si>
  <si>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</si>
  <si>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</si>
  <si>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</si>
  <si>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</si>
  <si>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</si>
  <si>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</si>
  <si>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</si>
  <si>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</si>
  <si>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</si>
  <si>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</si>
  <si>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</si>
  <si>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</si>
  <si>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</si>
  <si>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</si>
  <si>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</si>
  <si>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</si>
  <si>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</si>
  <si>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</si>
  <si>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</si>
  <si>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</si>
  <si>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</si>
  <si>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</si>
  <si>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</si>
  <si>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</si>
  <si>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</si>
  <si>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</si>
  <si>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</si>
  <si>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</si>
  <si>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</si>
  <si>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</si>
  <si>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</si>
  <si>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</si>
  <si>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</si>
  <si>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</si>
  <si>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</si>
  <si>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</si>
  <si>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</si>
  <si>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</si>
  <si>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</si>
  <si>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</si>
  <si>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</si>
  <si>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</si>
  <si>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</si>
  <si>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</si>
  <si>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</si>
  <si>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</si>
  <si>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</si>
  <si>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</si>
  <si>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</si>
  <si>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</si>
  <si>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</si>
  <si>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</si>
  <si>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</si>
  <si>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</si>
  <si>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</si>
  <si>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</si>
  <si>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</si>
  <si>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</si>
  <si>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</si>
  <si>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</si>
  <si>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</si>
  <si>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</si>
  <si>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</si>
  <si>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</si>
  <si>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</si>
  <si>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</si>
  <si>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</si>
  <si>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</si>
  <si>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</si>
  <si>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</si>
  <si>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</si>
  <si>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</si>
  <si>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</si>
  <si>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</si>
  <si>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</si>
  <si>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</si>
  <si>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</si>
  <si>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</si>
  <si>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</si>
  <si>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</si>
  <si>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</si>
  <si>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</si>
  <si>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</si>
  <si>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</si>
  <si>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</si>
  <si>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</si>
  <si>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</si>
  <si>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</si>
  <si>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</si>
  <si>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</si>
  <si>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</si>
  <si>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</si>
  <si>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</si>
  <si>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</si>
  <si>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</si>
  <si>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</si>
  <si>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</si>
  <si>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</si>
  <si>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</si>
  <si>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</si>
  <si>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</si>
  <si>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</si>
  <si>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</si>
  <si>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</si>
  <si>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</si>
  <si>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</si>
  <si>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</si>
  <si>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</si>
  <si>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</si>
  <si>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</si>
  <si>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</si>
  <si>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</si>
  <si>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</si>
  <si>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</si>
  <si>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</si>
  <si>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</si>
  <si>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</si>
  <si>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</si>
  <si>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</si>
  <si>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</si>
  <si>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</si>
  <si>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</si>
  <si>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</si>
  <si>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</si>
  <si>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</si>
  <si>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</si>
  <si>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</si>
  <si>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</si>
  <si>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</si>
  <si>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</si>
  <si>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</si>
  <si>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</si>
  <si>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</si>
  <si>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</si>
  <si>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</si>
  <si>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</si>
  <si>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</si>
  <si>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</si>
  <si>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</si>
  <si>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</si>
  <si>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</si>
  <si>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</si>
  <si>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</si>
  <si>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</si>
  <si>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</si>
  <si>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</si>
  <si>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</si>
  <si>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</si>
  <si>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</si>
  <si>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</si>
  <si>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</si>
  <si>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</si>
  <si>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</si>
  <si>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</si>
  <si>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</si>
  <si>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</si>
  <si>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</si>
  <si>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</si>
  <si>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</si>
  <si>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</si>
  <si>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</si>
  <si>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</si>
  <si>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</si>
  <si>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</si>
  <si>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</si>
  <si>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</si>
  <si>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</si>
  <si>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</si>
  <si>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</si>
  <si>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</si>
  <si>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</si>
  <si>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</si>
  <si>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</si>
  <si>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</si>
  <si>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</si>
  <si>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</si>
  <si>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</si>
  <si>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</si>
  <si>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</si>
  <si>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</si>
  <si>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</si>
  <si>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</si>
  <si>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</si>
  <si>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</si>
  <si>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</si>
  <si>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</si>
  <si>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</si>
  <si>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</si>
  <si>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</si>
  <si>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</si>
  <si>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</si>
  <si>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</si>
  <si>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</si>
  <si>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</si>
  <si>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</si>
  <si>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</si>
  <si>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</si>
  <si>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</si>
  <si>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</si>
  <si>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</si>
  <si>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</si>
  <si>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</si>
  <si>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</si>
  <si>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</si>
  <si>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</si>
  <si>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</si>
  <si>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</si>
  <si>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</si>
  <si>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</si>
  <si>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</si>
  <si>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</si>
  <si>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</si>
  <si>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</si>
  <si>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</si>
  <si>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</si>
  <si>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</si>
  <si>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</si>
  <si>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</si>
  <si>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</si>
  <si>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</si>
  <si>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</si>
  <si>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</si>
  <si>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</si>
  <si>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</si>
  <si>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</si>
  <si>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</si>
  <si>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</si>
  <si>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</si>
  <si>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</si>
  <si>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</si>
  <si>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</si>
  <si>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</si>
  <si>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</si>
  <si>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</si>
  <si>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</si>
  <si>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</si>
  <si>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</si>
  <si>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</si>
  <si>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</si>
  <si>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</si>
  <si>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</si>
  <si>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</si>
  <si>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</si>
  <si>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</si>
  <si>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</si>
  <si>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</si>
  <si>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</si>
  <si>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</si>
  <si>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</si>
  <si>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</si>
  <si>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</si>
  <si>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</si>
  <si>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</si>
  <si>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</si>
  <si>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</si>
  <si>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</si>
  <si>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</si>
  <si>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</si>
  <si>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</si>
  <si>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</si>
  <si>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</si>
  <si>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</si>
  <si>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</si>
  <si>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</si>
  <si>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</si>
  <si>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</si>
  <si>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</si>
  <si>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</si>
  <si>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</si>
  <si>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</si>
  <si>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</si>
  <si>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</si>
  <si>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</si>
  <si>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</si>
  <si>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</si>
  <si>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</si>
  <si>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</si>
  <si>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</si>
  <si>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</si>
  <si>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</si>
  <si>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</si>
  <si>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</si>
  <si>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</si>
  <si>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</si>
  <si>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</si>
  <si>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</si>
  <si>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</si>
  <si>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</si>
  <si>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</si>
  <si>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</si>
  <si>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</si>
  <si>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</si>
  <si>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</si>
  <si>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</si>
  <si>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</si>
  <si>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</si>
  <si>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</si>
  <si>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</si>
  <si>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</si>
  <si>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</si>
  <si>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</si>
  <si>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</si>
  <si>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</si>
  <si>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</si>
  <si>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</si>
  <si>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</si>
  <si>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</si>
  <si>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</si>
  <si>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</si>
  <si>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</si>
  <si>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</si>
  <si>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</si>
  <si>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</si>
  <si>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</si>
  <si>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</si>
  <si>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</si>
  <si>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</si>
  <si>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</si>
  <si>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</si>
  <si>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</si>
  <si>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</si>
  <si>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</si>
  <si>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</si>
  <si>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</si>
  <si>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</si>
  <si>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</si>
  <si>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</si>
  <si>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</si>
  <si>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</si>
  <si>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</si>
  <si>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</si>
  <si>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</si>
  <si>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</si>
  <si>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</si>
  <si>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</si>
  <si>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</si>
  <si>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</si>
  <si>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</si>
  <si>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</si>
  <si>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</si>
  <si>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</si>
  <si>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</si>
  <si>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</si>
  <si>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</si>
  <si>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</si>
  <si>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</si>
  <si>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</si>
  <si>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</si>
  <si>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</si>
  <si>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</si>
  <si>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</si>
  <si>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</si>
  <si>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</si>
  <si>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</si>
  <si>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</si>
  <si>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</si>
  <si>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</si>
  <si>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</si>
  <si>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</si>
  <si>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</si>
  <si>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</si>
  <si>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</si>
  <si>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</si>
  <si>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</si>
  <si>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</si>
  <si>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</si>
  <si>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</si>
  <si>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</si>
  <si>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</si>
  <si>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</si>
  <si>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</si>
  <si>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</si>
  <si>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</si>
  <si>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</si>
  <si>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</si>
  <si>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</si>
  <si>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</si>
  <si>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</si>
  <si>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</si>
  <si>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</si>
  <si>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</si>
  <si>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</si>
  <si>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</si>
  <si>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</si>
  <si>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</si>
  <si>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</si>
  <si>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</si>
  <si>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</si>
  <si>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</si>
  <si>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</si>
  <si>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</si>
  <si>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</si>
  <si>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</si>
  <si>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</si>
  <si>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</si>
  <si>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</si>
  <si>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</si>
  <si>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</si>
  <si>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</si>
  <si>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</si>
  <si>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</si>
  <si>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</si>
  <si>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</si>
  <si>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</si>
  <si>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</si>
  <si>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</si>
  <si>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</si>
  <si>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</si>
  <si>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</si>
  <si>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</si>
  <si>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</si>
  <si>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</si>
  <si>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</si>
  <si>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</si>
  <si>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</si>
  <si>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</si>
  <si>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</si>
  <si>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</si>
  <si>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</si>
  <si>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</si>
  <si>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</si>
  <si>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</si>
  <si>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</si>
  <si>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</si>
  <si>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</si>
  <si>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</si>
  <si>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</si>
  <si>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</si>
  <si>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</si>
  <si>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</si>
  <si>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</si>
  <si>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</si>
  <si>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</si>
  <si>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</si>
  <si>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</si>
  <si>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</si>
  <si>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</si>
  <si>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</si>
  <si>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</si>
  <si>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</si>
  <si>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</si>
  <si>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</si>
  <si>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</si>
  <si>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</si>
  <si>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</si>
  <si>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</si>
  <si>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</si>
  <si>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</si>
  <si>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</si>
  <si>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</si>
  <si>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</si>
  <si>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</si>
  <si>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</si>
  <si>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</si>
  <si>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</si>
  <si>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</si>
  <si>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</si>
  <si>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</si>
  <si>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</si>
  <si>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</si>
  <si>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</si>
  <si>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</si>
  <si>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</si>
  <si>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</si>
  <si>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</si>
  <si>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</si>
  <si>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</si>
  <si>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</si>
  <si>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</si>
  <si>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</si>
  <si>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</si>
  <si>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</si>
  <si>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</si>
  <si>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</si>
  <si>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</si>
  <si>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</si>
  <si>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</si>
  <si>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</si>
  <si>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</si>
  <si>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</si>
  <si>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</si>
  <si>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</si>
  <si>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</si>
  <si>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</si>
  <si>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</si>
  <si>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</si>
  <si>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</si>
  <si>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</si>
  <si>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</si>
  <si>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</si>
  <si>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</si>
  <si>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</si>
  <si>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</si>
  <si>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</si>
  <si>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</si>
  <si>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</si>
  <si>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</si>
  <si>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</si>
  <si>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</si>
  <si>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</si>
  <si>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</si>
  <si>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</si>
  <si>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</si>
  <si>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</si>
  <si>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</si>
  <si>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</si>
  <si>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</si>
  <si>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</si>
  <si>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</si>
  <si>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</si>
  <si>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</si>
  <si>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</si>
  <si>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</si>
  <si>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</si>
  <si>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</si>
  <si>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</si>
  <si>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</si>
  <si>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</si>
  <si>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</si>
  <si>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</si>
  <si>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</si>
  <si>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</si>
  <si>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</si>
  <si>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</si>
  <si>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</si>
  <si>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</si>
  <si>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</si>
  <si>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</si>
  <si>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</si>
  <si>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</si>
  <si>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</si>
  <si>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</si>
  <si>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</si>
  <si>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</si>
  <si>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</si>
  <si>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</si>
  <si>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</si>
  <si>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</si>
  <si>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</si>
  <si>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</si>
  <si>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</si>
  <si>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</si>
  <si>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</si>
  <si>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</si>
  <si>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</si>
  <si>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</si>
  <si>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</si>
  <si>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</si>
  <si>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</si>
  <si>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</si>
  <si>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</si>
  <si>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</si>
  <si>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</si>
  <si>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</si>
  <si>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</si>
  <si>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</si>
  <si>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</si>
  <si>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</si>
  <si>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</si>
  <si>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</si>
  <si>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</si>
  <si>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</si>
  <si>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</si>
  <si>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</si>
  <si>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</si>
  <si>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</si>
  <si>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</si>
  <si>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</si>
  <si>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</si>
  <si>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</si>
  <si>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</si>
  <si>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</si>
  <si>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</si>
  <si>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</si>
  <si>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</si>
  <si>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</si>
  <si>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</si>
  <si>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</si>
  <si>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</si>
  <si>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</si>
  <si>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</si>
  <si>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</si>
  <si>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</si>
  <si>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</si>
  <si>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</si>
  <si>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</si>
  <si>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</si>
  <si>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</si>
  <si>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</si>
  <si>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</si>
  <si>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</si>
  <si>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</si>
  <si>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</si>
  <si>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</si>
  <si>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</si>
  <si>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</si>
  <si>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</si>
  <si>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</si>
  <si>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</si>
  <si>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</si>
  <si>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</si>
  <si>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</si>
  <si>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</si>
  <si>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</si>
  <si>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</si>
  <si>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</si>
  <si>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</si>
  <si>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</si>
  <si>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</si>
  <si>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</si>
  <si>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</si>
  <si>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</si>
  <si>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</si>
  <si>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</si>
  <si>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</si>
  <si>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</si>
  <si>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</si>
  <si>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</si>
  <si>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</si>
  <si>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</si>
  <si>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</si>
  <si>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</si>
  <si>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</si>
  <si>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</si>
  <si>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</si>
  <si>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</si>
  <si>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</si>
  <si>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</si>
  <si>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</si>
  <si>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</si>
  <si>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</si>
  <si>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</si>
  <si>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</si>
  <si>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</si>
  <si>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</si>
  <si>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</si>
  <si>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</si>
  <si>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</si>
  <si>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</si>
  <si>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</si>
  <si>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</si>
  <si>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</si>
  <si>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</si>
  <si>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</si>
  <si>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</si>
  <si>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</si>
  <si>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</si>
  <si>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</si>
  <si>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</si>
  <si>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</si>
  <si>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</si>
  <si>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</si>
  <si>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</si>
  <si>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</si>
  <si>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</si>
  <si>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</si>
  <si>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</si>
  <si>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</si>
  <si>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</si>
  <si>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</si>
  <si>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</si>
  <si>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</si>
  <si>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</si>
  <si>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</si>
  <si>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</si>
  <si>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</si>
  <si>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</si>
  <si>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</si>
  <si>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</si>
  <si>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</si>
  <si>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</si>
  <si>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</si>
  <si>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</si>
  <si>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</si>
  <si>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</si>
  <si>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</si>
  <si>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</si>
  <si>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</si>
  <si>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</si>
  <si>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</si>
  <si>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</si>
  <si>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</si>
  <si>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</si>
  <si>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</si>
  <si>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</si>
  <si>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</si>
  <si>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</si>
  <si>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</si>
  <si>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</si>
  <si>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</si>
  <si>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</si>
  <si>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</si>
  <si>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</si>
  <si>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</si>
  <si>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</si>
  <si>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</si>
  <si>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</si>
  <si>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</si>
  <si>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</si>
  <si>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</si>
  <si>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</si>
  <si>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</si>
  <si>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</si>
  <si>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</si>
  <si>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</si>
  <si>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</si>
  <si>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</si>
  <si>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</si>
  <si>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</si>
  <si>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</si>
  <si>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</si>
  <si>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</si>
  <si>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</si>
  <si>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</si>
  <si>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</si>
  <si>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</si>
  <si>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</si>
  <si>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</si>
  <si>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</si>
  <si>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</si>
  <si>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</si>
  <si>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</si>
  <si>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</si>
  <si>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</si>
  <si>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</si>
  <si>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</si>
  <si>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</si>
  <si>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</si>
  <si>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</si>
  <si>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</si>
  <si>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</si>
  <si>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</si>
  <si>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</si>
  <si>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</si>
  <si>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</si>
  <si>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</si>
  <si>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</si>
  <si>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</si>
  <si>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</si>
  <si>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</si>
  <si>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</si>
  <si>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</si>
  <si>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</si>
  <si>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</si>
  <si>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</si>
  <si>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</si>
  <si>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</si>
  <si>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</si>
  <si>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</si>
  <si>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</si>
  <si>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</si>
  <si>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</si>
  <si>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</si>
  <si>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</si>
  <si>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</si>
  <si>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</si>
  <si>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</si>
  <si>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</si>
  <si>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</si>
  <si>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</si>
  <si>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</si>
  <si>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</si>
  <si>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</si>
  <si>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</si>
  <si>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</si>
  <si>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</si>
  <si>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</si>
  <si>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</si>
  <si>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</si>
  <si>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</si>
  <si>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</si>
  <si>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</si>
  <si>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</si>
  <si>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</si>
  <si>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</si>
  <si>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</si>
  <si>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</si>
  <si>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</si>
  <si>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</si>
  <si>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</si>
  <si>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</si>
  <si>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</si>
  <si>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</si>
  <si>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</si>
  <si>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</si>
  <si>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</si>
  <si>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</si>
  <si>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</si>
  <si>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</si>
  <si>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</si>
  <si>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</si>
  <si>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</si>
  <si>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</si>
  <si>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</si>
  <si>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</si>
  <si>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</si>
  <si>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</si>
  <si>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</si>
  <si>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</si>
  <si>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</si>
  <si>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</si>
  <si>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</si>
  <si>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</si>
  <si>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</si>
  <si>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</si>
  <si>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</si>
  <si>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</si>
  <si>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</si>
  <si>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</si>
  <si>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</si>
  <si>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</si>
  <si>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</si>
  <si>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</si>
  <si>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</si>
  <si>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</si>
  <si>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</si>
  <si>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</si>
  <si>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</si>
  <si>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</si>
  <si>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</si>
  <si>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</si>
  <si>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</si>
  <si>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</si>
  <si>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</si>
  <si>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</si>
  <si>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</si>
  <si>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</si>
  <si>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</si>
  <si>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</si>
  <si>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</si>
  <si>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</si>
  <si>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</si>
  <si>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</si>
  <si>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</si>
  <si>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</si>
  <si>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</si>
  <si>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</si>
  <si>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</si>
  <si>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</si>
  <si>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</si>
  <si>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</si>
  <si>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</si>
  <si>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</si>
  <si>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</si>
  <si>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</si>
  <si>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</si>
  <si>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</si>
  <si>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</si>
  <si>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</si>
  <si>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</si>
  <si>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</si>
  <si>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</si>
  <si>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</si>
  <si>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</si>
  <si>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</si>
  <si>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</si>
  <si>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</si>
  <si>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</si>
  <si>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</si>
  <si>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</si>
  <si>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</si>
  <si>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</si>
  <si>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</si>
  <si>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</si>
  <si>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</si>
  <si>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</si>
  <si>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</si>
  <si>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</si>
  <si>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</si>
  <si>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</si>
  <si>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</si>
  <si>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</si>
  <si>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</si>
  <si>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</si>
  <si>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</si>
  <si>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</si>
  <si>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</si>
  <si>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</si>
  <si>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</si>
  <si>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</si>
  <si>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</si>
  <si>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</si>
  <si>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</si>
  <si>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</si>
  <si>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</si>
  <si>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</si>
  <si>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</si>
  <si>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</si>
  <si>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</si>
  <si>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</si>
  <si>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</si>
  <si>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</si>
  <si>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</si>
  <si>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</si>
  <si>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</si>
  <si>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</si>
  <si>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</si>
  <si>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</si>
  <si>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</si>
  <si>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</si>
  <si>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</si>
  <si>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</si>
  <si>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</si>
  <si>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</si>
  <si>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</si>
  <si>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</si>
  <si>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</si>
  <si>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</si>
  <si>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</si>
  <si>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</si>
  <si>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</si>
  <si>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</si>
  <si>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</si>
  <si>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</si>
  <si>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</si>
  <si>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</si>
  <si>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</si>
  <si>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</si>
  <si>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</si>
  <si>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</si>
  <si>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</si>
  <si>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</si>
  <si>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</si>
  <si>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</si>
  <si>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</si>
  <si>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</si>
  <si>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</si>
  <si>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</si>
  <si>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</si>
  <si>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</si>
  <si>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</si>
  <si>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</si>
  <si>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</si>
  <si>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</si>
  <si>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</si>
  <si>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</si>
  <si>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</si>
  <si>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</si>
  <si>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</si>
  <si>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</si>
  <si>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</si>
  <si>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</si>
  <si>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</si>
  <si>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</si>
  <si>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</si>
  <si>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</si>
  <si>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</si>
  <si>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</si>
  <si>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</si>
  <si>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</si>
  <si>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</si>
  <si>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</si>
  <si>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</si>
  <si>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</si>
  <si>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</si>
  <si>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</si>
  <si>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</si>
  <si>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</si>
  <si>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</si>
  <si>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</si>
  <si>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</si>
  <si>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</si>
  <si>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</si>
  <si>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</si>
  <si>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</si>
  <si>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</si>
  <si>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</si>
  <si>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</si>
  <si>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</si>
  <si>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</si>
  <si>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</si>
  <si>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</si>
  <si>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</si>
  <si>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</si>
  <si>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</si>
  <si>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</si>
  <si>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</si>
  <si>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</si>
  <si>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</si>
  <si>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</si>
  <si>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</si>
  <si>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</si>
  <si>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</si>
  <si>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</si>
  <si>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</si>
  <si>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</si>
  <si>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</si>
  <si>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</si>
  <si>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</si>
  <si>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</si>
  <si>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</si>
  <si>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</si>
  <si>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</si>
  <si>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</si>
  <si>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</si>
  <si>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</si>
  <si>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</si>
  <si>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</si>
  <si>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</si>
  <si>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</si>
  <si>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</si>
  <si>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</si>
  <si>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</si>
  <si>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</si>
  <si>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</si>
  <si>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</si>
  <si>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</si>
  <si>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</si>
  <si>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</si>
  <si>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</si>
  <si>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</si>
  <si>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</si>
  <si>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</si>
  <si>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</si>
  <si>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</si>
  <si>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</si>
  <si>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</si>
  <si>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</si>
  <si>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</si>
  <si>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</si>
  <si>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</si>
  <si>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</si>
  <si>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</si>
  <si>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</si>
  <si>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</si>
  <si>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</si>
  <si>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</si>
  <si>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</si>
  <si>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</si>
  <si>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</si>
  <si>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</si>
  <si>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</si>
  <si>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</si>
  <si>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</si>
  <si>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</si>
  <si>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</si>
  <si>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</si>
  <si>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</si>
  <si>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</si>
  <si>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</si>
  <si>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</si>
  <si>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</si>
  <si>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</si>
  <si>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</si>
  <si>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</si>
  <si>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</si>
  <si>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</si>
  <si>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</si>
  <si>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</si>
  <si>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</si>
  <si>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</si>
  <si>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</si>
  <si>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</si>
  <si>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</si>
  <si>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</si>
  <si>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</si>
  <si>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</si>
  <si>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</si>
  <si>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</si>
  <si>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</si>
  <si>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</si>
  <si>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</si>
  <si>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</si>
  <si>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</si>
  <si>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</si>
  <si>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</si>
  <si>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</si>
  <si>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</si>
  <si>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</si>
  <si>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</si>
  <si>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</si>
  <si>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</si>
  <si>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</si>
  <si>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</si>
  <si>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</si>
  <si>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</si>
  <si>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</si>
  <si>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</si>
  <si>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</si>
  <si>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</si>
  <si>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</si>
  <si>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</si>
  <si>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</si>
  <si>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</si>
  <si>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</si>
  <si>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</si>
  <si>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</si>
  <si>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</si>
  <si>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</si>
  <si>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</si>
  <si>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</si>
  <si>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</si>
  <si>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</si>
  <si>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</si>
  <si>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</si>
  <si>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</si>
  <si>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</si>
  <si>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</si>
  <si>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</si>
  <si>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</si>
  <si>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</si>
  <si>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</si>
  <si>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</si>
  <si>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</si>
  <si>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</si>
  <si>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</si>
  <si>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</si>
  <si>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</si>
  <si>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</si>
  <si>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</si>
  <si>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</si>
  <si>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</si>
  <si>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</si>
  <si>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</si>
  <si>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</si>
  <si>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</si>
  <si>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</si>
  <si>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</si>
  <si>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</si>
  <si>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</si>
  <si>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</si>
  <si>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</si>
  <si>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</si>
  <si>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</si>
  <si>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</si>
  <si>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</si>
  <si>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</si>
  <si>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</si>
  <si>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</si>
  <si>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</si>
  <si>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</si>
  <si>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</si>
  <si>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</si>
  <si>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</si>
  <si>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</si>
  <si>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</si>
  <si>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</si>
  <si>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</si>
  <si>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</si>
  <si>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</si>
  <si>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</si>
  <si>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</si>
  <si>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</si>
  <si>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</si>
  <si>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</si>
  <si>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</si>
  <si>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</si>
  <si>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</si>
  <si>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</si>
  <si>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</si>
  <si>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</si>
  <si>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</si>
  <si>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</si>
  <si>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</si>
  <si>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</si>
  <si>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</si>
  <si>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</si>
  <si>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</si>
  <si>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</si>
  <si>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</si>
  <si>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</si>
  <si>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</si>
  <si>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</si>
  <si>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</si>
  <si>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</si>
  <si>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</si>
  <si>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</si>
  <si>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</si>
  <si>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</si>
  <si>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</si>
  <si>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</si>
  <si>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</si>
  <si>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</si>
  <si>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</si>
  <si>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</si>
  <si>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</si>
  <si>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</si>
  <si>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</si>
  <si>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</si>
  <si>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</si>
  <si>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</si>
  <si>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</si>
  <si>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</si>
  <si>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</si>
  <si>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</si>
  <si>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</si>
  <si>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</si>
  <si>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</si>
  <si>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</si>
  <si>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</si>
  <si>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</si>
  <si>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</si>
  <si>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</si>
  <si>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</si>
  <si>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</si>
  <si>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</si>
  <si>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</si>
  <si>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</si>
  <si>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</si>
  <si>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</si>
  <si>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</si>
  <si>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</si>
  <si>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</si>
  <si>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</si>
  <si>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</si>
  <si>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</si>
  <si>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</si>
  <si>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</si>
  <si>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</si>
  <si>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</si>
  <si>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</si>
  <si>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</si>
  <si>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</si>
  <si>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</si>
  <si>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</si>
  <si>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</si>
  <si>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</si>
  <si>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</si>
  <si>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</si>
  <si>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</si>
  <si>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</si>
  <si>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</si>
  <si>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</si>
  <si>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</si>
  <si>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</si>
  <si>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</si>
  <si>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</si>
  <si>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</si>
  <si>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</si>
  <si>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</si>
  <si>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</si>
  <si>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</si>
  <si>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</si>
  <si>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</si>
  <si>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</si>
  <si>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</si>
  <si>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</si>
  <si>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</si>
  <si>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</si>
  <si>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</si>
  <si>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</si>
  <si>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</si>
  <si>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</si>
  <si>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</si>
  <si>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</si>
  <si>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</si>
  <si>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</si>
  <si>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</si>
  <si>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</si>
  <si>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</si>
  <si>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</si>
  <si>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</si>
  <si>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</si>
  <si>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</si>
  <si>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</si>
  <si>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</si>
  <si>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</si>
  <si>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</si>
  <si>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</si>
  <si>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</si>
  <si>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</si>
  <si>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</si>
  <si>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</si>
  <si>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</si>
  <si>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</si>
  <si>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</si>
  <si>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</si>
  <si>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</si>
  <si>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</si>
  <si>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</si>
  <si>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</si>
  <si>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</si>
  <si>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</si>
  <si>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</si>
  <si>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</si>
  <si>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</si>
  <si>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</si>
  <si>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</si>
  <si>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</si>
  <si>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</si>
  <si>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</si>
  <si>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</si>
  <si>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</si>
  <si>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</si>
  <si>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</si>
  <si>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</si>
  <si>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</si>
  <si>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</si>
  <si>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</si>
  <si>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</si>
  <si>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</si>
  <si>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</si>
  <si>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</si>
  <si>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</si>
  <si>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</si>
  <si>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</si>
  <si>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</si>
  <si>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</si>
  <si>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</si>
  <si>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</si>
  <si>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</si>
  <si>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</si>
  <si>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</si>
  <si>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</si>
  <si>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</si>
  <si>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</si>
  <si>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</si>
  <si>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</si>
  <si>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</si>
  <si>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</si>
  <si>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</si>
  <si>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</si>
  <si>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</si>
  <si>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</si>
  <si>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</si>
  <si>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</si>
  <si>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</si>
  <si>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</si>
  <si>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</si>
  <si>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</si>
  <si>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</si>
  <si>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</si>
  <si>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</si>
  <si>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</si>
  <si>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</si>
  <si>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</si>
  <si>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</si>
  <si>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</si>
  <si>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</si>
  <si>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</si>
  <si>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</si>
  <si>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</si>
  <si>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</si>
  <si>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</si>
  <si>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</si>
  <si>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</si>
  <si>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</si>
  <si>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</si>
  <si>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</si>
  <si>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</si>
  <si>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</si>
  <si>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</si>
  <si>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</si>
  <si>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</si>
  <si>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</si>
  <si>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</si>
  <si>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</si>
  <si>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</si>
  <si>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</si>
  <si>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</si>
  <si>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</si>
  <si>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</si>
  <si>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</si>
  <si>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</si>
  <si>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</si>
  <si>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</si>
  <si>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</si>
  <si>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</si>
  <si>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</si>
  <si>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</si>
  <si>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</si>
  <si>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</si>
  <si>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</si>
  <si>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</si>
  <si>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</si>
  <si>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</si>
  <si>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</si>
  <si>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</si>
  <si>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</si>
  <si>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</si>
  <si>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</si>
  <si>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</si>
  <si>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</si>
  <si>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</si>
  <si>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</si>
  <si>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</si>
  <si>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</si>
  <si>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</si>
  <si>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</si>
  <si>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</si>
  <si>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</si>
  <si>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</si>
  <si>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</si>
  <si>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</si>
  <si>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</si>
  <si>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</si>
  <si>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</si>
  <si>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</si>
  <si>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</si>
  <si>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</si>
  <si>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</si>
  <si>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</si>
  <si>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</si>
  <si>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</si>
  <si>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</si>
  <si>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</si>
  <si>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</si>
  <si>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</si>
  <si>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</si>
  <si>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</si>
  <si>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</si>
  <si>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</si>
  <si>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</si>
  <si>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</si>
  <si>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</si>
  <si>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</si>
  <si>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</si>
  <si>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</si>
  <si>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</si>
  <si>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</si>
  <si>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</si>
  <si>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</si>
  <si>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</si>
  <si>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</si>
  <si>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</si>
  <si>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</si>
  <si>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</si>
  <si>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</si>
  <si>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</si>
  <si>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</si>
  <si>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</si>
  <si>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</si>
  <si>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</si>
  <si>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</si>
  <si>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</si>
  <si>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</si>
  <si>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</si>
  <si>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</si>
  <si>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</si>
  <si>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</si>
  <si>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</si>
  <si>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</si>
  <si>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</si>
  <si>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</si>
  <si>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</si>
  <si>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</si>
  <si>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</si>
  <si>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</si>
  <si>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</si>
  <si>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</si>
  <si>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</si>
  <si>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</si>
  <si>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</si>
  <si>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</si>
  <si>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</si>
  <si>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</si>
  <si>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</si>
  <si>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</si>
  <si>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</si>
  <si>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</si>
  <si>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</si>
  <si>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</si>
  <si>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</si>
  <si>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</si>
  <si>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</si>
  <si>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</si>
  <si>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</si>
  <si>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</si>
  <si>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</si>
  <si>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</si>
  <si>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</si>
  <si>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</si>
  <si>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</si>
  <si>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</si>
  <si>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</si>
  <si>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</si>
  <si>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</si>
  <si>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</si>
  <si>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</si>
  <si>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</si>
  <si>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</si>
  <si>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</si>
  <si>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</si>
  <si>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</si>
  <si>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</si>
  <si>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</si>
  <si>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</si>
  <si>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</si>
  <si>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</si>
  <si>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</si>
  <si>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</si>
  <si>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</si>
  <si>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</si>
  <si>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</si>
  <si>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</si>
  <si>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</si>
  <si>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</si>
  <si>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</si>
  <si>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</si>
  <si>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</si>
  <si>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</si>
  <si>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</si>
  <si>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</si>
  <si>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</si>
  <si>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</si>
  <si>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</si>
  <si>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</si>
  <si>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</si>
  <si>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</si>
  <si>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</si>
  <si>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</si>
  <si>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</si>
  <si>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</si>
  <si>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</si>
  <si>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</si>
  <si>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</si>
  <si>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</si>
  <si>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</si>
  <si>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</si>
  <si>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</si>
  <si>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</si>
  <si>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</si>
  <si>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</si>
  <si>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</si>
  <si>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</si>
  <si>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</si>
  <si>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</si>
  <si>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</si>
  <si>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</si>
  <si>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</si>
  <si>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</si>
  <si>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</si>
  <si>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</si>
  <si>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</si>
  <si>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</si>
  <si>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</si>
  <si>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</si>
  <si>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</si>
  <si>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</si>
  <si>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</si>
  <si>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</si>
  <si>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</si>
  <si>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</si>
  <si>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</si>
  <si>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</si>
  <si>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</si>
  <si>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</si>
  <si>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</si>
  <si>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</si>
  <si>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</si>
  <si>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</si>
  <si>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</si>
  <si>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</si>
  <si>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</si>
  <si>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</si>
  <si>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</si>
  <si>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</si>
  <si>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</si>
  <si>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</si>
  <si>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</si>
  <si>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</si>
  <si>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</si>
  <si>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</si>
  <si>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</si>
  <si>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</si>
  <si>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</si>
  <si>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</si>
  <si>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</si>
  <si>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</si>
  <si>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</si>
  <si>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</si>
  <si>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</si>
  <si>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</si>
  <si>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</si>
  <si>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</si>
  <si>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</si>
  <si>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</si>
  <si>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</si>
  <si>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</si>
  <si>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</si>
  <si>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</si>
  <si>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</si>
  <si>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</si>
  <si>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</si>
  <si>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</si>
  <si>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</si>
  <si>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</si>
  <si>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</si>
  <si>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</si>
  <si>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</si>
  <si>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</si>
  <si>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</si>
  <si>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</si>
  <si>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</si>
  <si>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</si>
  <si>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</si>
  <si>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</si>
  <si>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</si>
  <si>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</si>
  <si>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</si>
  <si>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</si>
  <si>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</si>
  <si>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</si>
  <si>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</si>
  <si>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</si>
  <si>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</si>
  <si>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</si>
  <si>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</si>
  <si>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</si>
  <si>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</si>
  <si>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</si>
  <si>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</si>
  <si>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</si>
  <si>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</si>
  <si>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</si>
  <si>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</si>
  <si>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</si>
  <si>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</si>
  <si>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</si>
  <si>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</si>
  <si>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</si>
  <si>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</si>
  <si>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</si>
  <si>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</si>
  <si>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</si>
  <si>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</si>
  <si>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</si>
  <si>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</si>
  <si>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</si>
  <si>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</si>
  <si>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</si>
  <si>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</si>
  <si>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</si>
  <si>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</si>
  <si>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</si>
  <si>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</si>
  <si>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</si>
  <si>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</si>
  <si>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</si>
  <si>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</si>
  <si>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</si>
  <si>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</si>
  <si>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</si>
  <si>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</si>
  <si>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</si>
  <si>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</si>
  <si>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</si>
  <si>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</si>
  <si>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</si>
  <si>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</si>
  <si>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</si>
  <si>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</si>
  <si>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</si>
  <si>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</si>
  <si>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</si>
  <si>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</si>
  <si>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</si>
  <si>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</si>
  <si>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</si>
  <si>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</si>
  <si>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</si>
  <si>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</si>
  <si>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</si>
  <si>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</si>
  <si>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</si>
  <si>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</si>
  <si>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</si>
  <si>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</si>
  <si>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</si>
  <si>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</si>
  <si>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</si>
  <si>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</si>
  <si>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</si>
  <si>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</si>
  <si>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</si>
  <si>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</si>
  <si>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</si>
  <si>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</si>
  <si>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</si>
  <si>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</si>
  <si>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</si>
  <si>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</si>
  <si>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</si>
  <si>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</si>
  <si>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</si>
  <si>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</si>
  <si>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</si>
  <si>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</si>
  <si>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</si>
  <si>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</si>
  <si>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</si>
  <si>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</si>
  <si>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</si>
  <si>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</si>
  <si>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</si>
  <si>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</si>
  <si>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</si>
  <si>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</si>
  <si>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</si>
  <si>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</si>
  <si>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</si>
  <si>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</si>
  <si>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</si>
  <si>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</si>
  <si>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</si>
  <si>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</si>
  <si>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</si>
  <si>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</si>
  <si>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</si>
  <si>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</si>
  <si>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</si>
  <si>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</si>
  <si>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</si>
  <si>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</si>
  <si>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</si>
  <si>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</si>
  <si>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</si>
  <si>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</si>
  <si>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</si>
  <si>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</si>
  <si>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</si>
  <si>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</si>
  <si>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</si>
  <si>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</si>
  <si>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</si>
  <si>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</si>
  <si>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</si>
  <si>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</si>
  <si>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</si>
  <si>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</si>
  <si>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</si>
  <si>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</si>
  <si>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</si>
  <si>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</si>
  <si>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</si>
  <si>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</si>
  <si>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</si>
  <si>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</si>
  <si>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</si>
  <si>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</si>
  <si>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</si>
  <si>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</si>
  <si>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</si>
  <si>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</si>
  <si>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</si>
  <si>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</si>
  <si>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</si>
  <si>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</si>
  <si>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</si>
  <si>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</si>
  <si>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</si>
  <si>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</si>
  <si>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</si>
  <si>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</si>
  <si>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</si>
  <si>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</si>
  <si>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</si>
  <si>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</si>
  <si>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</si>
  <si>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</si>
  <si>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</si>
  <si>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</si>
  <si>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</si>
  <si>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</si>
  <si>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</si>
  <si>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</si>
  <si>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</si>
  <si>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</si>
  <si>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</si>
  <si>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</si>
  <si>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</si>
  <si>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</si>
  <si>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</si>
  <si>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</si>
  <si>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</si>
  <si>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</si>
  <si>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</si>
  <si>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</si>
  <si>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</si>
  <si>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</si>
  <si>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</si>
  <si>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</si>
  <si>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</si>
  <si>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</si>
  <si>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</si>
  <si>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</si>
  <si>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</si>
  <si>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</si>
  <si>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</si>
  <si>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</si>
  <si>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</si>
  <si>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</si>
  <si>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</si>
  <si>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</si>
  <si>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</si>
  <si>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</si>
  <si>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</si>
  <si>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</si>
  <si>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</si>
  <si>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</si>
  <si>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</si>
  <si>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</si>
  <si>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</si>
  <si>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</si>
  <si>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</si>
  <si>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</si>
  <si>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</si>
  <si>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</si>
  <si>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</si>
  <si>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</si>
  <si>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</si>
  <si>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</si>
  <si>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</si>
  <si>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</si>
  <si>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</si>
  <si>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</si>
  <si>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</si>
  <si>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</si>
  <si>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</si>
  <si>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</si>
  <si>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</si>
  <si>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</si>
  <si>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</si>
  <si>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</si>
  <si>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</si>
  <si>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</si>
  <si>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</si>
  <si>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</si>
  <si>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</si>
  <si>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</si>
  <si>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</si>
  <si>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</si>
  <si>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</si>
  <si>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</si>
  <si>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</si>
  <si>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</si>
  <si>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</si>
  <si>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</si>
  <si>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</si>
  <si>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</si>
  <si>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</si>
  <si>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</si>
  <si>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</si>
  <si>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</si>
  <si>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</si>
  <si>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</si>
  <si>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</si>
  <si>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</si>
  <si>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</si>
  <si>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</si>
  <si>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</si>
  <si>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</si>
  <si>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</si>
  <si>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</si>
  <si>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</si>
  <si>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</si>
  <si>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</si>
  <si>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</si>
  <si>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</si>
  <si>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</si>
  <si>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</si>
  <si>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</si>
  <si>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</si>
  <si>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</si>
  <si>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</si>
  <si>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</si>
  <si>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</si>
  <si>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</si>
  <si>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</si>
  <si>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</si>
  <si>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</si>
  <si>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</si>
  <si>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</si>
  <si>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</si>
  <si>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</si>
  <si>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</si>
  <si>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</si>
  <si>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</si>
  <si>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</si>
  <si>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</si>
  <si>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</si>
  <si>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</si>
  <si>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</si>
  <si>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</si>
  <si>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</si>
  <si>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</si>
  <si>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</si>
  <si>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</si>
  <si>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</si>
  <si>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</si>
  <si>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</si>
  <si>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</si>
  <si>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</si>
  <si>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</si>
  <si>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</si>
  <si>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</si>
  <si>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</si>
  <si>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</si>
  <si>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</si>
  <si>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</si>
  <si>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</si>
  <si>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</si>
  <si>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</si>
  <si>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</si>
  <si>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</si>
  <si>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</si>
  <si>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</si>
  <si>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</si>
  <si>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</si>
  <si>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</si>
  <si>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</si>
  <si>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</si>
  <si>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</si>
  <si>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</si>
  <si>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</si>
  <si>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</si>
  <si>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</si>
  <si>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</si>
  <si>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</si>
  <si>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</si>
  <si>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</si>
  <si>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</si>
  <si>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</si>
  <si>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</si>
  <si>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</si>
  <si>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</si>
  <si>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</si>
  <si>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</si>
  <si>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</si>
  <si>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</si>
  <si>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</si>
  <si>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</si>
  <si>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</si>
  <si>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</si>
  <si>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</si>
  <si>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</si>
  <si>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</si>
  <si>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</si>
  <si>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</si>
  <si>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</si>
  <si>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</si>
  <si>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</si>
  <si>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</si>
  <si>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</si>
  <si>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</si>
  <si>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</si>
  <si>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</si>
  <si>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</si>
  <si>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</si>
  <si>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</si>
  <si>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</si>
  <si>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</si>
  <si>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</si>
  <si>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</si>
  <si>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</si>
  <si>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</si>
  <si>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</si>
  <si>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</si>
  <si>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</si>
  <si>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</si>
  <si>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</si>
  <si>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</si>
  <si>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</si>
  <si>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</si>
  <si>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</si>
  <si>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</si>
  <si>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</si>
  <si>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</si>
  <si>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</si>
  <si>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</si>
  <si>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</si>
  <si>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</si>
  <si>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</si>
  <si>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</si>
  <si>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</si>
  <si>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</si>
  <si>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</si>
  <si>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</si>
  <si>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</si>
  <si>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</si>
  <si>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</si>
  <si>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</si>
  <si>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</si>
  <si>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</si>
  <si>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</si>
  <si>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</si>
  <si>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</si>
  <si>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</si>
  <si>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</si>
  <si>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</si>
  <si>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</si>
  <si>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</si>
  <si>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</si>
  <si>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</si>
  <si>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</si>
  <si>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</si>
  <si>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</si>
  <si>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</si>
  <si>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</si>
  <si>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</si>
  <si>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</si>
  <si>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</si>
  <si>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</si>
  <si>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</si>
  <si>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</si>
  <si>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</si>
  <si>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</si>
  <si>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</si>
  <si>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</si>
  <si>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</si>
  <si>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</si>
  <si>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</si>
  <si>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</si>
  <si>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</si>
  <si>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</si>
  <si>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</si>
  <si>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</si>
  <si>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</si>
  <si>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</si>
  <si>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</si>
  <si>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</si>
  <si>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</si>
  <si>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</si>
  <si>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</si>
  <si>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</si>
  <si>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</si>
  <si>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</si>
  <si>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</si>
  <si>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</si>
  <si>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</si>
  <si>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</si>
  <si>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</si>
  <si>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</si>
  <si>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</si>
  <si>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</si>
  <si>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</si>
  <si>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</si>
  <si>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</si>
  <si>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</si>
  <si>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</si>
  <si>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</si>
  <si>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</si>
  <si>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</si>
  <si>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</si>
  <si>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</si>
  <si>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</si>
  <si>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</si>
  <si>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</si>
  <si>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</si>
  <si>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</si>
  <si>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</si>
  <si>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</si>
  <si>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</si>
  <si>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</si>
  <si>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</si>
  <si>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</si>
  <si>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</si>
  <si>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</si>
  <si>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</si>
  <si>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</si>
  <si>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</si>
  <si>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</si>
  <si>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</si>
  <si>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</si>
  <si>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</si>
  <si>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</si>
  <si>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</si>
  <si>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</si>
  <si>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</si>
  <si>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</si>
  <si>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</si>
  <si>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</si>
  <si>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</si>
  <si>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</si>
  <si>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</si>
  <si>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</si>
  <si>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</si>
  <si>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</si>
  <si>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</si>
  <si>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</si>
  <si>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</si>
  <si>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</si>
  <si>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</si>
  <si>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</si>
  <si>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</si>
  <si>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</si>
  <si>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</si>
  <si>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</si>
  <si>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</si>
  <si>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</si>
  <si>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</si>
  <si>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</si>
  <si>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</si>
  <si>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</si>
  <si>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</si>
  <si>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</si>
  <si>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</si>
  <si>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</si>
  <si>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</si>
  <si>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</si>
  <si>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</si>
  <si>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</si>
  <si>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</si>
  <si>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</si>
  <si>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</si>
  <si>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</si>
  <si>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</si>
  <si>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</si>
  <si>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</si>
  <si>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</si>
  <si>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</si>
  <si>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</si>
  <si>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</si>
  <si>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</si>
  <si>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</si>
  <si>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</si>
  <si>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</si>
  <si>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</si>
  <si>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</si>
  <si>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</si>
  <si>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</si>
  <si>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</si>
  <si>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</si>
  <si>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</si>
  <si>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</si>
  <si>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</si>
  <si>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</si>
  <si>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</si>
  <si>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</si>
  <si>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</si>
  <si>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</si>
  <si>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</si>
  <si>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</si>
  <si>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</si>
  <si>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</si>
  <si>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</si>
  <si>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</si>
  <si>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</si>
  <si>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</si>
  <si>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</si>
  <si>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</si>
  <si>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</si>
  <si>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</si>
  <si>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</si>
  <si>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</si>
  <si>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</si>
  <si>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</si>
  <si>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</si>
  <si>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</si>
  <si>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</si>
  <si>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</si>
  <si>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</si>
  <si>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</si>
  <si>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</si>
  <si>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</si>
  <si>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</si>
  <si>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</si>
  <si>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</si>
  <si>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</si>
  <si>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</si>
  <si>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</si>
  <si>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</si>
  <si>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</si>
  <si>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</si>
  <si>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</si>
  <si>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</si>
  <si>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</si>
  <si>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</si>
  <si>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</si>
  <si>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</si>
  <si>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</si>
  <si>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</si>
  <si>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</si>
  <si>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</si>
  <si>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</si>
  <si>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</si>
  <si>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</si>
  <si>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</si>
  <si>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</si>
  <si>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</si>
  <si>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</si>
  <si>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</si>
  <si>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</si>
  <si>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</si>
  <si>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</si>
  <si>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</si>
  <si>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</si>
  <si>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</si>
  <si>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</si>
  <si>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</si>
  <si>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</si>
  <si>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</si>
  <si>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</si>
  <si>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</si>
  <si>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</si>
  <si>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</si>
  <si>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</si>
  <si>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</si>
  <si>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</si>
  <si>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</si>
  <si>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</si>
  <si>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</si>
  <si>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</si>
  <si>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</si>
  <si>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</si>
  <si>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</si>
  <si>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</si>
  <si>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</si>
  <si>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</si>
  <si>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</si>
  <si>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</si>
  <si>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</si>
  <si>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</si>
  <si>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</si>
  <si>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</si>
  <si>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</si>
  <si>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</si>
  <si>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</si>
  <si>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</si>
  <si>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</si>
  <si>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</si>
  <si>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</si>
  <si>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</si>
  <si>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</si>
  <si>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</si>
  <si>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</si>
  <si>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</si>
  <si>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</si>
  <si>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</si>
  <si>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</si>
  <si>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</si>
  <si>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</si>
  <si>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</si>
  <si>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</si>
  <si>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</si>
  <si>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</si>
  <si>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</si>
  <si>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</si>
  <si>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</si>
  <si>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</si>
  <si>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</si>
  <si>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</si>
  <si>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</si>
  <si>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</si>
  <si>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</si>
  <si>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</si>
  <si>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</si>
  <si>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</si>
  <si>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</si>
  <si>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</si>
  <si>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</si>
  <si>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</si>
  <si>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</si>
  <si>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</si>
  <si>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</si>
  <si>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</si>
  <si>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</si>
  <si>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</si>
  <si>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</si>
  <si>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</si>
  <si>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</si>
  <si>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</si>
  <si>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</si>
  <si>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</si>
  <si>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</si>
  <si>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</si>
  <si>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</si>
  <si>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</si>
  <si>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</si>
  <si>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</si>
  <si>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</si>
  <si>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</si>
  <si>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</si>
  <si>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</si>
  <si>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</si>
  <si>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</si>
  <si>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</si>
  <si>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</si>
  <si>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</si>
  <si>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</si>
  <si>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</si>
  <si>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</si>
  <si>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</si>
  <si>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</si>
  <si>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</si>
  <si>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</si>
  <si>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</si>
  <si>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</si>
  <si>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</si>
  <si>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</si>
  <si>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</si>
  <si>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</si>
  <si>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</si>
  <si>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</si>
  <si>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</si>
  <si>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</si>
  <si>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</si>
  <si>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</si>
  <si>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</si>
  <si>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</si>
  <si>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</si>
  <si>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</si>
  <si>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</si>
  <si>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</si>
  <si>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</si>
  <si>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</si>
  <si>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</si>
  <si>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</si>
  <si>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</si>
  <si>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</si>
  <si>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</si>
  <si>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</si>
  <si>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</si>
  <si>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</si>
  <si>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</si>
  <si>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</si>
  <si>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</si>
  <si>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</si>
  <si>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</si>
  <si>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</si>
  <si>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</si>
  <si>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</si>
  <si>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</si>
  <si>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</si>
  <si>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</si>
  <si>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</si>
  <si>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</si>
  <si>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</si>
  <si>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</si>
  <si>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</si>
  <si>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</si>
  <si>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</si>
  <si>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</si>
  <si>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</si>
  <si>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</si>
  <si>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</si>
  <si>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</si>
  <si>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</si>
  <si>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</si>
  <si>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</si>
  <si>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</si>
  <si>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</si>
  <si>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</si>
  <si>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</si>
  <si>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</si>
  <si>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</si>
  <si>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</si>
  <si>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</si>
  <si>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</si>
  <si>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</si>
  <si>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</si>
  <si>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</si>
  <si>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</si>
  <si>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</si>
  <si>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</si>
  <si>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</si>
  <si>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</si>
  <si>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</si>
  <si>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</si>
  <si>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</si>
  <si>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</si>
  <si>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</si>
  <si>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</si>
  <si>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</si>
  <si>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</si>
  <si>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</si>
  <si>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</si>
  <si>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</si>
  <si>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</si>
  <si>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</si>
  <si>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</si>
  <si>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</si>
  <si>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</si>
  <si>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</si>
  <si>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</si>
  <si>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</si>
  <si>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</si>
  <si>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</si>
  <si>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</si>
  <si>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</si>
  <si>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</si>
  <si>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</si>
  <si>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</si>
  <si>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</si>
  <si>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</si>
  <si>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</si>
  <si>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</si>
  <si>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</si>
  <si>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</si>
  <si>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</si>
  <si>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</si>
  <si>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</si>
  <si>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</si>
  <si>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</si>
  <si>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</si>
  <si>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</si>
  <si>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</si>
  <si>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</si>
  <si>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</si>
  <si>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</si>
  <si>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</si>
  <si>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</si>
  <si>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</si>
  <si>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</si>
  <si>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</si>
  <si>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</si>
  <si>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</si>
  <si>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</si>
  <si>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</si>
  <si>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</si>
  <si>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</si>
  <si>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</si>
  <si>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</si>
  <si>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</si>
  <si>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</si>
  <si>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</si>
  <si>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</si>
  <si>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</si>
  <si>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</si>
  <si>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</si>
  <si>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</si>
  <si>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</si>
  <si>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</si>
  <si>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</si>
  <si>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</si>
  <si>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</si>
  <si>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</si>
  <si>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</si>
  <si>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</si>
  <si>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</si>
  <si>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</si>
  <si>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</si>
  <si>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</si>
  <si>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</si>
  <si>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</si>
  <si>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</si>
  <si>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</si>
  <si>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</si>
  <si>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</si>
  <si>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</si>
  <si>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</si>
  <si>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</si>
  <si>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</si>
  <si>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</si>
  <si>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</si>
  <si>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</si>
  <si>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</si>
  <si>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</si>
  <si>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</si>
  <si>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</si>
  <si>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</si>
  <si>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</si>
  <si>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</si>
  <si>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</si>
  <si>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</si>
  <si>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</si>
  <si>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</si>
  <si>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</si>
  <si>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</si>
  <si>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</si>
  <si>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</si>
  <si>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</si>
  <si>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</si>
  <si>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</si>
  <si>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</si>
  <si>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</si>
  <si>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</si>
  <si>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</si>
  <si>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</si>
  <si>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</si>
  <si>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</si>
  <si>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</si>
  <si>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</si>
  <si>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</si>
  <si>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</si>
  <si>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</si>
  <si>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</si>
  <si>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</si>
  <si>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</si>
  <si>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</si>
  <si>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</si>
  <si>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</si>
  <si>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</si>
  <si>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</si>
  <si>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</si>
  <si>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</si>
  <si>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</si>
  <si>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</si>
  <si>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</si>
  <si>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</si>
  <si>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</si>
  <si>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</si>
  <si>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</si>
  <si>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</si>
  <si>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</si>
  <si>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</si>
  <si>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</si>
  <si>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</si>
  <si>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</si>
  <si>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</si>
  <si>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</si>
  <si>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</si>
  <si>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</si>
  <si>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</si>
  <si>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</si>
  <si>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</si>
  <si>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</si>
  <si>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</si>
  <si>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</si>
  <si>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</si>
  <si>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</si>
  <si>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</si>
  <si>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</si>
  <si>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</si>
  <si>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</si>
  <si>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</si>
  <si>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</si>
  <si>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</si>
  <si>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</si>
  <si>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</si>
  <si>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</si>
  <si>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</si>
  <si>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</si>
  <si>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</si>
  <si>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</si>
  <si>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</si>
  <si>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</si>
  <si>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</si>
  <si>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</si>
  <si>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</si>
  <si>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</si>
  <si>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</si>
  <si>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</si>
  <si>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</si>
  <si>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</si>
  <si>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</si>
  <si>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</si>
  <si>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</si>
  <si>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</si>
  <si>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</si>
  <si>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</si>
  <si>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</si>
  <si>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</si>
  <si>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</si>
  <si>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</si>
  <si>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</si>
  <si>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</si>
  <si>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</si>
  <si>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</si>
  <si>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</si>
  <si>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</si>
  <si>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</si>
  <si>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</si>
  <si>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</si>
  <si>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</si>
  <si>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</si>
  <si>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</si>
  <si>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</si>
  <si>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</si>
  <si>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</si>
  <si>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</si>
  <si>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</si>
  <si>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</si>
  <si>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</si>
  <si>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</si>
  <si>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</si>
  <si>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</si>
  <si>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</si>
  <si>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</si>
  <si>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</si>
  <si>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</si>
  <si>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</si>
  <si>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</si>
  <si>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</si>
  <si>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</si>
  <si>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</si>
  <si>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</si>
  <si>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</si>
  <si>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</si>
  <si>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</si>
  <si>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</si>
  <si>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</si>
  <si>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</si>
  <si>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</si>
  <si>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</si>
  <si>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</si>
  <si>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</si>
  <si>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</si>
  <si>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</si>
  <si>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</si>
  <si>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</si>
  <si>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</si>
  <si>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</si>
  <si>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</si>
  <si>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</si>
  <si>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</si>
  <si>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</si>
  <si>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</si>
  <si>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</si>
  <si>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</si>
  <si>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</si>
  <si>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</si>
  <si>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</si>
  <si>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</si>
  <si>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</si>
  <si>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</si>
  <si>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</si>
  <si>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</si>
  <si>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</si>
  <si>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</si>
  <si>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</si>
  <si>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</si>
  <si>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</si>
  <si>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</si>
  <si>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</si>
  <si>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</si>
  <si>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</si>
  <si>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</si>
  <si>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</si>
  <si>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</si>
  <si>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</si>
  <si>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</si>
  <si>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</si>
  <si>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</si>
  <si>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</si>
  <si>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</si>
  <si>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</si>
  <si>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</si>
  <si>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</si>
  <si>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</si>
  <si>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</si>
  <si>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</si>
  <si>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</si>
  <si>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</si>
  <si>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</si>
  <si>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</si>
  <si>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</si>
  <si>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</si>
  <si>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</si>
  <si>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</si>
  <si>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</si>
  <si>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</si>
  <si>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</si>
  <si>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</si>
  <si>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</si>
  <si>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</si>
  <si>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</si>
  <si>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</si>
  <si>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</si>
  <si>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</si>
  <si>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</si>
  <si>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</si>
  <si>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</si>
  <si>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</si>
  <si>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</si>
  <si>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</si>
  <si>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</si>
  <si>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</si>
  <si>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</si>
  <si>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</si>
  <si>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</si>
  <si>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</si>
  <si>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</si>
  <si>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</si>
  <si>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</si>
  <si>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</si>
  <si>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</si>
  <si>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</si>
  <si>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</si>
  <si>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</si>
  <si>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</si>
  <si>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</si>
  <si>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</si>
  <si>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</si>
  <si>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</si>
  <si>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</si>
  <si>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</si>
  <si>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</si>
  <si>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</si>
  <si>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</si>
  <si>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</si>
  <si>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</si>
  <si>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</si>
  <si>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</si>
  <si>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</si>
  <si>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</si>
  <si>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</si>
  <si>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</si>
  <si>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</si>
  <si>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</si>
  <si>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</si>
  <si>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</si>
  <si>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</si>
  <si>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</si>
  <si>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</si>
  <si>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</si>
  <si>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</si>
  <si>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</si>
  <si>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</si>
  <si>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</si>
  <si>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</si>
  <si>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</si>
  <si>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</si>
  <si>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</si>
  <si>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</si>
  <si>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</si>
  <si>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</si>
  <si>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</si>
  <si>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</si>
  <si>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</si>
  <si>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</si>
  <si>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</si>
  <si>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</si>
  <si>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</si>
  <si>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</si>
  <si>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</si>
  <si>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</si>
  <si>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</si>
  <si>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</si>
  <si>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</si>
  <si>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</si>
  <si>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</si>
  <si>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</si>
  <si>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</si>
  <si>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</si>
  <si>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</si>
  <si>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</si>
  <si>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</si>
  <si>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</si>
  <si>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</si>
  <si>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</si>
  <si>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</si>
  <si>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</si>
  <si>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</si>
  <si>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</si>
  <si>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</si>
  <si>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</si>
  <si>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</si>
  <si>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</si>
  <si>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</si>
  <si>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</si>
  <si>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</si>
  <si>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</si>
  <si>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</si>
  <si>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</si>
  <si>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</si>
  <si>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</si>
  <si>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</si>
  <si>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</si>
  <si>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</si>
  <si>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</si>
  <si>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</si>
  <si>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</si>
  <si>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</si>
  <si>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</si>
  <si>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</si>
  <si>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</si>
  <si>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</si>
  <si>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</si>
  <si>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</si>
  <si>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</si>
  <si>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</si>
  <si>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</si>
  <si>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</si>
  <si>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</si>
  <si>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</si>
  <si>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</si>
  <si>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</si>
  <si>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</si>
  <si>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</si>
  <si>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</si>
  <si>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</si>
  <si>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</si>
  <si>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</si>
  <si>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</si>
  <si>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</si>
  <si>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</si>
  <si>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</si>
  <si>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</si>
  <si>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</si>
  <si>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</si>
  <si>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</si>
  <si>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</si>
  <si>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</si>
  <si>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</si>
  <si>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</si>
  <si>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</si>
  <si>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</si>
  <si>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</si>
  <si>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</si>
  <si>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</si>
  <si>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</si>
  <si>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</si>
  <si>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</si>
  <si>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</si>
  <si>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</si>
  <si>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</si>
  <si>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</si>
  <si>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</si>
  <si>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</si>
  <si>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</si>
  <si>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</si>
  <si>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</si>
  <si>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</si>
  <si>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</si>
  <si>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</si>
  <si>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</si>
  <si>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</si>
  <si>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</si>
  <si>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</si>
  <si>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</si>
  <si>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</si>
  <si>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</si>
  <si>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</si>
  <si>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</si>
  <si>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</si>
  <si>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</si>
  <si>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</si>
  <si>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</si>
  <si>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</si>
  <si>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</si>
  <si>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</si>
  <si>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</si>
  <si>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</si>
  <si>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</si>
  <si>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</si>
  <si>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</si>
  <si>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</si>
  <si>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</si>
  <si>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</si>
  <si>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</si>
  <si>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</si>
  <si>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</si>
  <si>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</si>
  <si>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</si>
  <si>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</si>
  <si>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</si>
  <si>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</si>
  <si>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</si>
  <si>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</si>
  <si>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</si>
  <si>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</si>
  <si>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</si>
  <si>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</si>
  <si>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</si>
  <si>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</si>
  <si>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</si>
  <si>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</si>
  <si>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</si>
  <si>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</si>
  <si>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</si>
  <si>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</si>
  <si>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</si>
  <si>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</si>
  <si>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</si>
  <si>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</si>
  <si>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</si>
  <si>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</si>
  <si>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</si>
  <si>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</si>
  <si>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</si>
  <si>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</si>
  <si>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</si>
  <si>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</si>
  <si>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</si>
  <si>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</si>
  <si>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</si>
  <si>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</si>
  <si>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</si>
  <si>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</si>
  <si>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</si>
  <si>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</si>
  <si>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</si>
  <si>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</si>
  <si>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</si>
  <si>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</si>
  <si>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</si>
  <si>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</si>
  <si>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</si>
  <si>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</si>
  <si>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</si>
  <si>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</si>
  <si>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</si>
  <si>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</si>
  <si>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</si>
  <si>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</si>
  <si>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</si>
  <si>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</si>
  <si>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</si>
  <si>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</si>
  <si>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</si>
  <si>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</si>
  <si>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</si>
  <si>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</si>
  <si>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</si>
  <si>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</si>
  <si>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</si>
  <si>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</si>
  <si>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</si>
  <si>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</si>
  <si>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</si>
  <si>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</si>
  <si>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</si>
  <si>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</si>
  <si>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</si>
  <si>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</si>
  <si>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</si>
  <si>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</si>
  <si>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</si>
  <si>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</si>
  <si>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</si>
  <si>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</si>
  <si>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</si>
  <si>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</si>
  <si>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</si>
  <si>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</si>
  <si>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</si>
  <si>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</si>
  <si>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</si>
  <si>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</si>
  <si>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</si>
  <si>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</si>
  <si>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</si>
  <si>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</si>
  <si>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</si>
  <si>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</si>
  <si>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</si>
  <si>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</si>
  <si>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</si>
  <si>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</si>
  <si>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</si>
  <si>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</si>
  <si>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</si>
  <si>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</si>
  <si>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</si>
  <si>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</si>
  <si>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</si>
  <si>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</si>
  <si>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</si>
  <si>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</si>
  <si>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</si>
  <si>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</si>
  <si>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</si>
  <si>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</si>
  <si>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</si>
  <si>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</si>
  <si>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</si>
  <si>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</si>
  <si>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</si>
  <si>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</si>
  <si>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</si>
  <si>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</si>
  <si>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</si>
  <si>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</si>
  <si>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</si>
  <si>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</si>
  <si>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</si>
  <si>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</si>
  <si>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</si>
  <si>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</si>
  <si>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</si>
  <si>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</si>
  <si>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</si>
  <si>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</si>
  <si>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</si>
  <si>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</si>
  <si>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</si>
  <si>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</si>
  <si>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</si>
  <si>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</si>
  <si>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</si>
  <si>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</si>
  <si>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</si>
  <si>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</si>
  <si>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</si>
  <si>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</si>
  <si>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</si>
  <si>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</si>
  <si>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</si>
  <si>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</si>
  <si>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</si>
  <si>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</si>
  <si>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</si>
  <si>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</si>
  <si>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</si>
  <si>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</si>
  <si>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</si>
  <si>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</si>
  <si>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</si>
  <si>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</si>
  <si>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</si>
  <si>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</si>
  <si>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</si>
  <si>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</si>
  <si>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</si>
  <si>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</si>
  <si>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</si>
  <si>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</si>
  <si>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</si>
  <si>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</si>
  <si>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</si>
  <si>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</si>
  <si>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</si>
  <si>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</si>
  <si>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</si>
  <si>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</si>
  <si>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</si>
  <si>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</si>
  <si>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</si>
  <si>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</si>
  <si>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</si>
  <si>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</si>
  <si>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</si>
  <si>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</si>
  <si>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</si>
  <si>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</si>
  <si>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</si>
  <si>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</si>
  <si>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</si>
  <si>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</si>
  <si>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</si>
  <si>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</si>
  <si>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</si>
  <si>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</si>
  <si>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</si>
  <si>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</si>
  <si>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</si>
  <si>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</si>
  <si>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</si>
  <si>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</si>
  <si>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</si>
  <si>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</si>
  <si>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</si>
  <si>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</si>
  <si>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</si>
  <si>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</si>
  <si>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</si>
  <si>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</si>
  <si>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</si>
  <si>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</si>
  <si>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</si>
  <si>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</si>
  <si>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</si>
  <si>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</si>
  <si>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</si>
  <si>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</si>
  <si>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</si>
  <si>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</si>
  <si>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</si>
  <si>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</si>
  <si>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</si>
  <si>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</si>
  <si>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</si>
  <si>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</si>
  <si>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</si>
  <si>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</si>
  <si>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</si>
  <si>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</si>
  <si>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</si>
  <si>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</si>
  <si>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</si>
  <si>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</si>
  <si>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</si>
  <si>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</si>
  <si>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</si>
  <si>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</si>
  <si>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</si>
  <si>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</si>
  <si>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</si>
  <si>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</si>
  <si>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</si>
  <si>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</si>
  <si>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</si>
  <si>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</si>
  <si>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</si>
  <si>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</si>
  <si>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</si>
  <si>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</si>
  <si>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</si>
  <si>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</si>
  <si>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</si>
  <si>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</si>
  <si>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</si>
  <si>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</si>
  <si>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</si>
  <si>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</si>
  <si>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</si>
  <si>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</si>
  <si>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</si>
  <si>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</si>
  <si>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</si>
  <si>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</si>
  <si>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</si>
  <si>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</si>
  <si>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</si>
  <si>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</si>
  <si>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</si>
  <si>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</si>
  <si>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</si>
  <si>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</si>
  <si>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</si>
  <si>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</si>
  <si>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</si>
  <si>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</si>
  <si>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</si>
  <si>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</si>
  <si>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</si>
  <si>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</si>
  <si>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</si>
  <si>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</si>
  <si>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</si>
  <si>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</si>
  <si>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</si>
  <si>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</si>
  <si>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</si>
  <si>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</si>
  <si>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</si>
  <si>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</si>
  <si>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</si>
  <si>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</si>
  <si>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</si>
  <si>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</si>
  <si>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</si>
  <si>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</si>
  <si>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</si>
  <si>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</si>
  <si>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</si>
  <si>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</si>
  <si>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</si>
  <si>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</si>
  <si>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</si>
  <si>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</si>
  <si>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</si>
  <si>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</si>
  <si>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</si>
  <si>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</si>
  <si>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</si>
  <si>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</si>
  <si>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</si>
  <si>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</si>
  <si>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</si>
  <si>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</si>
  <si>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</si>
  <si>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</si>
  <si>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</si>
  <si>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</si>
  <si>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</si>
  <si>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</si>
  <si>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</si>
  <si>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</si>
  <si>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</si>
  <si>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</si>
  <si>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</si>
  <si>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</si>
  <si>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</si>
  <si>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</si>
  <si>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</si>
  <si>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</si>
  <si>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</si>
  <si>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</si>
  <si>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</si>
  <si>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</si>
  <si>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</si>
  <si>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</si>
  <si>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</si>
  <si>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</si>
  <si>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</si>
  <si>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</si>
  <si>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</si>
  <si>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</si>
  <si>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</si>
  <si>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</si>
  <si>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</si>
  <si>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</si>
  <si>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</si>
  <si>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</si>
  <si>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</si>
  <si>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</si>
  <si>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</si>
  <si>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</si>
  <si>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</si>
  <si>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</si>
  <si>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</si>
  <si>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</si>
  <si>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</si>
  <si>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</si>
  <si>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</si>
  <si>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</si>
  <si>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</si>
  <si>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</si>
  <si>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</si>
  <si>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</si>
  <si>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</si>
  <si>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</si>
  <si>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</si>
  <si>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</si>
  <si>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</si>
  <si>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</si>
  <si>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</si>
  <si>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</si>
  <si>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</si>
  <si>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</si>
  <si>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</si>
  <si>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</si>
  <si>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</si>
  <si>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</si>
  <si>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</si>
  <si>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</si>
  <si>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</si>
  <si>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</si>
  <si>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</si>
  <si>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</si>
  <si>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</si>
  <si>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</si>
  <si>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</si>
  <si>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</si>
  <si>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</si>
  <si>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</si>
  <si>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</si>
  <si>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</si>
  <si>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</si>
  <si>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</si>
  <si>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</si>
  <si>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</si>
  <si>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</si>
  <si>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</si>
  <si>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</si>
  <si>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</si>
  <si>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</si>
  <si>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</si>
  <si>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</si>
  <si>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</si>
  <si>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</si>
  <si>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</si>
  <si>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</si>
  <si>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</si>
  <si>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</si>
  <si>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</si>
  <si>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</si>
  <si>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</si>
  <si>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</si>
  <si>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</si>
  <si>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</si>
  <si>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</si>
  <si>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</si>
  <si>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</si>
  <si>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</si>
  <si>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</si>
  <si>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</si>
  <si>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</si>
  <si>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</si>
  <si>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</si>
  <si>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</si>
  <si>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</si>
  <si>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</si>
  <si>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</si>
  <si>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</si>
  <si>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</si>
  <si>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</si>
  <si>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</si>
  <si>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</si>
  <si>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</si>
  <si>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</si>
  <si>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</si>
  <si>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</si>
  <si>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</si>
  <si>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</si>
  <si>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</si>
  <si>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</si>
  <si>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</si>
  <si>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</si>
  <si>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</si>
  <si>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</si>
  <si>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</si>
  <si>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</si>
  <si>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</si>
  <si>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</si>
  <si>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</si>
  <si>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</si>
  <si>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</si>
  <si>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</si>
  <si>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</si>
  <si>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</si>
  <si>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</si>
  <si>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</si>
  <si>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</si>
  <si>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</si>
  <si>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</si>
  <si>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</si>
  <si>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</si>
  <si>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</si>
  <si>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</si>
  <si>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</si>
  <si>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</si>
  <si>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</si>
  <si>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</si>
  <si>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</si>
  <si>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</si>
  <si>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</si>
  <si>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</si>
  <si>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</si>
  <si>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</si>
  <si>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</si>
  <si>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</si>
  <si>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</si>
  <si>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</si>
  <si>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</si>
  <si>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</si>
  <si>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</si>
  <si>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</si>
  <si>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</si>
  <si>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</si>
  <si>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</si>
  <si>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</si>
  <si>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</si>
  <si>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</si>
  <si>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</si>
  <si>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</si>
  <si>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</si>
  <si>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</si>
  <si>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</si>
  <si>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</si>
  <si>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</si>
  <si>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</si>
  <si>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</si>
  <si>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</si>
  <si>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</si>
  <si>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</si>
  <si>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</si>
  <si>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</si>
  <si>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</si>
  <si>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</si>
  <si>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</si>
  <si>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</si>
  <si>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</si>
  <si>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</si>
  <si>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</si>
  <si>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</si>
  <si>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</si>
  <si>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</si>
  <si>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</si>
  <si>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</si>
  <si>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</si>
  <si>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</si>
  <si>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</si>
  <si>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</si>
  <si>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</si>
  <si>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</si>
  <si>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</si>
  <si>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</si>
  <si>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</si>
  <si>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</si>
  <si>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</si>
  <si>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</si>
  <si>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</si>
  <si>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</si>
  <si>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</si>
  <si>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</si>
  <si>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</si>
  <si>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</si>
  <si>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</si>
  <si>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</si>
  <si>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</si>
  <si>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</si>
  <si>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</si>
  <si>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</si>
  <si>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</si>
  <si>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</si>
  <si>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</si>
  <si>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</si>
  <si>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</si>
  <si>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</si>
  <si>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</si>
  <si>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</si>
  <si>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</si>
  <si>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</si>
  <si>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</si>
  <si>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</si>
  <si>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</si>
  <si>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</si>
  <si>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</si>
  <si>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</si>
  <si>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</si>
  <si>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</si>
  <si>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</si>
  <si>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</si>
  <si>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</si>
  <si>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</si>
  <si>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</si>
  <si>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</si>
  <si>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</si>
  <si>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</si>
  <si>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</si>
  <si>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</si>
  <si>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</si>
  <si>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</si>
  <si>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</si>
  <si>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</si>
  <si>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</si>
  <si>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</si>
  <si>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</si>
  <si>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</si>
  <si>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</si>
  <si>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</si>
  <si>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</si>
  <si>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</si>
  <si>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</si>
  <si>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</si>
  <si>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</si>
  <si>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</si>
  <si>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</si>
  <si>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</si>
  <si>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</si>
  <si>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</si>
  <si>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</si>
  <si>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</si>
  <si>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</si>
  <si>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</si>
  <si>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</si>
  <si>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</si>
  <si>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</si>
  <si>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</si>
  <si>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</si>
  <si>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</si>
  <si>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</si>
  <si>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</si>
  <si>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</si>
  <si>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</si>
  <si>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</si>
  <si>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</si>
  <si>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</si>
  <si>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</si>
  <si>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</si>
  <si>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</si>
  <si>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</si>
  <si>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</si>
  <si>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</si>
  <si>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</si>
  <si>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</si>
  <si>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</si>
  <si>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</si>
  <si>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</si>
  <si>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</si>
  <si>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</si>
  <si>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</si>
  <si>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</si>
  <si>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</si>
  <si>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</si>
  <si>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</si>
  <si>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</si>
  <si>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</si>
  <si>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</si>
  <si>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</si>
  <si>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</si>
  <si>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</si>
  <si>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</si>
  <si>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</si>
  <si>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</si>
  <si>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</si>
  <si>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</si>
  <si>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</si>
  <si>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</si>
  <si>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</si>
  <si>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</si>
  <si>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</si>
  <si>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</si>
  <si>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</si>
  <si>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</si>
  <si>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</si>
  <si>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</si>
  <si>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</si>
  <si>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</si>
  <si>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</si>
  <si>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</si>
  <si>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</si>
  <si>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</si>
  <si>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</si>
  <si>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</si>
  <si>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</si>
  <si>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</si>
  <si>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</si>
  <si>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</si>
  <si>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</si>
  <si>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</si>
  <si>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</si>
  <si>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</si>
  <si>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</si>
  <si>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</si>
  <si>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</si>
  <si>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</si>
  <si>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</si>
  <si>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</si>
  <si>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</si>
  <si>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</si>
  <si>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</si>
  <si>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</si>
  <si>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</si>
  <si>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</si>
  <si>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</si>
  <si>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</si>
  <si>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</si>
  <si>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</si>
  <si>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</si>
  <si>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</si>
  <si>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</si>
  <si>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</si>
  <si>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</si>
  <si>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</si>
  <si>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</si>
  <si>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</si>
  <si>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</si>
  <si>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</si>
  <si>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</si>
  <si>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</si>
  <si>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</si>
  <si>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</si>
  <si>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</si>
  <si>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</si>
  <si>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</si>
  <si>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</si>
  <si>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</si>
  <si>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</si>
  <si>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</si>
  <si>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</si>
  <si>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</si>
  <si>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</si>
  <si>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</si>
  <si>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</si>
  <si>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</si>
  <si>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</si>
  <si>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</si>
  <si>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</si>
  <si>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</si>
  <si>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</si>
  <si>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</si>
  <si>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</si>
  <si>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</si>
  <si>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</si>
  <si>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</si>
  <si>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</si>
  <si>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</si>
  <si>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</si>
  <si>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</si>
  <si>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</si>
  <si>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</si>
  <si>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</si>
  <si>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</si>
  <si>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</si>
  <si>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</si>
  <si>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</si>
  <si>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</si>
  <si>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</si>
  <si>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</si>
  <si>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</si>
  <si>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</si>
  <si>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</si>
  <si>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</si>
  <si>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</si>
  <si>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</si>
  <si>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</si>
  <si>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</si>
  <si>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</si>
  <si>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</si>
  <si>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</si>
  <si>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</si>
  <si>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</si>
  <si>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</si>
  <si>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</si>
  <si>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</si>
  <si>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</si>
  <si>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</si>
  <si>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</si>
  <si>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</si>
  <si>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</si>
  <si>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</si>
  <si>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</si>
  <si>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</si>
  <si>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</si>
  <si>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</si>
  <si>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</si>
  <si>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</si>
  <si>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</si>
  <si>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</si>
  <si>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</si>
  <si>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</si>
  <si>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</si>
  <si>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</si>
  <si>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</si>
  <si>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</si>
  <si>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</si>
  <si>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</si>
  <si>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</si>
  <si>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</si>
  <si>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</si>
  <si>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</si>
  <si>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</si>
  <si>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</si>
  <si>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</si>
  <si>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</si>
  <si>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</si>
  <si>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</si>
  <si>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</si>
  <si>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</si>
  <si>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</si>
  <si>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</si>
  <si>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</si>
  <si>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</si>
  <si>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</si>
  <si>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</si>
  <si>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</si>
  <si>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</si>
  <si>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</si>
  <si>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</si>
  <si>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</si>
  <si>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</si>
  <si>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</si>
  <si>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</si>
  <si>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</si>
  <si>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</si>
  <si>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</si>
  <si>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</si>
  <si>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</si>
  <si>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</si>
  <si>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</si>
  <si>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</si>
  <si>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</si>
  <si>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</si>
  <si>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</si>
  <si>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</si>
  <si>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</si>
  <si>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</si>
  <si>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</si>
  <si>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</si>
  <si>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</si>
  <si>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</si>
  <si>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</si>
  <si>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</si>
  <si>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</si>
  <si>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</si>
  <si>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</si>
  <si>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</si>
  <si>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</si>
  <si>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</si>
  <si>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</si>
  <si>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</si>
  <si>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</si>
  <si>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</si>
  <si>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</si>
  <si>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</si>
  <si>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</si>
  <si>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</si>
  <si>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</si>
  <si>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</si>
  <si>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</si>
  <si>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</si>
  <si>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</si>
  <si>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</si>
  <si>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</si>
  <si>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</si>
  <si>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</si>
  <si>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</si>
  <si>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</si>
  <si>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</si>
  <si>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</si>
  <si>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</si>
  <si>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</si>
  <si>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</si>
  <si>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</si>
  <si>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</si>
  <si>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</si>
  <si>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</si>
  <si>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</si>
  <si>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</si>
  <si>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</si>
  <si>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</si>
  <si>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</si>
  <si>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</si>
  <si>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</si>
  <si>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</si>
  <si>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</si>
  <si>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</si>
  <si>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</si>
  <si>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</si>
  <si>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</si>
  <si>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</si>
  <si>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</si>
  <si>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</si>
  <si>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</si>
  <si>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</si>
  <si>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</si>
  <si>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</si>
  <si>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</si>
  <si>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</si>
  <si>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</si>
  <si>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</si>
  <si>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</si>
  <si>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</si>
  <si>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</si>
  <si>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</si>
  <si>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</si>
  <si>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</si>
  <si>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</si>
  <si>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</si>
  <si>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</si>
  <si>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</si>
  <si>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</si>
  <si>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</si>
  <si>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</si>
  <si>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</si>
  <si>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</si>
  <si>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</si>
  <si>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</si>
  <si>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</si>
  <si>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</si>
  <si>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</si>
  <si>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</si>
  <si>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</si>
  <si>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</si>
  <si>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</si>
  <si>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</si>
  <si>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</si>
  <si>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</si>
  <si>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</si>
  <si>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</si>
  <si>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</si>
  <si>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</si>
  <si>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</si>
  <si>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</si>
  <si>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</si>
  <si>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</si>
  <si>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</si>
  <si>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</si>
  <si>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</si>
  <si>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</si>
  <si>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</si>
  <si>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</si>
  <si>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</si>
  <si>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</si>
  <si>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</si>
  <si>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</si>
  <si>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</si>
  <si>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</si>
  <si>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</si>
  <si>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</si>
  <si>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</si>
  <si>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</si>
  <si>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</si>
  <si>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</si>
  <si>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</si>
  <si>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</si>
  <si>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</si>
  <si>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</si>
  <si>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</si>
  <si>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</si>
  <si>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</si>
  <si>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</si>
  <si>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</si>
  <si>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</si>
  <si>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</si>
  <si>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</si>
  <si>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</si>
  <si>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</si>
  <si>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</si>
  <si>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</si>
  <si>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</si>
  <si>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</si>
  <si>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</si>
  <si>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</si>
  <si>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</si>
  <si>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</si>
  <si>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</si>
  <si>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</si>
  <si>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</si>
  <si>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</si>
  <si>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</si>
  <si>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</si>
  <si>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</si>
  <si>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</si>
  <si>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</si>
  <si>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</si>
  <si>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</si>
  <si>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</si>
  <si>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</si>
  <si>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</si>
  <si>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</si>
  <si>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</si>
  <si>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</si>
  <si>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</si>
  <si>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</si>
  <si>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</si>
  <si>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</si>
  <si>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</si>
  <si>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</si>
  <si>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</si>
  <si>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</si>
  <si>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</si>
  <si>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</si>
  <si>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</si>
  <si>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</si>
  <si>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</si>
  <si>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</si>
  <si>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</si>
  <si>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</si>
  <si>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</si>
  <si>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</si>
  <si>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</si>
  <si>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</si>
  <si>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</si>
  <si>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</si>
  <si>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</si>
  <si>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</si>
  <si>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</si>
  <si>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</si>
  <si>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</si>
  <si>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</si>
  <si>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</si>
  <si>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</si>
  <si>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</si>
  <si>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</si>
  <si>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</si>
  <si>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</si>
  <si>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</si>
  <si>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</si>
  <si>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</si>
  <si>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</si>
  <si>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</si>
  <si>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</si>
  <si>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</si>
  <si>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</si>
  <si>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</si>
  <si>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</si>
  <si>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</si>
  <si>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</si>
  <si>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</si>
  <si>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</si>
  <si>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</si>
  <si>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</si>
  <si>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</si>
  <si>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</si>
  <si>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</si>
  <si>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</si>
  <si>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</si>
  <si>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</si>
  <si>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</si>
  <si>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</si>
  <si>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</si>
  <si>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</si>
  <si>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</si>
  <si>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</si>
  <si>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</si>
  <si>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</si>
  <si>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</si>
  <si>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</si>
  <si>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</si>
  <si>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</si>
  <si>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</si>
  <si>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</si>
  <si>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</si>
  <si>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</si>
  <si>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</si>
  <si>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</si>
  <si>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</si>
  <si>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</si>
  <si>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</si>
  <si>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</si>
  <si>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</si>
  <si>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</si>
  <si>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</si>
  <si>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</si>
  <si>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</si>
  <si>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</si>
  <si>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</si>
  <si>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</si>
  <si>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</si>
  <si>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</si>
  <si>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</si>
  <si>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</si>
  <si>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</si>
  <si>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</si>
  <si>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</si>
  <si>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</si>
  <si>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</si>
  <si>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</si>
  <si>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</si>
  <si>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</si>
  <si>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</si>
  <si>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</si>
  <si>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</si>
  <si>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</si>
  <si>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</si>
  <si>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</si>
  <si>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</si>
  <si>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</si>
  <si>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</si>
  <si>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</si>
  <si>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</si>
  <si>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</si>
  <si>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</si>
  <si>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</si>
  <si>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</si>
  <si>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</si>
  <si>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</si>
  <si>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</si>
  <si>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</si>
  <si>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</si>
  <si>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</si>
  <si>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</si>
  <si>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</si>
  <si>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</si>
  <si>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</si>
  <si>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</si>
  <si>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</si>
  <si>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</si>
  <si>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</si>
  <si>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</si>
  <si>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</si>
  <si>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</si>
  <si>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</si>
  <si>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</si>
  <si>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</si>
  <si>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</si>
  <si>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</si>
  <si>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</si>
  <si>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</si>
  <si>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</si>
  <si>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</si>
  <si>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</si>
  <si>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</si>
  <si>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</si>
  <si>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</si>
  <si>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</si>
  <si>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</si>
  <si>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</si>
  <si>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</si>
  <si>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</si>
  <si>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</si>
  <si>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</si>
  <si>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</si>
  <si>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</si>
  <si>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</si>
  <si>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</si>
  <si>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</si>
  <si>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</si>
  <si>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</si>
  <si>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</si>
  <si>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</si>
  <si>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</si>
  <si>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</si>
  <si>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</si>
  <si>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</si>
  <si>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</si>
  <si>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</si>
  <si>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</si>
  <si>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</si>
  <si>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</si>
  <si>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</si>
  <si>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</si>
  <si>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</si>
  <si>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</si>
  <si>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</si>
  <si>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</si>
  <si>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</si>
  <si>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</si>
  <si>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</si>
  <si>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</si>
  <si>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</si>
  <si>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</si>
  <si>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</si>
  <si>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</si>
  <si>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</si>
  <si>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</si>
  <si>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</si>
  <si>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</si>
  <si>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</si>
  <si>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</si>
  <si>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</si>
  <si>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</si>
  <si>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</si>
  <si>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</si>
  <si>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</si>
  <si>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</si>
  <si>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</si>
  <si>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</si>
  <si>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</si>
  <si>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</si>
  <si>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</si>
  <si>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</si>
  <si>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</si>
  <si>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</si>
  <si>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</si>
  <si>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</si>
  <si>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</si>
  <si>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</si>
  <si>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</si>
  <si>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</si>
  <si>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</si>
  <si>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</si>
  <si>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</si>
  <si>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</si>
  <si>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</si>
  <si>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</si>
  <si>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</si>
  <si>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</si>
  <si>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</si>
  <si>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</si>
  <si>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</si>
  <si>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</si>
  <si>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</si>
  <si>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</si>
  <si>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</si>
  <si>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</si>
  <si>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</si>
  <si>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</si>
  <si>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</si>
  <si>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</si>
  <si>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</si>
  <si>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</si>
  <si>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</si>
  <si>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</si>
  <si>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</si>
  <si>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</si>
  <si>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K ELC BILLS</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</si>
  <si>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</si>
  <si>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</si>
  <si>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</si>
  <si>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</si>
  <si>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</si>
  <si>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</si>
  <si>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</si>
  <si>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</si>
  <si>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</si>
  <si>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</si>
  <si>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</si>
  <si>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</si>
  <si>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</si>
  <si>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Conservancy charges</t>
  </si>
  <si>
    <t>water charges</t>
  </si>
  <si>
    <t>Jazz cash to juzaifa taj for sana safinaz transportation</t>
  </si>
  <si>
    <t>To ahsan for Builty</t>
  </si>
  <si>
    <t>Food court bills to be delivered at hussain bharmal</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</si>
  <si>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</si>
  <si>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</si>
  <si>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</si>
  <si>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</si>
  <si>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</si>
  <si>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</si>
  <si>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</si>
  <si>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</si>
  <si>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</si>
  <si>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</si>
  <si>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</si>
  <si>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</si>
  <si>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</si>
  <si>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</si>
  <si>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</si>
  <si>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</si>
  <si>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</si>
  <si>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Family area bill and VO</t>
  </si>
  <si>
    <t xml:space="preserve">cash paid for BAF site </t>
  </si>
  <si>
    <t>purchased kraft papers 10 roll by nadeem bahi</t>
  </si>
  <si>
    <t>Chq rec from Total against hand drier 06 Nos</t>
  </si>
  <si>
    <t xml:space="preserve">To amir engr </t>
  </si>
  <si>
    <t>To Amjad for August 24 (easy paisa to amjad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</si>
</sst>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0" xfId="1" applyNumberFormat="1" applyFont="1" applyBorder="1" applyAlignment="1">
      <alignment vertical="top" wrapText="1"/>
    </xf>
    <xf numFmtId="165" fontId="6" fillId="0" borderId="0" xfId="1" applyNumberFormat="1" applyFont="1" applyBorder="1" applyAlignment="1">
      <alignment vertical="top"/>
    </xf>
    <xf numFmtId="0" fontId="52" fillId="0" borderId="53" xfId="0" applyFont="1" applyBorder="1" applyAlignment="1">
      <alignment horizontal="right" vertical="center"/>
    </xf>
    <xf numFmtId="165" fontId="6" fillId="0" borderId="7" xfId="1" applyNumberFormat="1" applyFont="1" applyBorder="1" applyAlignment="1">
      <alignment horizontal="center"/>
    </xf>
    <xf numFmtId="165" fontId="6" fillId="0" borderId="0"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6" fillId="0" borderId="1" xfId="0" applyFont="1" applyFill="1" applyBorder="1" applyAlignment="1">
      <alignment horizontal="center"/>
    </xf>
    <xf numFmtId="0" fontId="6" fillId="0" borderId="1" xfId="0" applyFont="1" applyFill="1" applyBorder="1"/>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10</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2472</xdr:row>
      <xdr:rowOff>0</xdr:rowOff>
    </xdr:from>
    <xdr:to>
      <xdr:col>11</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10</xdr:col>
      <xdr:colOff>0</xdr:colOff>
      <xdr:row>8365</xdr:row>
      <xdr:rowOff>0</xdr:rowOff>
    </xdr:from>
    <xdr:to>
      <xdr:col>10</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-10622393.583333328</v>
          </cell>
          <cell r="G21">
            <v>75935584.385159969</v>
          </cell>
          <cell r="K21">
            <v>46800541.815737337</v>
          </cell>
          <cell r="O21">
            <v>15703108.030833334</v>
          </cell>
        </row>
      </sheetData>
      <sheetData sheetId="11" refreshError="1"/>
      <sheetData sheetId="12">
        <row r="29">
          <cell r="C29">
            <v>-3432492.8824999984</v>
          </cell>
          <cell r="D29">
            <v>-3432492.8824999984</v>
          </cell>
          <cell r="E29">
            <v>-3536507.818333332</v>
          </cell>
          <cell r="H29">
            <v>26548582.307102792</v>
          </cell>
          <cell r="I29">
            <v>27739782.307102792</v>
          </cell>
          <cell r="J29">
            <v>28580381.770954393</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121878639.05</v>
          </cell>
        </row>
        <row r="11">
          <cell r="P11">
            <v>3469626</v>
          </cell>
          <cell r="Q11">
            <v>1172499.6200000048</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9" totalsRowShown="0" headerRowDxfId="19" headerRowBorderDxfId="18" tableBorderDxfId="17" totalsRowBorderDxfId="16" headerRowCellStyle="Comma">
  <autoFilter ref="A1:E47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10048"/>
  <sheetViews>
    <sheetView showGridLines="0" tabSelected="1" zoomScale="90" zoomScaleNormal="90" zoomScaleSheetLayoutView="110" workbookViewId="0">
      <pane ySplit="1" topLeftCell="A10001" activePane="bottomLeft" state="frozen"/>
      <selection activeCell="D6707" sqref="D6707"/>
      <selection pane="bottomLeft" activeCell="E10018" sqref="E1001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9.42578125" style="52" customWidth="1"/>
    <col min="11" max="11" width="20" style="52" customWidth="1"/>
    <col min="12" max="12" width="20.42578125" style="52" customWidth="1"/>
    <col min="13" max="13" width="14.140625" style="4" customWidth="1"/>
    <col min="14" max="14" width="17.5703125" style="4" customWidth="1"/>
    <col min="15" max="15" width="18.28515625" style="52" bestFit="1" customWidth="1"/>
    <col min="16" max="16" width="19.5703125" style="4" customWidth="1"/>
    <col min="17"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4" x14ac:dyDescent="0.3">
      <c r="A17" s="45">
        <v>43837</v>
      </c>
      <c r="B17" s="396"/>
      <c r="C17" s="5" t="s">
        <v>25</v>
      </c>
      <c r="D17" s="5" t="s">
        <v>5714</v>
      </c>
      <c r="E17" s="43">
        <f>280+220+50+170+280+290+270+160+130</f>
        <v>1850</v>
      </c>
      <c r="F17" s="43"/>
      <c r="G17" s="361"/>
      <c r="H17" s="388" t="s">
        <v>9567</v>
      </c>
    </row>
    <row r="18" spans="1:14" x14ac:dyDescent="0.3">
      <c r="A18" s="45">
        <v>43837</v>
      </c>
      <c r="B18" s="561"/>
      <c r="C18" s="538" t="s">
        <v>5672</v>
      </c>
      <c r="D18" s="538"/>
      <c r="E18" s="538"/>
      <c r="F18" s="43">
        <v>750000</v>
      </c>
      <c r="G18" s="361"/>
      <c r="H18" s="388" t="s">
        <v>9567</v>
      </c>
      <c r="M18" s="52"/>
      <c r="N18" s="52"/>
    </row>
    <row r="19" spans="1:14" x14ac:dyDescent="0.3">
      <c r="A19" s="45">
        <v>43837</v>
      </c>
      <c r="B19" s="561"/>
      <c r="C19" s="538" t="s">
        <v>5672</v>
      </c>
      <c r="D19" s="538"/>
      <c r="E19" s="538"/>
      <c r="F19" s="43">
        <v>200000</v>
      </c>
      <c r="G19" s="361"/>
      <c r="H19" s="388" t="s">
        <v>9567</v>
      </c>
      <c r="M19" s="52"/>
      <c r="N19" s="52"/>
    </row>
    <row r="20" spans="1:14" x14ac:dyDescent="0.3">
      <c r="A20" s="45">
        <v>43837</v>
      </c>
      <c r="B20" s="561"/>
      <c r="C20" s="538" t="s">
        <v>5672</v>
      </c>
      <c r="D20" s="538"/>
      <c r="E20" s="538"/>
      <c r="F20" s="43">
        <v>496000</v>
      </c>
      <c r="G20" s="361"/>
      <c r="H20" s="388" t="s">
        <v>9567</v>
      </c>
      <c r="M20" s="52"/>
      <c r="N20" s="52"/>
    </row>
    <row r="21" spans="1:14" x14ac:dyDescent="0.3">
      <c r="A21" s="45">
        <v>43837</v>
      </c>
      <c r="B21" s="561"/>
      <c r="C21" s="538" t="s">
        <v>4329</v>
      </c>
      <c r="D21" s="538"/>
      <c r="E21" s="538"/>
      <c r="F21" s="43">
        <v>150000</v>
      </c>
      <c r="G21" s="361"/>
      <c r="H21" s="388" t="s">
        <v>9567</v>
      </c>
    </row>
    <row r="22" spans="1:14" x14ac:dyDescent="0.3">
      <c r="A22" s="45">
        <v>43839</v>
      </c>
      <c r="B22" s="396"/>
      <c r="C22" s="5" t="s">
        <v>4869</v>
      </c>
      <c r="D22" s="5" t="s">
        <v>40</v>
      </c>
      <c r="E22" s="43">
        <v>4200</v>
      </c>
      <c r="F22" s="43"/>
      <c r="G22" s="361"/>
      <c r="H22" s="388" t="s">
        <v>9567</v>
      </c>
    </row>
    <row r="23" spans="1:14" x14ac:dyDescent="0.3">
      <c r="A23" s="45">
        <v>43839</v>
      </c>
      <c r="B23" s="396"/>
      <c r="C23" s="5" t="s">
        <v>4552</v>
      </c>
      <c r="D23" s="5" t="s">
        <v>294</v>
      </c>
      <c r="E23" s="43">
        <v>5000</v>
      </c>
      <c r="F23" s="43"/>
      <c r="G23" s="361"/>
      <c r="H23" s="388" t="s">
        <v>9567</v>
      </c>
    </row>
    <row r="24" spans="1:14" x14ac:dyDescent="0.3">
      <c r="A24" s="45">
        <v>43839</v>
      </c>
      <c r="B24" s="396"/>
      <c r="C24" s="5" t="s">
        <v>4552</v>
      </c>
      <c r="D24" s="5" t="s">
        <v>294</v>
      </c>
      <c r="E24" s="43">
        <v>10000</v>
      </c>
      <c r="F24" s="43"/>
      <c r="G24" s="361"/>
      <c r="H24" s="388" t="s">
        <v>9567</v>
      </c>
    </row>
    <row r="25" spans="1:14" x14ac:dyDescent="0.3">
      <c r="A25" s="45">
        <v>43841</v>
      </c>
      <c r="B25" s="396"/>
      <c r="C25" s="5" t="s">
        <v>4308</v>
      </c>
      <c r="D25" s="5" t="s">
        <v>40</v>
      </c>
      <c r="E25" s="43">
        <v>20000</v>
      </c>
      <c r="F25" s="43"/>
      <c r="G25" s="361"/>
      <c r="H25" s="388" t="s">
        <v>9567</v>
      </c>
    </row>
    <row r="26" spans="1:14" x14ac:dyDescent="0.3">
      <c r="A26" s="45">
        <v>43841</v>
      </c>
      <c r="B26" s="396"/>
      <c r="C26" s="5" t="s">
        <v>1512</v>
      </c>
      <c r="D26" s="5" t="s">
        <v>5708</v>
      </c>
      <c r="E26" s="43">
        <v>300</v>
      </c>
      <c r="F26" s="43"/>
      <c r="G26" s="361"/>
      <c r="H26" s="388" t="s">
        <v>9567</v>
      </c>
    </row>
    <row r="27" spans="1:14" x14ac:dyDescent="0.3">
      <c r="A27" s="45">
        <v>43841</v>
      </c>
      <c r="B27" s="396"/>
      <c r="C27" s="5" t="s">
        <v>2594</v>
      </c>
      <c r="D27" s="5" t="s">
        <v>4192</v>
      </c>
      <c r="E27" s="43">
        <v>20000</v>
      </c>
      <c r="F27" s="43"/>
      <c r="G27" s="361"/>
      <c r="H27" s="388" t="s">
        <v>9567</v>
      </c>
    </row>
    <row r="28" spans="1:14" x14ac:dyDescent="0.3">
      <c r="A28" s="45">
        <v>43841</v>
      </c>
      <c r="B28" s="396"/>
      <c r="C28" s="5" t="s">
        <v>5709</v>
      </c>
      <c r="D28" s="5" t="s">
        <v>5710</v>
      </c>
      <c r="E28" s="43">
        <v>10000</v>
      </c>
      <c r="F28" s="43"/>
      <c r="G28" s="361"/>
      <c r="H28" s="388" t="s">
        <v>9567</v>
      </c>
    </row>
    <row r="29" spans="1:14" x14ac:dyDescent="0.3">
      <c r="A29" s="45">
        <v>43841</v>
      </c>
      <c r="B29" s="396"/>
      <c r="C29" s="5" t="s">
        <v>4246</v>
      </c>
      <c r="D29" s="5" t="s">
        <v>5711</v>
      </c>
      <c r="E29" s="43">
        <v>5000</v>
      </c>
      <c r="F29" s="43"/>
      <c r="G29" s="361"/>
      <c r="H29" s="388" t="s">
        <v>9567</v>
      </c>
    </row>
    <row r="30" spans="1:14" x14ac:dyDescent="0.3">
      <c r="A30" s="45">
        <v>43841</v>
      </c>
      <c r="B30" s="396"/>
      <c r="C30" s="5" t="s">
        <v>54</v>
      </c>
      <c r="D30" s="5" t="s">
        <v>5712</v>
      </c>
      <c r="E30" s="43">
        <v>1447198</v>
      </c>
      <c r="F30" s="43"/>
      <c r="G30" s="361"/>
      <c r="H30" s="388" t="s">
        <v>9567</v>
      </c>
    </row>
    <row r="31" spans="1:14" x14ac:dyDescent="0.3">
      <c r="A31" s="45">
        <v>43841</v>
      </c>
      <c r="B31" s="396"/>
      <c r="C31" s="5" t="s">
        <v>25</v>
      </c>
      <c r="D31" s="5" t="s">
        <v>5713</v>
      </c>
      <c r="E31" s="43">
        <v>23625</v>
      </c>
      <c r="F31" s="43"/>
      <c r="G31" s="361"/>
      <c r="H31" s="388" t="s">
        <v>9567</v>
      </c>
    </row>
    <row r="32" spans="1:14" x14ac:dyDescent="0.3">
      <c r="A32" s="45">
        <v>43843</v>
      </c>
      <c r="B32" s="396"/>
      <c r="C32" s="5" t="s">
        <v>3546</v>
      </c>
      <c r="D32" s="5" t="s">
        <v>438</v>
      </c>
      <c r="E32" s="43">
        <v>14100</v>
      </c>
      <c r="F32" s="43"/>
      <c r="G32" s="361"/>
      <c r="H32" s="388" t="s">
        <v>9567</v>
      </c>
    </row>
    <row r="33" spans="1:14" x14ac:dyDescent="0.3">
      <c r="A33" s="45">
        <v>43843</v>
      </c>
      <c r="B33" s="396"/>
      <c r="C33" s="5" t="s">
        <v>2594</v>
      </c>
      <c r="D33" s="5" t="s">
        <v>5715</v>
      </c>
      <c r="E33" s="43">
        <v>870</v>
      </c>
      <c r="F33" s="43"/>
      <c r="G33" s="361"/>
      <c r="H33" s="388" t="s">
        <v>9567</v>
      </c>
    </row>
    <row r="34" spans="1:14" x14ac:dyDescent="0.3">
      <c r="A34" s="45">
        <v>43844</v>
      </c>
      <c r="B34" s="396"/>
      <c r="C34" s="5" t="s">
        <v>2594</v>
      </c>
      <c r="D34" s="5" t="s">
        <v>5716</v>
      </c>
      <c r="E34" s="43">
        <v>7008</v>
      </c>
      <c r="F34" s="43"/>
      <c r="G34" s="361"/>
      <c r="H34" s="388" t="s">
        <v>9567</v>
      </c>
    </row>
    <row r="35" spans="1:14" x14ac:dyDescent="0.3">
      <c r="A35" s="45">
        <v>43844</v>
      </c>
      <c r="B35" s="396"/>
      <c r="C35" s="5" t="s">
        <v>4550</v>
      </c>
      <c r="D35" s="5" t="s">
        <v>5722</v>
      </c>
      <c r="E35" s="43">
        <v>5000</v>
      </c>
      <c r="F35" s="43"/>
      <c r="G35" s="361"/>
      <c r="H35" s="388" t="s">
        <v>9567</v>
      </c>
    </row>
    <row r="36" spans="1:14" x14ac:dyDescent="0.3">
      <c r="A36" s="45">
        <v>43845</v>
      </c>
      <c r="B36" s="396"/>
      <c r="C36" s="5" t="s">
        <v>14</v>
      </c>
      <c r="D36" s="5" t="s">
        <v>294</v>
      </c>
      <c r="E36" s="43">
        <v>5000</v>
      </c>
      <c r="F36" s="43"/>
      <c r="G36" s="361"/>
      <c r="H36" s="388" t="s">
        <v>9567</v>
      </c>
    </row>
    <row r="37" spans="1:14" x14ac:dyDescent="0.3">
      <c r="A37" s="45">
        <v>43845</v>
      </c>
      <c r="B37" s="561"/>
      <c r="C37" s="538" t="s">
        <v>5717</v>
      </c>
      <c r="D37" s="538"/>
      <c r="E37" s="538"/>
      <c r="F37" s="43">
        <v>8000</v>
      </c>
      <c r="G37" s="361"/>
      <c r="H37" s="388" t="s">
        <v>9567</v>
      </c>
      <c r="M37" s="52"/>
      <c r="N37" s="52"/>
    </row>
    <row r="38" spans="1:14" x14ac:dyDescent="0.3">
      <c r="A38" s="45">
        <v>43845</v>
      </c>
      <c r="B38" s="398"/>
      <c r="C38" s="73" t="s">
        <v>2594</v>
      </c>
      <c r="D38" s="73" t="s">
        <v>2544</v>
      </c>
      <c r="E38" s="183">
        <v>8422</v>
      </c>
      <c r="F38" s="43"/>
      <c r="G38" s="361"/>
      <c r="H38" s="388" t="s">
        <v>9567</v>
      </c>
    </row>
    <row r="39" spans="1:14" x14ac:dyDescent="0.3">
      <c r="A39" s="45">
        <v>43845</v>
      </c>
      <c r="B39" s="398"/>
      <c r="C39" s="73" t="s">
        <v>1787</v>
      </c>
      <c r="D39" s="73" t="s">
        <v>40</v>
      </c>
      <c r="E39" s="183">
        <v>3000</v>
      </c>
      <c r="F39" s="43"/>
      <c r="G39" s="361"/>
      <c r="H39" s="388" t="s">
        <v>9567</v>
      </c>
    </row>
    <row r="40" spans="1:14" x14ac:dyDescent="0.3">
      <c r="A40" s="45">
        <v>43846</v>
      </c>
      <c r="B40" s="398"/>
      <c r="C40" s="73" t="s">
        <v>2594</v>
      </c>
      <c r="D40" s="73" t="s">
        <v>2544</v>
      </c>
      <c r="E40" s="183">
        <v>8900</v>
      </c>
      <c r="F40" s="43"/>
      <c r="G40" s="361"/>
      <c r="H40" s="388" t="s">
        <v>9567</v>
      </c>
    </row>
    <row r="41" spans="1:14" x14ac:dyDescent="0.3">
      <c r="A41" s="45">
        <v>43846</v>
      </c>
      <c r="B41" s="561"/>
      <c r="C41" s="538" t="s">
        <v>5672</v>
      </c>
      <c r="D41" s="538"/>
      <c r="E41" s="538"/>
      <c r="F41" s="43">
        <v>100000</v>
      </c>
      <c r="G41" s="361"/>
      <c r="H41" s="388" t="s">
        <v>9567</v>
      </c>
      <c r="M41" s="52"/>
      <c r="N41" s="52"/>
    </row>
    <row r="42" spans="1:14" x14ac:dyDescent="0.3">
      <c r="A42" s="45">
        <v>43846</v>
      </c>
      <c r="B42" s="396"/>
      <c r="C42" s="5" t="s">
        <v>14</v>
      </c>
      <c r="D42" s="5" t="s">
        <v>294</v>
      </c>
      <c r="E42" s="43">
        <v>30000</v>
      </c>
      <c r="F42" s="43"/>
      <c r="G42" s="361"/>
      <c r="H42" s="388" t="s">
        <v>9567</v>
      </c>
    </row>
    <row r="43" spans="1:14" x14ac:dyDescent="0.3">
      <c r="A43" s="45">
        <v>43846</v>
      </c>
      <c r="B43" s="396"/>
      <c r="C43" s="5" t="s">
        <v>5718</v>
      </c>
      <c r="D43" s="5" t="s">
        <v>40</v>
      </c>
      <c r="E43" s="43">
        <v>70000</v>
      </c>
      <c r="F43" s="43"/>
      <c r="G43" s="361"/>
      <c r="H43" s="388" t="s">
        <v>9567</v>
      </c>
    </row>
    <row r="44" spans="1:14" x14ac:dyDescent="0.3">
      <c r="A44" s="45">
        <v>43848</v>
      </c>
      <c r="B44" s="396"/>
      <c r="C44" s="5" t="s">
        <v>93</v>
      </c>
      <c r="D44" s="5" t="s">
        <v>5719</v>
      </c>
      <c r="E44" s="43">
        <v>2000</v>
      </c>
      <c r="F44" s="43"/>
      <c r="G44" s="361"/>
      <c r="H44" s="388" t="s">
        <v>9567</v>
      </c>
    </row>
    <row r="45" spans="1:14" x14ac:dyDescent="0.3">
      <c r="A45" s="45">
        <v>43851</v>
      </c>
      <c r="B45" s="396"/>
      <c r="C45" s="5" t="s">
        <v>25</v>
      </c>
      <c r="D45" s="5" t="s">
        <v>5723</v>
      </c>
      <c r="E45" s="43">
        <f>280+280+30+220+90+130+240+60+170+170+240+260+1000+170+200</f>
        <v>3540</v>
      </c>
      <c r="F45" s="43"/>
      <c r="G45" s="361"/>
      <c r="H45" s="388" t="s">
        <v>9567</v>
      </c>
    </row>
    <row r="46" spans="1:14" x14ac:dyDescent="0.3">
      <c r="A46" s="45">
        <v>43852</v>
      </c>
      <c r="B46" s="561"/>
      <c r="C46" s="538" t="s">
        <v>5672</v>
      </c>
      <c r="D46" s="538"/>
      <c r="E46" s="538"/>
      <c r="F46" s="43">
        <v>100000</v>
      </c>
      <c r="G46" s="361"/>
      <c r="H46" s="388" t="s">
        <v>9567</v>
      </c>
      <c r="M46" s="52"/>
      <c r="N46" s="52"/>
    </row>
    <row r="47" spans="1:14" x14ac:dyDescent="0.3">
      <c r="A47" s="45">
        <v>43852</v>
      </c>
      <c r="B47" s="396"/>
      <c r="C47" s="5" t="s">
        <v>2594</v>
      </c>
      <c r="D47" s="5" t="s">
        <v>5724</v>
      </c>
      <c r="E47" s="43">
        <v>9750</v>
      </c>
      <c r="F47" s="43"/>
      <c r="G47" s="361"/>
      <c r="H47" s="388" t="s">
        <v>9567</v>
      </c>
    </row>
    <row r="48" spans="1:14" x14ac:dyDescent="0.3">
      <c r="A48" s="45">
        <v>43852</v>
      </c>
      <c r="B48" s="396"/>
      <c r="C48" s="5" t="s">
        <v>1074</v>
      </c>
      <c r="D48" s="5" t="s">
        <v>5725</v>
      </c>
      <c r="E48" s="43">
        <v>24088</v>
      </c>
      <c r="F48" s="43"/>
      <c r="G48" s="361"/>
      <c r="H48" s="388" t="s">
        <v>9567</v>
      </c>
    </row>
    <row r="49" spans="1:14" x14ac:dyDescent="0.3">
      <c r="A49" s="45">
        <v>43852</v>
      </c>
      <c r="B49" s="396"/>
      <c r="C49" s="5" t="s">
        <v>84</v>
      </c>
      <c r="D49" s="5" t="s">
        <v>5726</v>
      </c>
      <c r="E49" s="43">
        <v>3000</v>
      </c>
      <c r="F49" s="43"/>
      <c r="G49" s="361"/>
      <c r="H49" s="388" t="s">
        <v>9567</v>
      </c>
    </row>
    <row r="50" spans="1:14" x14ac:dyDescent="0.3">
      <c r="A50" s="45">
        <v>43852</v>
      </c>
      <c r="B50" s="396"/>
      <c r="C50" s="5" t="s">
        <v>0</v>
      </c>
      <c r="D50" s="5" t="s">
        <v>5727</v>
      </c>
      <c r="E50" s="43">
        <v>5000</v>
      </c>
      <c r="F50" s="43"/>
      <c r="G50" s="361"/>
      <c r="H50" s="388" t="s">
        <v>9567</v>
      </c>
    </row>
    <row r="51" spans="1:14" x14ac:dyDescent="0.3">
      <c r="A51" s="45">
        <v>43852</v>
      </c>
      <c r="B51" s="396"/>
      <c r="C51" s="5" t="s">
        <v>25</v>
      </c>
      <c r="D51" s="5" t="s">
        <v>5738</v>
      </c>
      <c r="E51" s="43">
        <v>450</v>
      </c>
      <c r="F51" s="43"/>
      <c r="G51" s="361"/>
      <c r="H51" s="388" t="s">
        <v>9567</v>
      </c>
    </row>
    <row r="52" spans="1:14" x14ac:dyDescent="0.3">
      <c r="A52" s="45">
        <v>43852</v>
      </c>
      <c r="B52" s="396"/>
      <c r="C52" s="5" t="s">
        <v>5709</v>
      </c>
      <c r="D52" s="5" t="s">
        <v>5728</v>
      </c>
      <c r="E52" s="43">
        <v>1730</v>
      </c>
      <c r="F52" s="43"/>
      <c r="G52" s="361"/>
      <c r="H52" s="388" t="s">
        <v>9567</v>
      </c>
    </row>
    <row r="53" spans="1:14" x14ac:dyDescent="0.3">
      <c r="A53" s="45">
        <v>43852</v>
      </c>
      <c r="B53" s="396"/>
      <c r="C53" s="5" t="s">
        <v>5709</v>
      </c>
      <c r="D53" s="5" t="s">
        <v>4187</v>
      </c>
      <c r="E53" s="43">
        <v>1000</v>
      </c>
      <c r="F53" s="43"/>
      <c r="G53" s="361"/>
      <c r="H53" s="388" t="s">
        <v>9567</v>
      </c>
    </row>
    <row r="54" spans="1:14" x14ac:dyDescent="0.3">
      <c r="A54" s="45">
        <v>43853</v>
      </c>
      <c r="B54" s="396"/>
      <c r="C54" s="5" t="s">
        <v>2594</v>
      </c>
      <c r="D54" s="41" t="s">
        <v>5732</v>
      </c>
      <c r="E54" s="42">
        <v>5000</v>
      </c>
      <c r="F54" s="43"/>
      <c r="G54" s="361"/>
      <c r="H54" s="388" t="s">
        <v>9567</v>
      </c>
    </row>
    <row r="55" spans="1:14" x14ac:dyDescent="0.3">
      <c r="A55" s="45">
        <v>43853</v>
      </c>
      <c r="B55" s="396"/>
      <c r="C55" s="5" t="s">
        <v>25</v>
      </c>
      <c r="D55" s="5" t="s">
        <v>5729</v>
      </c>
      <c r="E55" s="43">
        <v>3670</v>
      </c>
      <c r="F55" s="43"/>
      <c r="G55" s="361"/>
      <c r="H55" s="388" t="s">
        <v>9567</v>
      </c>
    </row>
    <row r="56" spans="1:14" x14ac:dyDescent="0.3">
      <c r="A56" s="45">
        <v>43853</v>
      </c>
      <c r="B56" s="396"/>
      <c r="C56" s="5" t="s">
        <v>14</v>
      </c>
      <c r="D56" s="5" t="s">
        <v>5730</v>
      </c>
      <c r="E56" s="43">
        <v>3281</v>
      </c>
      <c r="F56" s="43"/>
      <c r="G56" s="361"/>
      <c r="H56" s="388" t="s">
        <v>9567</v>
      </c>
    </row>
    <row r="57" spans="1:14" x14ac:dyDescent="0.3">
      <c r="A57" s="45">
        <v>43853</v>
      </c>
      <c r="B57" s="396"/>
      <c r="C57" s="5" t="s">
        <v>3559</v>
      </c>
      <c r="D57" s="5" t="s">
        <v>91</v>
      </c>
      <c r="E57" s="43">
        <v>650</v>
      </c>
      <c r="F57" s="43"/>
      <c r="G57" s="361"/>
      <c r="H57" s="388" t="s">
        <v>9567</v>
      </c>
    </row>
    <row r="58" spans="1:14" x14ac:dyDescent="0.3">
      <c r="A58" s="45">
        <v>43853</v>
      </c>
      <c r="B58" s="396"/>
      <c r="C58" s="5" t="s">
        <v>2594</v>
      </c>
      <c r="D58" s="5" t="s">
        <v>294</v>
      </c>
      <c r="E58" s="43">
        <v>8229</v>
      </c>
      <c r="F58" s="43"/>
      <c r="G58" s="361"/>
      <c r="H58" s="388" t="s">
        <v>9567</v>
      </c>
    </row>
    <row r="59" spans="1:14" x14ac:dyDescent="0.3">
      <c r="A59" s="45">
        <v>43854</v>
      </c>
      <c r="B59" s="396"/>
      <c r="C59" s="5" t="s">
        <v>2594</v>
      </c>
      <c r="D59" s="5" t="s">
        <v>5733</v>
      </c>
      <c r="E59" s="43">
        <v>15000</v>
      </c>
      <c r="F59" s="43"/>
      <c r="G59" s="361"/>
      <c r="H59" s="388" t="s">
        <v>9567</v>
      </c>
    </row>
    <row r="60" spans="1:14" x14ac:dyDescent="0.3">
      <c r="A60" s="45">
        <v>43854</v>
      </c>
      <c r="B60" s="396"/>
      <c r="C60" s="5" t="s">
        <v>541</v>
      </c>
      <c r="D60" s="5" t="s">
        <v>5734</v>
      </c>
      <c r="E60" s="43">
        <v>5000</v>
      </c>
      <c r="F60" s="43"/>
      <c r="G60" s="361"/>
      <c r="H60" s="388" t="s">
        <v>9567</v>
      </c>
    </row>
    <row r="61" spans="1:14" x14ac:dyDescent="0.3">
      <c r="A61" s="45">
        <v>43854</v>
      </c>
      <c r="B61" s="396"/>
      <c r="C61" s="5" t="s">
        <v>5646</v>
      </c>
      <c r="D61" s="5" t="s">
        <v>5735</v>
      </c>
      <c r="E61" s="43">
        <v>19000</v>
      </c>
      <c r="F61" s="43"/>
      <c r="G61" s="361"/>
      <c r="H61" s="388" t="s">
        <v>9567</v>
      </c>
    </row>
    <row r="62" spans="1:14" x14ac:dyDescent="0.3">
      <c r="A62" s="45">
        <v>43854</v>
      </c>
      <c r="B62" s="396"/>
      <c r="C62" s="5" t="s">
        <v>25</v>
      </c>
      <c r="D62" s="5" t="s">
        <v>5736</v>
      </c>
      <c r="E62" s="43">
        <v>150</v>
      </c>
      <c r="F62" s="43"/>
      <c r="G62" s="361"/>
      <c r="H62" s="388" t="s">
        <v>9567</v>
      </c>
    </row>
    <row r="63" spans="1:14" x14ac:dyDescent="0.3">
      <c r="A63" s="45">
        <v>43854</v>
      </c>
      <c r="B63" s="396"/>
      <c r="C63" s="5" t="s">
        <v>25</v>
      </c>
      <c r="D63" s="5" t="s">
        <v>5737</v>
      </c>
      <c r="E63" s="43">
        <v>455</v>
      </c>
      <c r="F63" s="43"/>
      <c r="G63" s="361"/>
      <c r="H63" s="388" t="s">
        <v>9567</v>
      </c>
    </row>
    <row r="64" spans="1:14" x14ac:dyDescent="0.3">
      <c r="A64" s="45">
        <v>43854</v>
      </c>
      <c r="B64" s="561"/>
      <c r="C64" s="538" t="s">
        <v>2960</v>
      </c>
      <c r="D64" s="538"/>
      <c r="E64" s="538"/>
      <c r="F64" s="43">
        <v>5000</v>
      </c>
      <c r="G64" s="361"/>
      <c r="H64" s="388" t="s">
        <v>9567</v>
      </c>
      <c r="M64" s="52"/>
      <c r="N64" s="52"/>
    </row>
    <row r="65" spans="1:14" x14ac:dyDescent="0.3">
      <c r="A65" s="45">
        <v>43855</v>
      </c>
      <c r="B65" s="396"/>
      <c r="C65" s="5" t="s">
        <v>2594</v>
      </c>
      <c r="D65" s="5" t="s">
        <v>5739</v>
      </c>
      <c r="E65" s="43">
        <v>500</v>
      </c>
      <c r="F65" s="43"/>
      <c r="G65" s="361"/>
      <c r="H65" s="388" t="s">
        <v>9567</v>
      </c>
    </row>
    <row r="66" spans="1:14" x14ac:dyDescent="0.3">
      <c r="A66" s="45">
        <v>43857</v>
      </c>
      <c r="B66" s="396"/>
      <c r="C66" s="5" t="s">
        <v>18</v>
      </c>
      <c r="D66" s="5" t="s">
        <v>294</v>
      </c>
      <c r="E66" s="43">
        <v>3000</v>
      </c>
      <c r="F66" s="43"/>
      <c r="G66" s="361"/>
      <c r="H66" s="388" t="s">
        <v>9567</v>
      </c>
    </row>
    <row r="67" spans="1:14" x14ac:dyDescent="0.3">
      <c r="A67" s="45">
        <v>43857</v>
      </c>
      <c r="B67" s="561"/>
      <c r="C67" s="538" t="s">
        <v>2960</v>
      </c>
      <c r="D67" s="538"/>
      <c r="E67" s="538"/>
      <c r="F67" s="43">
        <v>50000</v>
      </c>
      <c r="G67" s="361"/>
      <c r="H67" s="388" t="s">
        <v>9567</v>
      </c>
      <c r="M67" s="52"/>
      <c r="N67" s="52"/>
    </row>
    <row r="68" spans="1:14" x14ac:dyDescent="0.3">
      <c r="A68" s="45">
        <v>43857</v>
      </c>
      <c r="B68" s="396"/>
      <c r="C68" s="5" t="s">
        <v>5741</v>
      </c>
      <c r="D68" s="5" t="s">
        <v>5742</v>
      </c>
      <c r="E68" s="43">
        <v>23000</v>
      </c>
      <c r="F68" s="43"/>
      <c r="G68" s="361"/>
      <c r="H68" s="388" t="s">
        <v>9567</v>
      </c>
    </row>
    <row r="69" spans="1:14" x14ac:dyDescent="0.3">
      <c r="A69" s="45">
        <v>43857</v>
      </c>
      <c r="B69" s="396"/>
      <c r="C69" s="5" t="s">
        <v>84</v>
      </c>
      <c r="D69" s="5" t="s">
        <v>5743</v>
      </c>
      <c r="E69" s="43">
        <v>10000</v>
      </c>
      <c r="F69" s="43"/>
      <c r="G69" s="361"/>
      <c r="H69" s="388" t="s">
        <v>9567</v>
      </c>
    </row>
    <row r="70" spans="1:14" x14ac:dyDescent="0.3">
      <c r="A70" s="45">
        <v>43857</v>
      </c>
      <c r="B70" s="561"/>
      <c r="C70" s="538" t="s">
        <v>5745</v>
      </c>
      <c r="D70" s="538"/>
      <c r="E70" s="538"/>
      <c r="F70" s="43">
        <v>500</v>
      </c>
      <c r="G70" s="361"/>
      <c r="H70" s="388" t="s">
        <v>9567</v>
      </c>
      <c r="M70" s="52"/>
      <c r="N70" s="52"/>
    </row>
    <row r="71" spans="1:14" x14ac:dyDescent="0.3">
      <c r="A71" s="45">
        <v>43857</v>
      </c>
      <c r="B71" s="396"/>
      <c r="C71" s="5" t="s">
        <v>84</v>
      </c>
      <c r="D71" s="5" t="s">
        <v>5779</v>
      </c>
      <c r="E71" s="43">
        <v>1000</v>
      </c>
      <c r="F71" s="43"/>
      <c r="G71" s="361"/>
      <c r="H71" s="388" t="s">
        <v>9567</v>
      </c>
    </row>
    <row r="72" spans="1:14" x14ac:dyDescent="0.3">
      <c r="A72" s="45">
        <v>43857</v>
      </c>
      <c r="B72" s="396"/>
      <c r="C72" s="5" t="s">
        <v>84</v>
      </c>
      <c r="D72" s="5" t="s">
        <v>5780</v>
      </c>
      <c r="E72" s="43">
        <v>500</v>
      </c>
      <c r="F72" s="43"/>
      <c r="G72" s="361"/>
      <c r="H72" s="388" t="s">
        <v>9567</v>
      </c>
    </row>
    <row r="73" spans="1:14" x14ac:dyDescent="0.3">
      <c r="A73" s="45">
        <v>43857</v>
      </c>
      <c r="B73" s="396"/>
      <c r="C73" s="5" t="s">
        <v>14</v>
      </c>
      <c r="D73" s="5" t="s">
        <v>294</v>
      </c>
      <c r="E73" s="43">
        <v>6000</v>
      </c>
      <c r="F73" s="43"/>
      <c r="G73" s="361"/>
      <c r="H73" s="388" t="s">
        <v>9567</v>
      </c>
    </row>
    <row r="74" spans="1:14" x14ac:dyDescent="0.3">
      <c r="A74" s="45">
        <v>43857</v>
      </c>
      <c r="B74" s="396"/>
      <c r="C74" s="5" t="s">
        <v>541</v>
      </c>
      <c r="D74" s="5" t="s">
        <v>294</v>
      </c>
      <c r="E74" s="43">
        <v>1500</v>
      </c>
      <c r="F74" s="43"/>
      <c r="G74" s="361"/>
      <c r="H74" s="388" t="s">
        <v>9567</v>
      </c>
    </row>
    <row r="75" spans="1:14" x14ac:dyDescent="0.3">
      <c r="A75" s="45">
        <v>43857</v>
      </c>
      <c r="B75" s="396"/>
      <c r="C75" s="5" t="s">
        <v>25</v>
      </c>
      <c r="D75" s="5" t="s">
        <v>5744</v>
      </c>
      <c r="E75" s="43">
        <v>350</v>
      </c>
      <c r="F75" s="43"/>
      <c r="G75" s="361"/>
      <c r="H75" s="388" t="s">
        <v>9567</v>
      </c>
    </row>
    <row r="76" spans="1:14" x14ac:dyDescent="0.3">
      <c r="A76" s="45">
        <v>43857</v>
      </c>
      <c r="B76" s="396"/>
      <c r="C76" s="5" t="s">
        <v>0</v>
      </c>
      <c r="D76" s="5" t="s">
        <v>3910</v>
      </c>
      <c r="E76" s="43">
        <v>3000</v>
      </c>
      <c r="F76" s="43"/>
      <c r="G76" s="361"/>
      <c r="H76" s="388" t="s">
        <v>9567</v>
      </c>
    </row>
    <row r="77" spans="1:14" x14ac:dyDescent="0.3">
      <c r="A77" s="45">
        <v>43858</v>
      </c>
      <c r="B77" s="561"/>
      <c r="C77" s="538" t="s">
        <v>2960</v>
      </c>
      <c r="D77" s="538"/>
      <c r="E77" s="538"/>
      <c r="F77" s="43">
        <v>36000</v>
      </c>
      <c r="G77" s="361"/>
      <c r="H77" s="388" t="s">
        <v>9567</v>
      </c>
      <c r="M77" s="52"/>
      <c r="N77" s="52"/>
    </row>
    <row r="78" spans="1:14" x14ac:dyDescent="0.3">
      <c r="A78" s="45">
        <v>43858</v>
      </c>
      <c r="B78" s="396"/>
      <c r="C78" s="5" t="s">
        <v>84</v>
      </c>
      <c r="D78" s="5" t="s">
        <v>5781</v>
      </c>
      <c r="E78" s="43">
        <v>5000</v>
      </c>
      <c r="F78" s="43"/>
      <c r="G78" s="361"/>
      <c r="H78" s="388" t="s">
        <v>9567</v>
      </c>
    </row>
    <row r="79" spans="1:14" x14ac:dyDescent="0.3">
      <c r="A79" s="45">
        <v>43858</v>
      </c>
      <c r="B79" s="396"/>
      <c r="C79" s="5" t="s">
        <v>84</v>
      </c>
      <c r="D79" s="5" t="s">
        <v>5746</v>
      </c>
      <c r="E79" s="43">
        <v>10000</v>
      </c>
      <c r="F79" s="43"/>
      <c r="G79" s="361"/>
      <c r="H79" s="388" t="s">
        <v>9567</v>
      </c>
    </row>
    <row r="80" spans="1:14" x14ac:dyDescent="0.3">
      <c r="A80" s="45">
        <v>43859</v>
      </c>
      <c r="B80" s="396"/>
      <c r="C80" s="5" t="s">
        <v>64</v>
      </c>
      <c r="D80" s="5" t="s">
        <v>5747</v>
      </c>
      <c r="E80" s="43">
        <v>2000</v>
      </c>
      <c r="F80" s="43"/>
      <c r="G80" s="361"/>
      <c r="H80" s="388" t="s">
        <v>9567</v>
      </c>
    </row>
    <row r="81" spans="1:14" x14ac:dyDescent="0.3">
      <c r="A81" s="45">
        <v>43859</v>
      </c>
      <c r="B81" s="396"/>
      <c r="C81" s="5" t="s">
        <v>14</v>
      </c>
      <c r="D81" s="5" t="s">
        <v>294</v>
      </c>
      <c r="E81" s="43">
        <v>11000</v>
      </c>
      <c r="F81" s="43"/>
      <c r="G81" s="361"/>
      <c r="H81" s="388" t="s">
        <v>9567</v>
      </c>
    </row>
    <row r="82" spans="1:14" x14ac:dyDescent="0.3">
      <c r="A82" s="45">
        <v>43859</v>
      </c>
      <c r="B82" s="396"/>
      <c r="C82" s="5" t="s">
        <v>2594</v>
      </c>
      <c r="D82" s="5" t="s">
        <v>2544</v>
      </c>
      <c r="E82" s="43">
        <v>4764</v>
      </c>
      <c r="F82" s="43"/>
      <c r="G82" s="361"/>
      <c r="H82" s="388" t="s">
        <v>9567</v>
      </c>
    </row>
    <row r="83" spans="1:14" x14ac:dyDescent="0.3">
      <c r="A83" s="45">
        <v>43859</v>
      </c>
      <c r="B83" s="396"/>
      <c r="C83" s="5" t="s">
        <v>2594</v>
      </c>
      <c r="D83" s="5" t="s">
        <v>2544</v>
      </c>
      <c r="E83" s="43">
        <v>2265</v>
      </c>
      <c r="F83" s="43"/>
      <c r="G83" s="361"/>
      <c r="H83" s="388" t="s">
        <v>9567</v>
      </c>
    </row>
    <row r="84" spans="1:14" x14ac:dyDescent="0.3">
      <c r="A84" s="45">
        <v>43859</v>
      </c>
      <c r="B84" s="561"/>
      <c r="C84" s="538" t="s">
        <v>4329</v>
      </c>
      <c r="D84" s="538"/>
      <c r="E84" s="538"/>
      <c r="F84" s="43">
        <v>50000</v>
      </c>
      <c r="G84" s="361"/>
      <c r="H84" s="388" t="s">
        <v>9567</v>
      </c>
    </row>
    <row r="85" spans="1:14" x14ac:dyDescent="0.3">
      <c r="A85" s="45">
        <v>43859</v>
      </c>
      <c r="B85" s="396"/>
      <c r="C85" s="5" t="s">
        <v>2594</v>
      </c>
      <c r="D85" s="5" t="s">
        <v>5748</v>
      </c>
      <c r="E85" s="43">
        <v>24320</v>
      </c>
      <c r="F85" s="43"/>
      <c r="G85" s="361"/>
      <c r="H85" s="388" t="s">
        <v>9567</v>
      </c>
    </row>
    <row r="86" spans="1:14" x14ac:dyDescent="0.3">
      <c r="A86" s="45">
        <v>43859</v>
      </c>
      <c r="B86" s="396"/>
      <c r="C86" s="5" t="s">
        <v>2348</v>
      </c>
      <c r="D86" s="5" t="s">
        <v>294</v>
      </c>
      <c r="E86" s="43">
        <v>2000</v>
      </c>
      <c r="F86" s="43"/>
      <c r="G86" s="361"/>
      <c r="H86" s="388" t="s">
        <v>9567</v>
      </c>
    </row>
    <row r="87" spans="1:14" x14ac:dyDescent="0.3">
      <c r="A87" s="45">
        <v>43859</v>
      </c>
      <c r="B87" s="396"/>
      <c r="C87" s="5" t="s">
        <v>5749</v>
      </c>
      <c r="D87" s="5" t="s">
        <v>5750</v>
      </c>
      <c r="E87" s="43">
        <v>3500</v>
      </c>
      <c r="F87" s="43"/>
      <c r="G87" s="361"/>
      <c r="H87" s="388" t="s">
        <v>9567</v>
      </c>
    </row>
    <row r="88" spans="1:14" x14ac:dyDescent="0.3">
      <c r="A88" s="45">
        <v>43860</v>
      </c>
      <c r="B88" s="396"/>
      <c r="C88" s="5" t="s">
        <v>1679</v>
      </c>
      <c r="D88" s="5" t="s">
        <v>5751</v>
      </c>
      <c r="E88" s="43">
        <v>13000</v>
      </c>
      <c r="F88" s="43"/>
      <c r="G88" s="361"/>
      <c r="H88" s="388" t="s">
        <v>9567</v>
      </c>
    </row>
    <row r="89" spans="1:14" x14ac:dyDescent="0.3">
      <c r="A89" s="45">
        <v>43860</v>
      </c>
      <c r="B89" s="396"/>
      <c r="C89" s="5" t="s">
        <v>14</v>
      </c>
      <c r="D89" s="5" t="s">
        <v>5752</v>
      </c>
      <c r="E89" s="43">
        <v>2526</v>
      </c>
      <c r="F89" s="43"/>
      <c r="G89" s="361"/>
      <c r="H89" s="388" t="s">
        <v>9567</v>
      </c>
    </row>
    <row r="90" spans="1:14" x14ac:dyDescent="0.3">
      <c r="A90" s="45">
        <v>43860</v>
      </c>
      <c r="B90" s="396"/>
      <c r="C90" s="5" t="s">
        <v>25</v>
      </c>
      <c r="D90" s="5" t="s">
        <v>4601</v>
      </c>
      <c r="E90" s="43">
        <v>710</v>
      </c>
      <c r="F90" s="43"/>
      <c r="G90" s="361"/>
      <c r="H90" s="388" t="s">
        <v>9567</v>
      </c>
    </row>
    <row r="91" spans="1:14" x14ac:dyDescent="0.3">
      <c r="A91" s="45">
        <v>43860</v>
      </c>
      <c r="B91" s="396"/>
      <c r="C91" s="5" t="s">
        <v>25</v>
      </c>
      <c r="D91" s="5" t="s">
        <v>3195</v>
      </c>
      <c r="E91" s="43">
        <v>3000</v>
      </c>
      <c r="F91" s="43"/>
      <c r="G91" s="361"/>
      <c r="H91" s="388" t="s">
        <v>9567</v>
      </c>
    </row>
    <row r="92" spans="1:14" x14ac:dyDescent="0.3">
      <c r="A92" s="45">
        <v>43860</v>
      </c>
      <c r="B92" s="396"/>
      <c r="C92" s="5" t="s">
        <v>25</v>
      </c>
      <c r="D92" s="5" t="s">
        <v>5753</v>
      </c>
      <c r="E92" s="43">
        <v>470</v>
      </c>
      <c r="F92" s="43"/>
      <c r="G92" s="361"/>
      <c r="H92" s="388" t="s">
        <v>9567</v>
      </c>
    </row>
    <row r="93" spans="1:14" x14ac:dyDescent="0.3">
      <c r="A93" s="45">
        <v>43860</v>
      </c>
      <c r="B93" s="396"/>
      <c r="C93" s="5" t="s">
        <v>5156</v>
      </c>
      <c r="D93" s="5"/>
      <c r="E93" s="43">
        <v>2020</v>
      </c>
      <c r="F93" s="43"/>
      <c r="G93" s="361"/>
      <c r="H93" s="388" t="s">
        <v>9567</v>
      </c>
    </row>
    <row r="94" spans="1:14" x14ac:dyDescent="0.3">
      <c r="A94" s="45">
        <v>43860</v>
      </c>
      <c r="B94" s="396"/>
      <c r="C94" s="5" t="s">
        <v>25</v>
      </c>
      <c r="D94" s="5" t="s">
        <v>5754</v>
      </c>
      <c r="E94" s="43">
        <v>280</v>
      </c>
      <c r="F94" s="43"/>
      <c r="G94" s="361"/>
      <c r="H94" s="388" t="s">
        <v>9567</v>
      </c>
    </row>
    <row r="95" spans="1:14" x14ac:dyDescent="0.3">
      <c r="A95" s="45">
        <v>43860</v>
      </c>
      <c r="B95" s="396"/>
      <c r="C95" s="5" t="s">
        <v>25</v>
      </c>
      <c r="D95" s="5" t="s">
        <v>5759</v>
      </c>
      <c r="E95" s="43">
        <f>230+280+270+220+80+180+60+280+75+240+230</f>
        <v>2145</v>
      </c>
      <c r="F95" s="43"/>
      <c r="G95" s="361"/>
      <c r="H95" s="388" t="s">
        <v>9567</v>
      </c>
    </row>
    <row r="96" spans="1:14" x14ac:dyDescent="0.3">
      <c r="A96" s="45">
        <v>43860</v>
      </c>
      <c r="B96" s="561"/>
      <c r="C96" s="538" t="s">
        <v>5755</v>
      </c>
      <c r="D96" s="538"/>
      <c r="E96" s="538"/>
      <c r="F96" s="43">
        <v>600000</v>
      </c>
      <c r="G96" s="361"/>
      <c r="H96" s="388" t="s">
        <v>9567</v>
      </c>
      <c r="M96" s="52"/>
      <c r="N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4" x14ac:dyDescent="0.3">
      <c r="A113" s="45">
        <v>43864</v>
      </c>
      <c r="B113" s="396"/>
      <c r="C113" s="5" t="s">
        <v>5764</v>
      </c>
      <c r="D113" s="5" t="s">
        <v>5765</v>
      </c>
      <c r="E113" s="43">
        <v>10000</v>
      </c>
      <c r="F113" s="43"/>
      <c r="G113" s="361"/>
      <c r="H113" s="388" t="s">
        <v>9567</v>
      </c>
    </row>
    <row r="114" spans="1:14" x14ac:dyDescent="0.3">
      <c r="A114" s="45">
        <v>43864</v>
      </c>
      <c r="B114" s="396"/>
      <c r="C114" s="5" t="s">
        <v>1512</v>
      </c>
      <c r="D114" s="5" t="s">
        <v>5766</v>
      </c>
      <c r="E114" s="43">
        <v>6000</v>
      </c>
      <c r="F114" s="43"/>
      <c r="G114" s="361"/>
      <c r="H114" s="388" t="s">
        <v>9567</v>
      </c>
    </row>
    <row r="115" spans="1:14" x14ac:dyDescent="0.3">
      <c r="A115" s="45">
        <v>43864</v>
      </c>
      <c r="B115" s="396"/>
      <c r="C115" s="5" t="s">
        <v>4869</v>
      </c>
      <c r="D115" s="5" t="s">
        <v>40</v>
      </c>
      <c r="E115" s="43">
        <v>4200</v>
      </c>
      <c r="F115" s="43"/>
      <c r="G115" s="361"/>
      <c r="H115" s="388" t="s">
        <v>9567</v>
      </c>
    </row>
    <row r="116" spans="1:14" x14ac:dyDescent="0.3">
      <c r="A116" s="45">
        <v>43864</v>
      </c>
      <c r="B116" s="398"/>
      <c r="C116" s="73" t="s">
        <v>2594</v>
      </c>
      <c r="D116" s="73" t="s">
        <v>5767</v>
      </c>
      <c r="E116" s="183">
        <v>8310</v>
      </c>
      <c r="F116" s="43"/>
      <c r="G116" s="361"/>
      <c r="H116" s="388" t="s">
        <v>9567</v>
      </c>
    </row>
    <row r="117" spans="1:14" x14ac:dyDescent="0.3">
      <c r="A117" s="45">
        <v>43864</v>
      </c>
      <c r="B117" s="396"/>
      <c r="C117" s="5" t="s">
        <v>5768</v>
      </c>
      <c r="D117" s="5" t="s">
        <v>5769</v>
      </c>
      <c r="E117" s="43">
        <v>150000</v>
      </c>
      <c r="F117" s="43"/>
      <c r="G117" s="361"/>
      <c r="H117" s="388" t="s">
        <v>9567</v>
      </c>
    </row>
    <row r="118" spans="1:14" x14ac:dyDescent="0.3">
      <c r="A118" s="45">
        <v>43864</v>
      </c>
      <c r="B118" s="396"/>
      <c r="C118" s="5" t="s">
        <v>3985</v>
      </c>
      <c r="D118" s="5" t="s">
        <v>5770</v>
      </c>
      <c r="E118" s="43">
        <v>34500</v>
      </c>
      <c r="F118" s="43"/>
      <c r="G118" s="361"/>
      <c r="H118" s="388" t="s">
        <v>9567</v>
      </c>
    </row>
    <row r="119" spans="1:14" x14ac:dyDescent="0.3">
      <c r="A119" s="45">
        <v>43864</v>
      </c>
      <c r="B119" s="396"/>
      <c r="C119" s="5" t="s">
        <v>10</v>
      </c>
      <c r="D119" s="5" t="s">
        <v>5771</v>
      </c>
      <c r="E119" s="43">
        <v>2000</v>
      </c>
      <c r="F119" s="43"/>
      <c r="G119" s="361"/>
      <c r="H119" s="388" t="s">
        <v>9567</v>
      </c>
    </row>
    <row r="120" spans="1:14" x14ac:dyDescent="0.3">
      <c r="A120" s="45">
        <v>43864</v>
      </c>
      <c r="B120" s="396"/>
      <c r="C120" s="5" t="s">
        <v>1616</v>
      </c>
      <c r="D120" s="5" t="s">
        <v>2315</v>
      </c>
      <c r="E120" s="43">
        <v>12500</v>
      </c>
      <c r="F120" s="43"/>
      <c r="G120" s="361"/>
      <c r="H120" s="388" t="s">
        <v>9567</v>
      </c>
    </row>
    <row r="121" spans="1:14" x14ac:dyDescent="0.3">
      <c r="A121" s="45">
        <v>43864</v>
      </c>
      <c r="B121" s="396"/>
      <c r="C121" s="5" t="s">
        <v>84</v>
      </c>
      <c r="D121" s="5" t="s">
        <v>5772</v>
      </c>
      <c r="E121" s="43">
        <v>5000</v>
      </c>
      <c r="F121" s="43"/>
      <c r="G121" s="361"/>
      <c r="H121" s="388" t="s">
        <v>9567</v>
      </c>
    </row>
    <row r="122" spans="1:14" x14ac:dyDescent="0.3">
      <c r="A122" s="45">
        <v>43864</v>
      </c>
      <c r="B122" s="396"/>
      <c r="C122" s="5" t="s">
        <v>541</v>
      </c>
      <c r="D122" s="39" t="s">
        <v>5773</v>
      </c>
      <c r="E122" s="40">
        <v>20000</v>
      </c>
      <c r="F122" s="43"/>
      <c r="G122" s="361"/>
      <c r="H122" s="388" t="s">
        <v>9567</v>
      </c>
    </row>
    <row r="123" spans="1:14" x14ac:dyDescent="0.3">
      <c r="A123" s="45">
        <v>43865</v>
      </c>
      <c r="B123" s="396"/>
      <c r="C123" s="5" t="s">
        <v>84</v>
      </c>
      <c r="D123" s="5" t="s">
        <v>5782</v>
      </c>
      <c r="E123" s="43">
        <v>1000</v>
      </c>
      <c r="F123" s="43"/>
      <c r="G123" s="361"/>
      <c r="H123" s="388" t="s">
        <v>9567</v>
      </c>
    </row>
    <row r="124" spans="1:14" x14ac:dyDescent="0.3">
      <c r="A124" s="45">
        <v>43867</v>
      </c>
      <c r="B124" s="396"/>
      <c r="C124" s="5" t="s">
        <v>25</v>
      </c>
      <c r="D124" s="5" t="s">
        <v>5776</v>
      </c>
      <c r="E124" s="43">
        <f>180+360+270+220+170+80+80+60+600+348+270+25</f>
        <v>2663</v>
      </c>
      <c r="F124" s="43"/>
      <c r="G124" s="361"/>
      <c r="H124" s="388" t="s">
        <v>9567</v>
      </c>
    </row>
    <row r="125" spans="1:14" x14ac:dyDescent="0.3">
      <c r="A125" s="45">
        <v>43867</v>
      </c>
      <c r="B125" s="396"/>
      <c r="C125" s="5" t="s">
        <v>25</v>
      </c>
      <c r="D125" s="5" t="s">
        <v>5777</v>
      </c>
      <c r="E125" s="43">
        <v>1400</v>
      </c>
      <c r="F125" s="43"/>
      <c r="G125" s="361"/>
      <c r="H125" s="388" t="s">
        <v>9567</v>
      </c>
    </row>
    <row r="126" spans="1:14" x14ac:dyDescent="0.3">
      <c r="A126" s="45">
        <v>43867</v>
      </c>
      <c r="B126" s="561"/>
      <c r="C126" s="538" t="s">
        <v>2960</v>
      </c>
      <c r="D126" s="538"/>
      <c r="E126" s="538"/>
      <c r="F126" s="43">
        <v>6000</v>
      </c>
      <c r="G126" s="361"/>
      <c r="H126" s="388" t="s">
        <v>9567</v>
      </c>
      <c r="M126" s="52"/>
      <c r="N126" s="52"/>
    </row>
    <row r="127" spans="1:14" x14ac:dyDescent="0.3">
      <c r="A127" s="45">
        <v>43867</v>
      </c>
      <c r="B127" s="396"/>
      <c r="C127" s="5" t="s">
        <v>4550</v>
      </c>
      <c r="D127" s="5" t="s">
        <v>5778</v>
      </c>
      <c r="E127" s="43">
        <v>30000</v>
      </c>
      <c r="F127" s="43"/>
      <c r="G127" s="361"/>
      <c r="H127" s="388" t="s">
        <v>9567</v>
      </c>
    </row>
    <row r="128" spans="1:14" x14ac:dyDescent="0.3">
      <c r="A128" s="45">
        <v>43867</v>
      </c>
      <c r="B128" s="396"/>
      <c r="C128" s="5" t="s">
        <v>25</v>
      </c>
      <c r="D128" s="5" t="s">
        <v>5783</v>
      </c>
      <c r="E128" s="43">
        <v>1000</v>
      </c>
      <c r="F128" s="43"/>
      <c r="G128" s="361"/>
      <c r="H128" s="388" t="s">
        <v>9567</v>
      </c>
    </row>
    <row r="129" spans="1:14" x14ac:dyDescent="0.3">
      <c r="A129" s="45">
        <v>43867</v>
      </c>
      <c r="B129" s="561"/>
      <c r="C129" s="538" t="s">
        <v>5786</v>
      </c>
      <c r="D129" s="538"/>
      <c r="E129" s="538"/>
      <c r="F129" s="43">
        <v>650000</v>
      </c>
      <c r="G129" s="361"/>
      <c r="H129" s="388" t="s">
        <v>9567</v>
      </c>
      <c r="M129" s="52"/>
      <c r="N129" s="52"/>
    </row>
    <row r="130" spans="1:14" x14ac:dyDescent="0.3">
      <c r="A130" s="45">
        <v>43868</v>
      </c>
      <c r="B130" s="396"/>
      <c r="C130" s="5" t="s">
        <v>93</v>
      </c>
      <c r="D130" s="5" t="s">
        <v>5784</v>
      </c>
      <c r="E130" s="43">
        <v>1000</v>
      </c>
      <c r="F130" s="43"/>
      <c r="G130" s="361"/>
      <c r="H130" s="388" t="s">
        <v>9567</v>
      </c>
    </row>
    <row r="131" spans="1:14" x14ac:dyDescent="0.3">
      <c r="A131" s="45">
        <v>43868</v>
      </c>
      <c r="B131" s="396"/>
      <c r="C131" s="5" t="s">
        <v>25</v>
      </c>
      <c r="D131" s="5" t="s">
        <v>5785</v>
      </c>
      <c r="E131" s="43">
        <v>120</v>
      </c>
      <c r="F131" s="43"/>
      <c r="G131" s="361"/>
      <c r="H131" s="388" t="s">
        <v>9567</v>
      </c>
    </row>
    <row r="132" spans="1:14" x14ac:dyDescent="0.3">
      <c r="A132" s="45">
        <v>43868</v>
      </c>
      <c r="B132" s="561"/>
      <c r="C132" s="538" t="s">
        <v>5786</v>
      </c>
      <c r="D132" s="538"/>
      <c r="E132" s="538"/>
      <c r="F132" s="43">
        <v>700000</v>
      </c>
      <c r="G132" s="361"/>
      <c r="H132" s="388" t="s">
        <v>9567</v>
      </c>
    </row>
    <row r="133" spans="1:14" x14ac:dyDescent="0.3">
      <c r="A133" s="45">
        <v>43868</v>
      </c>
      <c r="B133" s="396"/>
      <c r="C133" s="5" t="s">
        <v>25</v>
      </c>
      <c r="D133" s="5" t="s">
        <v>5108</v>
      </c>
      <c r="E133" s="43">
        <v>1000</v>
      </c>
      <c r="F133" s="43"/>
      <c r="G133" s="361"/>
      <c r="H133" s="388" t="s">
        <v>9567</v>
      </c>
    </row>
    <row r="134" spans="1:14" x14ac:dyDescent="0.3">
      <c r="A134" s="45">
        <v>43868</v>
      </c>
      <c r="B134" s="398"/>
      <c r="C134" s="73" t="s">
        <v>2594</v>
      </c>
      <c r="D134" s="73" t="s">
        <v>5787</v>
      </c>
      <c r="E134" s="183">
        <v>35389</v>
      </c>
      <c r="F134" s="43"/>
      <c r="G134" s="361"/>
      <c r="H134" s="388" t="s">
        <v>9567</v>
      </c>
    </row>
    <row r="135" spans="1:14" x14ac:dyDescent="0.3">
      <c r="A135" s="45">
        <v>43868</v>
      </c>
      <c r="B135" s="398"/>
      <c r="C135" s="73" t="s">
        <v>0</v>
      </c>
      <c r="D135" s="73" t="s">
        <v>5788</v>
      </c>
      <c r="E135" s="183">
        <v>22000</v>
      </c>
      <c r="F135" s="43"/>
      <c r="G135" s="361"/>
      <c r="H135" s="388" t="s">
        <v>9567</v>
      </c>
    </row>
    <row r="136" spans="1:14" x14ac:dyDescent="0.3">
      <c r="A136" s="45">
        <v>43868</v>
      </c>
      <c r="B136" s="396"/>
      <c r="C136" s="5" t="s">
        <v>84</v>
      </c>
      <c r="D136" s="5" t="s">
        <v>5789</v>
      </c>
      <c r="E136" s="43">
        <v>1000</v>
      </c>
      <c r="F136" s="43"/>
      <c r="G136" s="361"/>
      <c r="H136" s="388" t="s">
        <v>9567</v>
      </c>
    </row>
    <row r="137" spans="1:14" x14ac:dyDescent="0.3">
      <c r="A137" s="45">
        <v>43868</v>
      </c>
      <c r="B137" s="400"/>
      <c r="C137" s="212" t="s">
        <v>14</v>
      </c>
      <c r="D137" s="212" t="s">
        <v>4319</v>
      </c>
      <c r="E137" s="213">
        <v>300000</v>
      </c>
      <c r="F137" s="43"/>
      <c r="G137" s="361"/>
      <c r="H137" s="388" t="s">
        <v>9567</v>
      </c>
    </row>
    <row r="138" spans="1:14" x14ac:dyDescent="0.3">
      <c r="A138" s="45">
        <v>43868</v>
      </c>
      <c r="B138" s="398"/>
      <c r="C138" s="73" t="s">
        <v>5709</v>
      </c>
      <c r="D138" s="73" t="s">
        <v>4187</v>
      </c>
      <c r="E138" s="183">
        <v>2050</v>
      </c>
      <c r="F138" s="43"/>
      <c r="G138" s="361"/>
      <c r="H138" s="388" t="s">
        <v>9567</v>
      </c>
    </row>
    <row r="139" spans="1:14" x14ac:dyDescent="0.3">
      <c r="A139" s="45">
        <v>43868</v>
      </c>
      <c r="B139" s="396"/>
      <c r="C139" s="5" t="s">
        <v>1837</v>
      </c>
      <c r="D139" s="5" t="s">
        <v>5790</v>
      </c>
      <c r="E139" s="43">
        <v>2000</v>
      </c>
      <c r="F139" s="43"/>
      <c r="G139" s="361"/>
      <c r="H139" s="388" t="s">
        <v>9567</v>
      </c>
    </row>
    <row r="140" spans="1:14" x14ac:dyDescent="0.3">
      <c r="A140" s="45">
        <v>43868</v>
      </c>
      <c r="B140" s="396"/>
      <c r="C140" s="5" t="s">
        <v>25</v>
      </c>
      <c r="D140" s="5" t="s">
        <v>2128</v>
      </c>
      <c r="E140" s="43">
        <v>70</v>
      </c>
      <c r="F140" s="43"/>
      <c r="G140" s="361"/>
      <c r="H140" s="388" t="s">
        <v>9567</v>
      </c>
    </row>
    <row r="141" spans="1:14" x14ac:dyDescent="0.3">
      <c r="A141" s="45">
        <v>43869</v>
      </c>
      <c r="B141" s="396"/>
      <c r="C141" s="5" t="s">
        <v>93</v>
      </c>
      <c r="D141" s="5" t="s">
        <v>5791</v>
      </c>
      <c r="E141" s="43">
        <v>4000</v>
      </c>
      <c r="F141" s="43"/>
      <c r="G141" s="361"/>
      <c r="H141" s="388" t="s">
        <v>9567</v>
      </c>
    </row>
    <row r="142" spans="1:14" x14ac:dyDescent="0.3">
      <c r="A142" s="45">
        <v>43869</v>
      </c>
      <c r="B142" s="400"/>
      <c r="C142" s="212" t="s">
        <v>2594</v>
      </c>
      <c r="D142" s="212" t="s">
        <v>3143</v>
      </c>
      <c r="E142" s="213">
        <v>1920</v>
      </c>
      <c r="F142" s="43"/>
      <c r="G142" s="361"/>
      <c r="H142" s="388" t="s">
        <v>9567</v>
      </c>
    </row>
    <row r="143" spans="1:14" x14ac:dyDescent="0.3">
      <c r="A143" s="45">
        <v>43869</v>
      </c>
      <c r="B143" s="400"/>
      <c r="C143" s="212" t="s">
        <v>2594</v>
      </c>
      <c r="D143" s="212" t="s">
        <v>3143</v>
      </c>
      <c r="E143" s="213">
        <v>7920</v>
      </c>
      <c r="F143" s="43"/>
      <c r="G143" s="361"/>
      <c r="H143" s="388" t="s">
        <v>9567</v>
      </c>
    </row>
    <row r="144" spans="1:14"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10" x14ac:dyDescent="0.3">
      <c r="A689" s="45">
        <v>44026</v>
      </c>
      <c r="B689" s="407"/>
      <c r="C689" s="223" t="s">
        <v>1512</v>
      </c>
      <c r="D689" s="223" t="s">
        <v>6265</v>
      </c>
      <c r="E689" s="224">
        <v>25000</v>
      </c>
      <c r="F689" s="43"/>
      <c r="G689" s="361"/>
      <c r="H689" s="388" t="s">
        <v>9567</v>
      </c>
    </row>
    <row r="690" spans="1:10" x14ac:dyDescent="0.3">
      <c r="A690" s="45">
        <v>44026</v>
      </c>
      <c r="B690" s="407"/>
      <c r="C690" s="223" t="s">
        <v>1512</v>
      </c>
      <c r="D690" s="223" t="s">
        <v>6272</v>
      </c>
      <c r="E690" s="224">
        <v>25800</v>
      </c>
      <c r="F690" s="43"/>
      <c r="G690" s="361"/>
      <c r="H690" s="388" t="s">
        <v>9567</v>
      </c>
    </row>
    <row r="691" spans="1:10" x14ac:dyDescent="0.3">
      <c r="A691" s="45">
        <v>44026</v>
      </c>
      <c r="B691" s="407"/>
      <c r="C691" s="223" t="s">
        <v>1512</v>
      </c>
      <c r="D691" s="223" t="s">
        <v>6266</v>
      </c>
      <c r="E691" s="224">
        <v>18800</v>
      </c>
      <c r="F691" s="43"/>
      <c r="G691" s="361"/>
      <c r="H691" s="388" t="s">
        <v>9567</v>
      </c>
    </row>
    <row r="692" spans="1:10" x14ac:dyDescent="0.3">
      <c r="A692" s="45">
        <v>44026</v>
      </c>
      <c r="B692" s="407"/>
      <c r="C692" s="223" t="s">
        <v>1512</v>
      </c>
      <c r="D692" s="223" t="s">
        <v>6267</v>
      </c>
      <c r="E692" s="224">
        <v>35000</v>
      </c>
      <c r="F692" s="43"/>
      <c r="G692" s="361"/>
      <c r="H692" s="388" t="s">
        <v>9567</v>
      </c>
    </row>
    <row r="693" spans="1:10" x14ac:dyDescent="0.3">
      <c r="A693" s="45">
        <v>44027</v>
      </c>
      <c r="B693" s="396"/>
      <c r="C693" s="5" t="s">
        <v>14</v>
      </c>
      <c r="D693" s="5" t="s">
        <v>6271</v>
      </c>
      <c r="E693" s="43">
        <v>15000</v>
      </c>
      <c r="F693" s="43"/>
      <c r="G693" s="361"/>
      <c r="H693" s="388" t="s">
        <v>9567</v>
      </c>
      <c r="I693" s="249"/>
      <c r="J693" s="167"/>
    </row>
    <row r="694" spans="1:10" x14ac:dyDescent="0.3">
      <c r="A694" s="45">
        <v>44028</v>
      </c>
      <c r="B694" s="396"/>
      <c r="C694" s="5" t="s">
        <v>5156</v>
      </c>
      <c r="D694" s="5" t="s">
        <v>6275</v>
      </c>
      <c r="E694" s="43">
        <v>300</v>
      </c>
      <c r="F694" s="43"/>
      <c r="G694" s="361"/>
      <c r="H694" s="388" t="s">
        <v>9567</v>
      </c>
    </row>
    <row r="695" spans="1:10" x14ac:dyDescent="0.3">
      <c r="A695" s="45">
        <v>44028</v>
      </c>
      <c r="B695" s="561"/>
      <c r="C695" s="538" t="s">
        <v>6276</v>
      </c>
      <c r="D695" s="538"/>
      <c r="E695" s="538"/>
      <c r="F695" s="43">
        <v>148000</v>
      </c>
      <c r="G695" s="361"/>
      <c r="H695" s="388" t="s">
        <v>9567</v>
      </c>
    </row>
    <row r="696" spans="1:10" ht="37.5" x14ac:dyDescent="0.3">
      <c r="A696" s="45">
        <v>44028</v>
      </c>
      <c r="B696" s="396"/>
      <c r="C696" s="5" t="s">
        <v>57</v>
      </c>
      <c r="D696" s="92" t="s">
        <v>6277</v>
      </c>
      <c r="E696" s="43">
        <v>23000</v>
      </c>
      <c r="F696" s="43"/>
      <c r="G696" s="361"/>
      <c r="H696" s="388" t="s">
        <v>9567</v>
      </c>
    </row>
    <row r="697" spans="1:10" x14ac:dyDescent="0.3">
      <c r="A697" s="45">
        <v>44028</v>
      </c>
      <c r="B697" s="396"/>
      <c r="C697" s="5" t="s">
        <v>0</v>
      </c>
      <c r="D697" s="5" t="s">
        <v>6278</v>
      </c>
      <c r="E697" s="43">
        <v>8500</v>
      </c>
      <c r="F697" s="43"/>
      <c r="G697" s="361"/>
      <c r="H697" s="388" t="s">
        <v>9567</v>
      </c>
    </row>
    <row r="698" spans="1:10" x14ac:dyDescent="0.3">
      <c r="A698" s="45">
        <v>44028</v>
      </c>
      <c r="B698" s="396"/>
      <c r="C698" s="5" t="s">
        <v>25</v>
      </c>
      <c r="D698" s="5" t="s">
        <v>4276</v>
      </c>
      <c r="E698" s="43">
        <v>2610</v>
      </c>
      <c r="F698" s="43"/>
      <c r="G698" s="361"/>
      <c r="H698" s="388" t="s">
        <v>9567</v>
      </c>
    </row>
    <row r="699" spans="1:10" x14ac:dyDescent="0.3">
      <c r="A699" s="45">
        <v>44028</v>
      </c>
      <c r="B699" s="396"/>
      <c r="C699" s="5" t="s">
        <v>25</v>
      </c>
      <c r="D699" s="5" t="s">
        <v>6279</v>
      </c>
      <c r="E699" s="43">
        <v>900</v>
      </c>
      <c r="F699" s="43"/>
      <c r="G699" s="361"/>
      <c r="H699" s="388" t="s">
        <v>9567</v>
      </c>
    </row>
    <row r="700" spans="1:10" x14ac:dyDescent="0.3">
      <c r="A700" s="45">
        <v>44029</v>
      </c>
      <c r="B700" s="396"/>
      <c r="C700" s="5" t="s">
        <v>1679</v>
      </c>
      <c r="D700" s="5" t="s">
        <v>6289</v>
      </c>
      <c r="E700" s="43">
        <v>10000</v>
      </c>
      <c r="F700" s="43"/>
      <c r="G700" s="361"/>
      <c r="H700" s="388" t="s">
        <v>9567</v>
      </c>
    </row>
    <row r="701" spans="1:10" x14ac:dyDescent="0.3">
      <c r="A701" s="45">
        <v>44029</v>
      </c>
      <c r="B701" s="396"/>
      <c r="C701" s="5" t="s">
        <v>47</v>
      </c>
      <c r="D701" s="92" t="s">
        <v>6290</v>
      </c>
      <c r="E701" s="43">
        <v>4342</v>
      </c>
      <c r="F701" s="43"/>
      <c r="G701" s="361"/>
      <c r="H701" s="388" t="s">
        <v>9567</v>
      </c>
    </row>
    <row r="702" spans="1:10" x14ac:dyDescent="0.3">
      <c r="A702" s="45">
        <v>44032</v>
      </c>
      <c r="B702" s="401"/>
      <c r="C702" s="41" t="s">
        <v>3559</v>
      </c>
      <c r="D702" s="41" t="s">
        <v>6235</v>
      </c>
      <c r="E702" s="42">
        <f>35982+19975</f>
        <v>55957</v>
      </c>
      <c r="F702" s="43"/>
      <c r="G702" s="361"/>
      <c r="H702" s="388" t="s">
        <v>9567</v>
      </c>
    </row>
    <row r="703" spans="1:10" x14ac:dyDescent="0.3">
      <c r="A703" s="45">
        <v>44032</v>
      </c>
      <c r="B703" s="401"/>
      <c r="C703" s="41" t="s">
        <v>3559</v>
      </c>
      <c r="D703" s="41" t="s">
        <v>6280</v>
      </c>
      <c r="E703" s="42">
        <f>1330+3810</f>
        <v>5140</v>
      </c>
      <c r="F703" s="43"/>
      <c r="G703" s="361"/>
      <c r="H703" s="388" t="s">
        <v>9567</v>
      </c>
    </row>
    <row r="704" spans="1:10"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10" x14ac:dyDescent="0.3">
      <c r="A929" s="45">
        <v>44090</v>
      </c>
      <c r="B929" s="561"/>
      <c r="C929" s="538" t="s">
        <v>6407</v>
      </c>
      <c r="D929" s="538"/>
      <c r="E929" s="538"/>
      <c r="F929" s="43">
        <v>437000</v>
      </c>
      <c r="G929" s="361"/>
      <c r="H929" s="388" t="s">
        <v>9567</v>
      </c>
    </row>
    <row r="930" spans="1:10" ht="37.5" x14ac:dyDescent="0.3">
      <c r="A930" s="45">
        <v>44090</v>
      </c>
      <c r="B930" s="396"/>
      <c r="C930" s="5" t="s">
        <v>6355</v>
      </c>
      <c r="D930" s="92" t="s">
        <v>6450</v>
      </c>
      <c r="E930" s="43">
        <v>300</v>
      </c>
      <c r="F930" s="43"/>
      <c r="G930" s="361"/>
      <c r="H930" s="388" t="s">
        <v>9567</v>
      </c>
    </row>
    <row r="931" spans="1:10" x14ac:dyDescent="0.3">
      <c r="A931" s="45">
        <v>44090</v>
      </c>
      <c r="B931" s="396"/>
      <c r="C931" s="5" t="s">
        <v>6451</v>
      </c>
      <c r="D931" s="5" t="s">
        <v>6452</v>
      </c>
      <c r="E931" s="43">
        <v>97800</v>
      </c>
      <c r="F931" s="43"/>
      <c r="G931" s="361"/>
      <c r="H931" s="388" t="s">
        <v>9567</v>
      </c>
    </row>
    <row r="932" spans="1:10" x14ac:dyDescent="0.3">
      <c r="A932" s="45">
        <v>44090</v>
      </c>
      <c r="B932" s="396"/>
      <c r="C932" s="5" t="s">
        <v>5709</v>
      </c>
      <c r="D932" s="5" t="s">
        <v>6453</v>
      </c>
      <c r="E932" s="43">
        <v>1000</v>
      </c>
      <c r="F932" s="43"/>
      <c r="G932" s="361"/>
      <c r="H932" s="388" t="s">
        <v>9567</v>
      </c>
    </row>
    <row r="933" spans="1:10" x14ac:dyDescent="0.3">
      <c r="A933" s="45">
        <v>44090</v>
      </c>
      <c r="B933" s="396"/>
      <c r="C933" s="5" t="s">
        <v>25</v>
      </c>
      <c r="D933" s="5" t="s">
        <v>6361</v>
      </c>
      <c r="E933" s="43">
        <f>500+40+30+330+60+90+160+500+80+250+100+60+330+50+20+100+120+80+140</f>
        <v>3040</v>
      </c>
      <c r="F933" s="43"/>
      <c r="G933" s="361"/>
      <c r="H933" s="388" t="s">
        <v>9567</v>
      </c>
    </row>
    <row r="934" spans="1:10" x14ac:dyDescent="0.3">
      <c r="A934" s="45">
        <v>44091</v>
      </c>
      <c r="B934" s="396"/>
      <c r="C934" s="5" t="s">
        <v>6154</v>
      </c>
      <c r="D934" s="5" t="s">
        <v>6454</v>
      </c>
      <c r="E934" s="43">
        <v>2000</v>
      </c>
      <c r="F934" s="43"/>
      <c r="G934" s="361"/>
      <c r="H934" s="388" t="s">
        <v>9567</v>
      </c>
    </row>
    <row r="935" spans="1:10" x14ac:dyDescent="0.3">
      <c r="A935" s="45">
        <v>44091</v>
      </c>
      <c r="B935" s="396"/>
      <c r="C935" s="5" t="s">
        <v>84</v>
      </c>
      <c r="D935" s="5" t="s">
        <v>6455</v>
      </c>
      <c r="E935" s="43">
        <v>3000</v>
      </c>
      <c r="F935" s="43"/>
      <c r="G935" s="361"/>
      <c r="H935" s="388" t="s">
        <v>9567</v>
      </c>
    </row>
    <row r="936" spans="1:10" x14ac:dyDescent="0.3">
      <c r="A936" s="45">
        <v>44091</v>
      </c>
      <c r="B936" s="396"/>
      <c r="C936" s="5" t="s">
        <v>1012</v>
      </c>
      <c r="D936" s="5" t="s">
        <v>6456</v>
      </c>
      <c r="E936" s="43">
        <v>4500</v>
      </c>
      <c r="F936" s="43"/>
      <c r="G936" s="361"/>
      <c r="H936" s="388" t="s">
        <v>9567</v>
      </c>
      <c r="I936" s="229"/>
      <c r="J936" s="229"/>
    </row>
    <row r="937" spans="1:10" x14ac:dyDescent="0.3">
      <c r="A937" s="45">
        <v>44091</v>
      </c>
      <c r="B937" s="396"/>
      <c r="C937" s="5" t="s">
        <v>2348</v>
      </c>
      <c r="D937" s="5" t="s">
        <v>294</v>
      </c>
      <c r="E937" s="43">
        <v>5000</v>
      </c>
      <c r="F937" s="43"/>
      <c r="G937" s="361"/>
      <c r="H937" s="388" t="s">
        <v>9567</v>
      </c>
    </row>
    <row r="938" spans="1:10" x14ac:dyDescent="0.3">
      <c r="A938" s="45">
        <v>44091</v>
      </c>
      <c r="B938" s="396"/>
      <c r="C938" s="5" t="s">
        <v>5979</v>
      </c>
      <c r="D938" s="5" t="s">
        <v>6457</v>
      </c>
      <c r="E938" s="43">
        <v>3500</v>
      </c>
      <c r="F938" s="43"/>
      <c r="G938" s="361"/>
      <c r="H938" s="388" t="s">
        <v>9567</v>
      </c>
    </row>
    <row r="939" spans="1:10" x14ac:dyDescent="0.3">
      <c r="A939" s="45">
        <v>44091</v>
      </c>
      <c r="B939" s="396"/>
      <c r="C939" s="5" t="s">
        <v>4550</v>
      </c>
      <c r="D939" s="5" t="s">
        <v>4330</v>
      </c>
      <c r="E939" s="43">
        <v>3000</v>
      </c>
      <c r="F939" s="43"/>
      <c r="G939" s="361"/>
      <c r="H939" s="388" t="s">
        <v>9567</v>
      </c>
    </row>
    <row r="940" spans="1:10" x14ac:dyDescent="0.3">
      <c r="A940" s="45">
        <v>44091</v>
      </c>
      <c r="B940" s="396"/>
      <c r="C940" s="5" t="s">
        <v>84</v>
      </c>
      <c r="D940" s="5" t="s">
        <v>6458</v>
      </c>
      <c r="E940" s="43">
        <v>60000</v>
      </c>
      <c r="F940" s="43"/>
      <c r="G940" s="361"/>
      <c r="H940" s="388" t="s">
        <v>9567</v>
      </c>
    </row>
    <row r="941" spans="1:10" x14ac:dyDescent="0.3">
      <c r="A941" s="45">
        <v>44091</v>
      </c>
      <c r="B941" s="396"/>
      <c r="C941" s="5" t="s">
        <v>5156</v>
      </c>
      <c r="D941" s="5" t="s">
        <v>6459</v>
      </c>
      <c r="E941" s="43">
        <f>600+1950</f>
        <v>2550</v>
      </c>
      <c r="F941" s="43"/>
      <c r="G941" s="361"/>
      <c r="H941" s="388" t="s">
        <v>9567</v>
      </c>
    </row>
    <row r="942" spans="1:10" x14ac:dyDescent="0.3">
      <c r="A942" s="45">
        <v>44092</v>
      </c>
      <c r="B942" s="407"/>
      <c r="C942" s="223" t="s">
        <v>54</v>
      </c>
      <c r="D942" s="223" t="s">
        <v>6460</v>
      </c>
      <c r="E942" s="224">
        <v>10000</v>
      </c>
      <c r="F942" s="43"/>
      <c r="G942" s="361"/>
      <c r="H942" s="388" t="s">
        <v>9567</v>
      </c>
    </row>
    <row r="943" spans="1:10" ht="37.5" x14ac:dyDescent="0.3">
      <c r="A943" s="45">
        <v>44092</v>
      </c>
      <c r="B943" s="396"/>
      <c r="C943" s="5" t="s">
        <v>25</v>
      </c>
      <c r="D943" s="92" t="s">
        <v>6462</v>
      </c>
      <c r="E943" s="43">
        <v>1500</v>
      </c>
      <c r="F943" s="43"/>
      <c r="G943" s="361"/>
      <c r="H943" s="388" t="s">
        <v>9567</v>
      </c>
    </row>
    <row r="944" spans="1:10" x14ac:dyDescent="0.3">
      <c r="A944" s="184">
        <v>44092</v>
      </c>
      <c r="B944" s="404"/>
      <c r="C944" s="66" t="s">
        <v>14</v>
      </c>
      <c r="D944" s="230" t="s">
        <v>294</v>
      </c>
      <c r="E944" s="67">
        <v>150000</v>
      </c>
      <c r="F944" s="167"/>
      <c r="G944" s="361"/>
      <c r="H944" s="388" t="s">
        <v>9567</v>
      </c>
    </row>
    <row r="945" spans="1:15" x14ac:dyDescent="0.3">
      <c r="A945" s="45">
        <v>44092</v>
      </c>
      <c r="B945" s="410"/>
      <c r="C945" s="231" t="s">
        <v>25</v>
      </c>
      <c r="D945" s="231" t="s">
        <v>6465</v>
      </c>
      <c r="E945" s="232">
        <v>600</v>
      </c>
      <c r="F945" s="183"/>
      <c r="G945" s="361"/>
      <c r="H945" s="388" t="s">
        <v>9567</v>
      </c>
    </row>
    <row r="946" spans="1:15" x14ac:dyDescent="0.3">
      <c r="A946" s="45">
        <v>44093</v>
      </c>
      <c r="B946" s="410"/>
      <c r="C946" s="231" t="s">
        <v>14</v>
      </c>
      <c r="D946" s="231" t="s">
        <v>294</v>
      </c>
      <c r="E946" s="232">
        <v>50000</v>
      </c>
      <c r="F946" s="183"/>
      <c r="G946" s="361"/>
      <c r="H946" s="388" t="s">
        <v>9567</v>
      </c>
    </row>
    <row r="947" spans="1:15" x14ac:dyDescent="0.3">
      <c r="A947" s="45">
        <v>44093</v>
      </c>
      <c r="B947" s="398"/>
      <c r="C947" s="73" t="s">
        <v>14</v>
      </c>
      <c r="D947" s="73" t="s">
        <v>294</v>
      </c>
      <c r="E947" s="183">
        <v>15000</v>
      </c>
      <c r="F947" s="183"/>
      <c r="G947" s="361"/>
      <c r="H947" s="388" t="s">
        <v>9567</v>
      </c>
    </row>
    <row r="948" spans="1:15" x14ac:dyDescent="0.3">
      <c r="A948" s="45">
        <v>44093</v>
      </c>
      <c r="B948" s="398"/>
      <c r="C948" s="73" t="s">
        <v>1074</v>
      </c>
      <c r="D948" s="73" t="s">
        <v>6468</v>
      </c>
      <c r="E948" s="183">
        <f>1280+5040</f>
        <v>6320</v>
      </c>
      <c r="F948" s="183"/>
      <c r="G948" s="361"/>
      <c r="H948" s="388" t="s">
        <v>9567</v>
      </c>
    </row>
    <row r="949" spans="1:15" x14ac:dyDescent="0.3">
      <c r="A949" s="45">
        <v>44093</v>
      </c>
      <c r="B949" s="398"/>
      <c r="C949" s="73" t="s">
        <v>1074</v>
      </c>
      <c r="D949" s="73" t="s">
        <v>6469</v>
      </c>
      <c r="E949" s="183">
        <f>580+1270</f>
        <v>1850</v>
      </c>
      <c r="F949" s="183"/>
      <c r="G949" s="361"/>
      <c r="H949" s="388" t="s">
        <v>9567</v>
      </c>
    </row>
    <row r="950" spans="1:15" x14ac:dyDescent="0.3">
      <c r="A950" s="45">
        <v>44095</v>
      </c>
      <c r="B950" s="398"/>
      <c r="C950" s="73" t="s">
        <v>2348</v>
      </c>
      <c r="D950" s="73" t="s">
        <v>6470</v>
      </c>
      <c r="E950" s="183">
        <v>20000</v>
      </c>
      <c r="F950" s="183"/>
      <c r="G950" s="361"/>
      <c r="H950" s="388" t="s">
        <v>9567</v>
      </c>
    </row>
    <row r="951" spans="1:15" x14ac:dyDescent="0.3">
      <c r="A951" s="45">
        <v>44095</v>
      </c>
      <c r="B951" s="398"/>
      <c r="C951" s="73" t="s">
        <v>14</v>
      </c>
      <c r="D951" s="73" t="s">
        <v>294</v>
      </c>
      <c r="E951" s="183">
        <v>5000</v>
      </c>
      <c r="F951" s="183"/>
      <c r="G951" s="361"/>
      <c r="H951" s="388" t="s">
        <v>9567</v>
      </c>
    </row>
    <row r="952" spans="1:15" ht="37.5" x14ac:dyDescent="0.3">
      <c r="A952" s="45">
        <v>44095</v>
      </c>
      <c r="B952" s="398"/>
      <c r="C952" s="73" t="s">
        <v>25</v>
      </c>
      <c r="D952" s="103" t="s">
        <v>6471</v>
      </c>
      <c r="E952" s="183">
        <v>500</v>
      </c>
      <c r="F952" s="183"/>
      <c r="G952" s="361"/>
      <c r="H952" s="388" t="s">
        <v>9567</v>
      </c>
    </row>
    <row r="953" spans="1:15" x14ac:dyDescent="0.3">
      <c r="A953" s="45">
        <v>44095</v>
      </c>
      <c r="B953" s="398"/>
      <c r="C953" s="73" t="s">
        <v>6472</v>
      </c>
      <c r="D953" s="103" t="s">
        <v>6473</v>
      </c>
      <c r="E953" s="183">
        <v>100</v>
      </c>
      <c r="F953" s="183"/>
      <c r="G953" s="361"/>
      <c r="H953" s="388" t="s">
        <v>9567</v>
      </c>
    </row>
    <row r="954" spans="1:15" x14ac:dyDescent="0.3">
      <c r="A954" s="45">
        <v>44095</v>
      </c>
      <c r="B954" s="561"/>
      <c r="C954" s="538" t="s">
        <v>5653</v>
      </c>
      <c r="D954" s="538"/>
      <c r="E954" s="538"/>
      <c r="F954" s="43">
        <v>50000</v>
      </c>
      <c r="G954" s="361"/>
      <c r="H954" s="388" t="s">
        <v>9567</v>
      </c>
    </row>
    <row r="955" spans="1:15" x14ac:dyDescent="0.3">
      <c r="A955" s="45">
        <v>44095</v>
      </c>
      <c r="B955" s="561"/>
      <c r="C955" s="538" t="s">
        <v>5653</v>
      </c>
      <c r="D955" s="538"/>
      <c r="E955" s="538"/>
      <c r="F955" s="43">
        <v>25000</v>
      </c>
      <c r="G955" s="361"/>
      <c r="H955" s="388" t="s">
        <v>9567</v>
      </c>
    </row>
    <row r="956" spans="1:15" x14ac:dyDescent="0.3">
      <c r="A956" s="45">
        <v>44095</v>
      </c>
      <c r="B956" s="561"/>
      <c r="C956" s="538" t="s">
        <v>5653</v>
      </c>
      <c r="D956" s="538"/>
      <c r="E956" s="538"/>
      <c r="F956" s="43">
        <v>10000</v>
      </c>
      <c r="G956" s="361"/>
      <c r="H956" s="388" t="s">
        <v>9567</v>
      </c>
    </row>
    <row r="957" spans="1:15" x14ac:dyDescent="0.3">
      <c r="A957" s="45">
        <v>44095</v>
      </c>
      <c r="B957" s="398"/>
      <c r="C957" s="73" t="s">
        <v>6085</v>
      </c>
      <c r="D957" s="73" t="s">
        <v>6474</v>
      </c>
      <c r="E957" s="58">
        <v>75000</v>
      </c>
      <c r="F957" s="58"/>
      <c r="G957" s="361"/>
      <c r="H957" s="388" t="s">
        <v>9567</v>
      </c>
    </row>
    <row r="958" spans="1:15" s="114" customFormat="1" x14ac:dyDescent="0.3">
      <c r="A958" s="45">
        <v>44095</v>
      </c>
      <c r="B958" s="398"/>
      <c r="C958" s="73" t="s">
        <v>247</v>
      </c>
      <c r="D958" s="73" t="s">
        <v>2013</v>
      </c>
      <c r="E958" s="321">
        <v>100</v>
      </c>
      <c r="F958" s="58"/>
      <c r="G958" s="361"/>
      <c r="H958" s="388" t="s">
        <v>9567</v>
      </c>
      <c r="I958" s="113"/>
      <c r="J958" s="113"/>
      <c r="K958" s="113"/>
      <c r="L958" s="113"/>
      <c r="O958" s="194"/>
    </row>
    <row r="959" spans="1:15" s="114" customFormat="1" x14ac:dyDescent="0.3">
      <c r="A959" s="45">
        <v>44095</v>
      </c>
      <c r="B959" s="411"/>
      <c r="C959" s="233" t="s">
        <v>84</v>
      </c>
      <c r="D959" s="233" t="s">
        <v>6475</v>
      </c>
      <c r="E959" s="321">
        <v>350</v>
      </c>
      <c r="F959" s="58"/>
      <c r="G959" s="361"/>
      <c r="H959" s="388" t="s">
        <v>9567</v>
      </c>
      <c r="I959" s="113"/>
      <c r="J959" s="113"/>
      <c r="K959" s="113"/>
      <c r="L959" s="113"/>
      <c r="O959" s="194"/>
    </row>
    <row r="960" spans="1:15" s="114" customFormat="1" x14ac:dyDescent="0.3">
      <c r="A960" s="45">
        <v>44095</v>
      </c>
      <c r="B960" s="411"/>
      <c r="C960" s="233" t="s">
        <v>25</v>
      </c>
      <c r="D960" s="73" t="s">
        <v>6361</v>
      </c>
      <c r="E960" s="58">
        <f>170+120+300+80+30+100+90+40+250+60+100+110+80+100+500</f>
        <v>2130</v>
      </c>
      <c r="F960" s="58"/>
      <c r="G960" s="361"/>
      <c r="H960" s="388" t="s">
        <v>9567</v>
      </c>
      <c r="I960" s="113"/>
      <c r="J960" s="113"/>
      <c r="K960" s="113"/>
      <c r="L960" s="113"/>
      <c r="O960" s="194"/>
    </row>
    <row r="961" spans="1:15" x14ac:dyDescent="0.3">
      <c r="A961" s="45">
        <v>44096</v>
      </c>
      <c r="B961" s="407"/>
      <c r="C961" s="223" t="s">
        <v>54</v>
      </c>
      <c r="D961" s="223" t="s">
        <v>6476</v>
      </c>
      <c r="E961" s="224">
        <v>9000</v>
      </c>
      <c r="F961" s="43"/>
      <c r="G961" s="361"/>
      <c r="H961" s="388" t="s">
        <v>9567</v>
      </c>
    </row>
    <row r="962" spans="1:15" s="114" customFormat="1" x14ac:dyDescent="0.3">
      <c r="A962" s="45">
        <v>44096</v>
      </c>
      <c r="B962" s="411"/>
      <c r="C962" s="233" t="s">
        <v>14</v>
      </c>
      <c r="D962" s="73" t="s">
        <v>6477</v>
      </c>
      <c r="E962" s="58">
        <v>5000</v>
      </c>
      <c r="F962" s="58"/>
      <c r="G962" s="361"/>
      <c r="H962" s="388" t="s">
        <v>9567</v>
      </c>
      <c r="I962" s="113"/>
      <c r="J962" s="113"/>
      <c r="K962" s="113"/>
      <c r="L962" s="113"/>
      <c r="O962" s="194"/>
    </row>
    <row r="963" spans="1:15" x14ac:dyDescent="0.3">
      <c r="A963" s="45">
        <v>44096</v>
      </c>
      <c r="B963" s="561"/>
      <c r="C963" s="538" t="s">
        <v>5653</v>
      </c>
      <c r="D963" s="538"/>
      <c r="E963" s="538"/>
      <c r="F963" s="43">
        <v>150000</v>
      </c>
      <c r="G963" s="361"/>
      <c r="H963" s="388" t="s">
        <v>9567</v>
      </c>
    </row>
    <row r="964" spans="1:15" s="114" customFormat="1" x14ac:dyDescent="0.3">
      <c r="A964" s="45">
        <v>44096</v>
      </c>
      <c r="B964" s="398"/>
      <c r="C964" s="73" t="s">
        <v>84</v>
      </c>
      <c r="D964" s="73" t="s">
        <v>6475</v>
      </c>
      <c r="E964" s="58">
        <v>5000</v>
      </c>
      <c r="F964" s="58"/>
      <c r="G964" s="361"/>
      <c r="H964" s="388" t="s">
        <v>9567</v>
      </c>
      <c r="I964" s="113"/>
      <c r="J964" s="113"/>
      <c r="K964" s="113"/>
      <c r="L964" s="113"/>
      <c r="O964" s="194"/>
    </row>
    <row r="965" spans="1:15" s="114" customFormat="1" ht="37.5" x14ac:dyDescent="0.3">
      <c r="A965" s="45">
        <v>44096</v>
      </c>
      <c r="B965" s="412"/>
      <c r="C965" s="103" t="s">
        <v>6478</v>
      </c>
      <c r="D965" s="73" t="s">
        <v>3332</v>
      </c>
      <c r="E965" s="58">
        <v>5000</v>
      </c>
      <c r="F965" s="58"/>
      <c r="G965" s="361"/>
      <c r="H965" s="388" t="s">
        <v>9567</v>
      </c>
      <c r="I965" s="113"/>
      <c r="J965" s="113"/>
      <c r="K965" s="113"/>
      <c r="L965" s="113"/>
      <c r="O965" s="194"/>
    </row>
    <row r="966" spans="1:15" x14ac:dyDescent="0.3">
      <c r="A966" s="45">
        <v>44096</v>
      </c>
      <c r="B966" s="407"/>
      <c r="C966" s="223" t="s">
        <v>54</v>
      </c>
      <c r="D966" s="223" t="s">
        <v>6479</v>
      </c>
      <c r="E966" s="224">
        <v>21290</v>
      </c>
      <c r="F966" s="43"/>
      <c r="G966" s="361"/>
      <c r="H966" s="388" t="s">
        <v>9567</v>
      </c>
    </row>
    <row r="967" spans="1:15" s="114" customFormat="1" x14ac:dyDescent="0.3">
      <c r="A967" s="45">
        <v>44096</v>
      </c>
      <c r="B967" s="398"/>
      <c r="C967" s="73" t="s">
        <v>4550</v>
      </c>
      <c r="D967" s="73" t="s">
        <v>294</v>
      </c>
      <c r="E967" s="58">
        <v>15000</v>
      </c>
      <c r="F967" s="58"/>
      <c r="G967" s="361"/>
      <c r="H967" s="388" t="s">
        <v>9567</v>
      </c>
      <c r="I967" s="113"/>
      <c r="J967" s="113"/>
      <c r="K967" s="113"/>
      <c r="L967" s="113"/>
      <c r="O967" s="194"/>
    </row>
    <row r="968" spans="1:15" x14ac:dyDescent="0.3">
      <c r="A968" s="45">
        <v>44097</v>
      </c>
      <c r="B968" s="407"/>
      <c r="C968" s="223" t="s">
        <v>54</v>
      </c>
      <c r="D968" s="223" t="s">
        <v>6480</v>
      </c>
      <c r="E968" s="224">
        <v>20050</v>
      </c>
      <c r="F968" s="43"/>
      <c r="G968" s="361"/>
      <c r="H968" s="388" t="s">
        <v>9567</v>
      </c>
    </row>
    <row r="969" spans="1:15" s="114" customFormat="1" x14ac:dyDescent="0.3">
      <c r="A969" s="45">
        <v>44097</v>
      </c>
      <c r="B969" s="398"/>
      <c r="C969" s="73" t="s">
        <v>6099</v>
      </c>
      <c r="D969" s="73" t="s">
        <v>40</v>
      </c>
      <c r="E969" s="58">
        <v>35380</v>
      </c>
      <c r="F969" s="58"/>
      <c r="G969" s="361"/>
      <c r="H969" s="388" t="s">
        <v>9567</v>
      </c>
      <c r="I969" s="113"/>
      <c r="J969" s="113"/>
      <c r="K969" s="113"/>
      <c r="L969" s="113"/>
      <c r="O969" s="194"/>
    </row>
    <row r="970" spans="1:15" x14ac:dyDescent="0.3">
      <c r="A970" s="45">
        <v>44097</v>
      </c>
      <c r="B970" s="398"/>
      <c r="C970" s="73" t="s">
        <v>6481</v>
      </c>
      <c r="D970" s="103" t="s">
        <v>6482</v>
      </c>
      <c r="E970" s="58">
        <v>35000</v>
      </c>
      <c r="F970" s="77"/>
      <c r="G970" s="361"/>
      <c r="H970" s="388" t="s">
        <v>9567</v>
      </c>
    </row>
    <row r="971" spans="1:15" x14ac:dyDescent="0.3">
      <c r="A971" s="45">
        <v>44097</v>
      </c>
      <c r="B971" s="398"/>
      <c r="C971" s="73" t="s">
        <v>0</v>
      </c>
      <c r="D971" s="73" t="s">
        <v>6483</v>
      </c>
      <c r="E971" s="58">
        <v>5000</v>
      </c>
      <c r="F971" s="77"/>
      <c r="G971" s="361"/>
      <c r="H971" s="388" t="s">
        <v>9567</v>
      </c>
    </row>
    <row r="972" spans="1:15" x14ac:dyDescent="0.3">
      <c r="A972" s="45">
        <v>44097</v>
      </c>
      <c r="B972" s="398"/>
      <c r="C972" s="73" t="s">
        <v>5709</v>
      </c>
      <c r="D972" s="58" t="s">
        <v>6485</v>
      </c>
      <c r="E972" s="58">
        <v>7000</v>
      </c>
      <c r="F972" s="43"/>
      <c r="G972" s="361"/>
      <c r="H972" s="388" t="s">
        <v>9567</v>
      </c>
    </row>
    <row r="973" spans="1:15" x14ac:dyDescent="0.3">
      <c r="A973" s="45">
        <v>44098</v>
      </c>
      <c r="B973" s="398"/>
      <c r="C973" s="73" t="s">
        <v>25</v>
      </c>
      <c r="D973" s="73" t="s">
        <v>6489</v>
      </c>
      <c r="E973" s="58">
        <f>975+170</f>
        <v>1145</v>
      </c>
      <c r="F973" s="43"/>
      <c r="G973" s="361"/>
      <c r="H973" s="388" t="s">
        <v>9567</v>
      </c>
    </row>
    <row r="974" spans="1:15" x14ac:dyDescent="0.3">
      <c r="A974" s="45">
        <v>44098</v>
      </c>
      <c r="B974" s="398"/>
      <c r="C974" s="73" t="s">
        <v>25</v>
      </c>
      <c r="D974" s="73" t="s">
        <v>6486</v>
      </c>
      <c r="E974" s="58">
        <v>1000</v>
      </c>
      <c r="F974" s="43"/>
      <c r="G974" s="361"/>
      <c r="H974" s="388" t="s">
        <v>9567</v>
      </c>
    </row>
    <row r="975" spans="1:15" s="114" customFormat="1" x14ac:dyDescent="0.3">
      <c r="A975" s="45">
        <v>44098</v>
      </c>
      <c r="B975" s="398"/>
      <c r="C975" s="73" t="s">
        <v>25</v>
      </c>
      <c r="D975" s="73" t="s">
        <v>6487</v>
      </c>
      <c r="E975" s="58">
        <v>230</v>
      </c>
      <c r="F975" s="58"/>
      <c r="G975" s="361"/>
      <c r="H975" s="388" t="s">
        <v>9567</v>
      </c>
      <c r="I975" s="113"/>
      <c r="J975" s="113"/>
      <c r="K975" s="113"/>
      <c r="L975" s="113"/>
      <c r="O975" s="194"/>
    </row>
    <row r="976" spans="1:15" s="114" customFormat="1" x14ac:dyDescent="0.3">
      <c r="A976" s="45">
        <v>44098</v>
      </c>
      <c r="B976" s="398"/>
      <c r="C976" s="73" t="s">
        <v>25</v>
      </c>
      <c r="D976" s="73" t="s">
        <v>6488</v>
      </c>
      <c r="E976" s="58">
        <v>100</v>
      </c>
      <c r="F976" s="58"/>
      <c r="G976" s="361"/>
      <c r="H976" s="388" t="s">
        <v>9567</v>
      </c>
      <c r="I976" s="113"/>
      <c r="J976" s="113"/>
      <c r="K976" s="113"/>
      <c r="L976" s="113"/>
      <c r="O976" s="194"/>
    </row>
    <row r="977" spans="1:15" x14ac:dyDescent="0.3">
      <c r="A977" s="45">
        <v>44098</v>
      </c>
      <c r="B977" s="561"/>
      <c r="C977" s="538" t="s">
        <v>6490</v>
      </c>
      <c r="D977" s="538"/>
      <c r="E977" s="538"/>
      <c r="F977" s="43">
        <v>800</v>
      </c>
      <c r="G977" s="361"/>
      <c r="H977" s="388" t="s">
        <v>9567</v>
      </c>
    </row>
    <row r="978" spans="1:15" s="114" customFormat="1" x14ac:dyDescent="0.3">
      <c r="A978" s="45">
        <v>44098</v>
      </c>
      <c r="B978" s="398"/>
      <c r="C978" s="73" t="s">
        <v>5709</v>
      </c>
      <c r="D978" s="73" t="s">
        <v>6491</v>
      </c>
      <c r="E978" s="183">
        <v>1120</v>
      </c>
      <c r="F978" s="58"/>
      <c r="G978" s="361"/>
      <c r="H978" s="388" t="s">
        <v>9567</v>
      </c>
      <c r="I978" s="113"/>
      <c r="J978" s="113"/>
      <c r="K978" s="113"/>
      <c r="L978" s="113"/>
      <c r="O978" s="194"/>
    </row>
    <row r="979" spans="1:15" x14ac:dyDescent="0.3">
      <c r="A979" s="45">
        <v>44099</v>
      </c>
      <c r="B979" s="561"/>
      <c r="C979" s="538" t="s">
        <v>5653</v>
      </c>
      <c r="D979" s="538"/>
      <c r="E979" s="538"/>
      <c r="F979" s="43">
        <v>20000</v>
      </c>
      <c r="G979" s="361"/>
      <c r="H979" s="388" t="s">
        <v>9567</v>
      </c>
    </row>
    <row r="980" spans="1:15" s="114" customFormat="1" x14ac:dyDescent="0.3">
      <c r="A980" s="45">
        <v>44099</v>
      </c>
      <c r="B980" s="398"/>
      <c r="C980" s="73" t="s">
        <v>14</v>
      </c>
      <c r="D980" s="73" t="s">
        <v>6494</v>
      </c>
      <c r="E980" s="183">
        <v>18660</v>
      </c>
      <c r="F980" s="58"/>
      <c r="G980" s="361"/>
      <c r="H980" s="388" t="s">
        <v>9567</v>
      </c>
      <c r="I980" s="113"/>
      <c r="J980" s="113"/>
      <c r="K980" s="113"/>
      <c r="L980" s="113"/>
      <c r="O980" s="194"/>
    </row>
    <row r="981" spans="1:15" x14ac:dyDescent="0.3">
      <c r="A981" s="45">
        <v>44100</v>
      </c>
      <c r="B981" s="398"/>
      <c r="C981" s="73" t="s">
        <v>1837</v>
      </c>
      <c r="D981" s="73" t="s">
        <v>6496</v>
      </c>
      <c r="E981" s="183">
        <v>2000</v>
      </c>
      <c r="F981" s="183"/>
      <c r="G981" s="361"/>
      <c r="H981" s="388" t="s">
        <v>9567</v>
      </c>
    </row>
    <row r="982" spans="1:15" x14ac:dyDescent="0.3">
      <c r="A982" s="45">
        <v>44100</v>
      </c>
      <c r="B982" s="396"/>
      <c r="C982" s="5" t="s">
        <v>25</v>
      </c>
      <c r="D982" s="5" t="s">
        <v>6361</v>
      </c>
      <c r="E982" s="43">
        <f>100+110+50+200+70+60+100+50+60+250+100+100+500</f>
        <v>1750</v>
      </c>
      <c r="F982" s="183"/>
      <c r="G982" s="361"/>
      <c r="H982" s="388" t="s">
        <v>9567</v>
      </c>
    </row>
    <row r="983" spans="1:15" x14ac:dyDescent="0.3">
      <c r="A983" s="45">
        <v>44100</v>
      </c>
      <c r="B983" s="396"/>
      <c r="C983" s="5" t="s">
        <v>3559</v>
      </c>
      <c r="D983" s="5" t="s">
        <v>91</v>
      </c>
      <c r="E983" s="43">
        <v>600</v>
      </c>
      <c r="F983" s="183"/>
      <c r="G983" s="361"/>
      <c r="H983" s="388" t="s">
        <v>9567</v>
      </c>
    </row>
    <row r="984" spans="1:15" x14ac:dyDescent="0.3">
      <c r="A984" s="45">
        <v>44100</v>
      </c>
      <c r="B984" s="396"/>
      <c r="C984" s="5" t="s">
        <v>4011</v>
      </c>
      <c r="D984" s="5" t="s">
        <v>6497</v>
      </c>
      <c r="E984" s="43">
        <v>1200</v>
      </c>
      <c r="F984" s="183"/>
      <c r="G984" s="361"/>
      <c r="H984" s="388" t="s">
        <v>9567</v>
      </c>
    </row>
    <row r="985" spans="1:15" x14ac:dyDescent="0.3">
      <c r="A985" s="45">
        <v>44100</v>
      </c>
      <c r="B985" s="396"/>
      <c r="C985" s="5" t="s">
        <v>25</v>
      </c>
      <c r="D985" s="5" t="s">
        <v>2025</v>
      </c>
      <c r="E985" s="43">
        <v>200</v>
      </c>
      <c r="F985" s="43"/>
      <c r="G985" s="361"/>
      <c r="H985" s="388" t="s">
        <v>9567</v>
      </c>
    </row>
    <row r="986" spans="1:15" x14ac:dyDescent="0.3">
      <c r="A986" s="45">
        <v>44102</v>
      </c>
      <c r="B986" s="396"/>
      <c r="C986" s="5" t="s">
        <v>25</v>
      </c>
      <c r="D986" s="5" t="s">
        <v>6498</v>
      </c>
      <c r="E986" s="43">
        <v>50</v>
      </c>
      <c r="F986" s="43"/>
      <c r="G986" s="361"/>
      <c r="H986" s="388" t="s">
        <v>9567</v>
      </c>
    </row>
    <row r="987" spans="1:15" x14ac:dyDescent="0.3">
      <c r="A987" s="45">
        <v>44102</v>
      </c>
      <c r="B987" s="561"/>
      <c r="C987" s="538" t="s">
        <v>3444</v>
      </c>
      <c r="D987" s="538"/>
      <c r="E987" s="538"/>
      <c r="F987" s="43">
        <v>500000</v>
      </c>
      <c r="G987" s="361"/>
      <c r="H987" s="388" t="s">
        <v>9567</v>
      </c>
    </row>
    <row r="988" spans="1:15" x14ac:dyDescent="0.3">
      <c r="A988" s="45">
        <v>44102</v>
      </c>
      <c r="B988" s="396"/>
      <c r="C988" s="5" t="s">
        <v>4308</v>
      </c>
      <c r="D988" s="5" t="s">
        <v>40</v>
      </c>
      <c r="E988" s="43">
        <v>40000</v>
      </c>
      <c r="F988" s="43"/>
      <c r="G988" s="361"/>
      <c r="H988" s="388" t="s">
        <v>9567</v>
      </c>
    </row>
    <row r="989" spans="1:15" x14ac:dyDescent="0.3">
      <c r="A989" s="45">
        <v>44102</v>
      </c>
      <c r="B989" s="396"/>
      <c r="C989" s="5" t="s">
        <v>1074</v>
      </c>
      <c r="D989" s="5" t="s">
        <v>6523</v>
      </c>
      <c r="E989" s="43">
        <f>23118+14229</f>
        <v>37347</v>
      </c>
      <c r="F989" s="43"/>
      <c r="G989" s="361"/>
      <c r="H989" s="388" t="s">
        <v>9567</v>
      </c>
    </row>
    <row r="990" spans="1:15" x14ac:dyDescent="0.3">
      <c r="A990" s="45">
        <v>44102</v>
      </c>
      <c r="B990" s="396"/>
      <c r="C990" s="5" t="s">
        <v>1074</v>
      </c>
      <c r="D990" s="5" t="s">
        <v>6499</v>
      </c>
      <c r="E990" s="43">
        <v>170098</v>
      </c>
      <c r="F990" s="43"/>
      <c r="G990" s="361"/>
      <c r="H990" s="388" t="s">
        <v>9567</v>
      </c>
    </row>
    <row r="991" spans="1:15" x14ac:dyDescent="0.3">
      <c r="A991" s="45">
        <v>44102</v>
      </c>
      <c r="B991" s="396"/>
      <c r="C991" s="5" t="s">
        <v>5709</v>
      </c>
      <c r="D991" s="221" t="s">
        <v>6500</v>
      </c>
      <c r="E991" s="42">
        <v>1000</v>
      </c>
      <c r="F991" s="43"/>
      <c r="G991" s="361"/>
      <c r="H991" s="388" t="s">
        <v>9567</v>
      </c>
    </row>
    <row r="992" spans="1:15" x14ac:dyDescent="0.3">
      <c r="A992" s="45">
        <v>44102</v>
      </c>
      <c r="B992" s="396"/>
      <c r="C992" s="5" t="s">
        <v>6145</v>
      </c>
      <c r="D992" s="5" t="s">
        <v>4572</v>
      </c>
      <c r="E992" s="43">
        <v>6800</v>
      </c>
      <c r="F992" s="43"/>
      <c r="G992" s="361"/>
      <c r="H992" s="388" t="s">
        <v>9567</v>
      </c>
    </row>
    <row r="993" spans="1:10" x14ac:dyDescent="0.3">
      <c r="A993" s="45">
        <v>44102</v>
      </c>
      <c r="B993" s="396"/>
      <c r="C993" s="5" t="s">
        <v>6501</v>
      </c>
      <c r="D993" s="5" t="s">
        <v>294</v>
      </c>
      <c r="E993" s="43">
        <v>98743</v>
      </c>
      <c r="F993" s="43"/>
      <c r="G993" s="361"/>
      <c r="H993" s="388" t="s">
        <v>9567</v>
      </c>
    </row>
    <row r="994" spans="1:10" x14ac:dyDescent="0.3">
      <c r="A994" s="45">
        <v>44102</v>
      </c>
      <c r="B994" s="396"/>
      <c r="C994" s="5" t="s">
        <v>14</v>
      </c>
      <c r="D994" s="5" t="s">
        <v>294</v>
      </c>
      <c r="E994" s="43">
        <v>25000</v>
      </c>
      <c r="F994" s="43"/>
      <c r="G994" s="361"/>
      <c r="H994" s="388" t="s">
        <v>9567</v>
      </c>
    </row>
    <row r="995" spans="1:10" x14ac:dyDescent="0.3">
      <c r="A995" s="45">
        <v>44102</v>
      </c>
      <c r="B995" s="396"/>
      <c r="C995" s="5" t="s">
        <v>247</v>
      </c>
      <c r="D995" s="5" t="s">
        <v>6502</v>
      </c>
      <c r="E995" s="43">
        <v>100</v>
      </c>
      <c r="F995" s="43"/>
      <c r="G995" s="361"/>
      <c r="H995" s="388" t="s">
        <v>9567</v>
      </c>
    </row>
    <row r="996" spans="1:10" x14ac:dyDescent="0.3">
      <c r="A996" s="45">
        <v>44102</v>
      </c>
      <c r="B996" s="396"/>
      <c r="C996" s="5" t="s">
        <v>0</v>
      </c>
      <c r="D996" s="5" t="s">
        <v>6504</v>
      </c>
      <c r="E996" s="43">
        <v>5000</v>
      </c>
      <c r="F996" s="43"/>
      <c r="G996" s="361"/>
      <c r="H996" s="388" t="s">
        <v>9567</v>
      </c>
    </row>
    <row r="997" spans="1:10" x14ac:dyDescent="0.3">
      <c r="A997" s="45">
        <v>44102</v>
      </c>
      <c r="B997" s="396"/>
      <c r="C997" s="5" t="s">
        <v>6341</v>
      </c>
      <c r="D997" s="5" t="s">
        <v>6505</v>
      </c>
      <c r="E997" s="43">
        <v>10000</v>
      </c>
      <c r="F997" s="43"/>
      <c r="G997" s="361"/>
      <c r="H997" s="388" t="s">
        <v>9567</v>
      </c>
    </row>
    <row r="998" spans="1:10" x14ac:dyDescent="0.3">
      <c r="A998" s="45">
        <v>44102</v>
      </c>
      <c r="B998" s="396"/>
      <c r="C998" s="5" t="s">
        <v>541</v>
      </c>
      <c r="D998" s="5" t="s">
        <v>6506</v>
      </c>
      <c r="E998" s="43">
        <v>100000</v>
      </c>
      <c r="F998" s="43"/>
      <c r="G998" s="361"/>
      <c r="H998" s="388" t="s">
        <v>9567</v>
      </c>
    </row>
    <row r="999" spans="1:10" x14ac:dyDescent="0.3">
      <c r="A999" s="45">
        <v>44102</v>
      </c>
      <c r="B999" s="561"/>
      <c r="C999" s="538" t="s">
        <v>6503</v>
      </c>
      <c r="D999" s="538"/>
      <c r="E999" s="538"/>
      <c r="F999" s="43">
        <v>20000</v>
      </c>
      <c r="G999" s="361"/>
      <c r="H999" s="388" t="s">
        <v>9567</v>
      </c>
    </row>
    <row r="1000" spans="1:10" x14ac:dyDescent="0.3">
      <c r="A1000" s="45">
        <v>44102</v>
      </c>
      <c r="B1000" s="561"/>
      <c r="C1000" s="538" t="s">
        <v>6503</v>
      </c>
      <c r="D1000" s="538"/>
      <c r="E1000" s="538"/>
      <c r="F1000" s="43">
        <v>1500</v>
      </c>
      <c r="G1000" s="361"/>
      <c r="H1000" s="388" t="s">
        <v>9567</v>
      </c>
    </row>
    <row r="1001" spans="1:10" x14ac:dyDescent="0.3">
      <c r="A1001" s="45">
        <v>44102</v>
      </c>
      <c r="B1001" s="396"/>
      <c r="C1001" s="5" t="s">
        <v>1012</v>
      </c>
      <c r="D1001" s="5" t="s">
        <v>6507</v>
      </c>
      <c r="E1001" s="43">
        <v>8000</v>
      </c>
      <c r="F1001" s="43"/>
      <c r="G1001" s="361"/>
      <c r="H1001" s="388" t="s">
        <v>9567</v>
      </c>
    </row>
    <row r="1002" spans="1:10" x14ac:dyDescent="0.3">
      <c r="A1002" s="45">
        <v>44102</v>
      </c>
      <c r="B1002" s="396"/>
      <c r="C1002" s="5" t="s">
        <v>25</v>
      </c>
      <c r="D1002" s="5" t="s">
        <v>6509</v>
      </c>
      <c r="E1002" s="43">
        <v>600</v>
      </c>
      <c r="F1002" s="43"/>
      <c r="G1002" s="361"/>
      <c r="H1002" s="388" t="s">
        <v>9567</v>
      </c>
    </row>
    <row r="1003" spans="1:10" x14ac:dyDescent="0.3">
      <c r="A1003" s="45">
        <v>44103</v>
      </c>
      <c r="B1003" s="561"/>
      <c r="C1003" s="538" t="s">
        <v>5653</v>
      </c>
      <c r="D1003" s="538"/>
      <c r="E1003" s="538"/>
      <c r="F1003" s="43">
        <v>500000</v>
      </c>
      <c r="G1003" s="361"/>
      <c r="H1003" s="388" t="s">
        <v>9567</v>
      </c>
    </row>
    <row r="1004" spans="1:10" x14ac:dyDescent="0.3">
      <c r="A1004" s="45">
        <v>44103</v>
      </c>
      <c r="B1004" s="396"/>
      <c r="C1004" s="5" t="s">
        <v>6510</v>
      </c>
      <c r="D1004" s="5" t="s">
        <v>6511</v>
      </c>
      <c r="E1004" s="43">
        <v>13000</v>
      </c>
      <c r="F1004" s="43"/>
      <c r="G1004" s="361"/>
      <c r="H1004" s="388" t="s">
        <v>9567</v>
      </c>
    </row>
    <row r="1005" spans="1:10" x14ac:dyDescent="0.3">
      <c r="A1005" s="45">
        <v>44103</v>
      </c>
      <c r="B1005" s="396"/>
      <c r="C1005" s="5" t="s">
        <v>541</v>
      </c>
      <c r="D1005" s="5" t="s">
        <v>6512</v>
      </c>
      <c r="E1005" s="43">
        <v>10000</v>
      </c>
      <c r="F1005" s="43"/>
      <c r="G1005" s="361"/>
      <c r="H1005" s="388" t="s">
        <v>9567</v>
      </c>
      <c r="I1005" s="229"/>
      <c r="J1005" s="229"/>
    </row>
    <row r="1006" spans="1:10" x14ac:dyDescent="0.3">
      <c r="A1006" s="45">
        <v>44103</v>
      </c>
      <c r="B1006" s="396"/>
      <c r="C1006" s="5" t="s">
        <v>25</v>
      </c>
      <c r="D1006" s="5" t="s">
        <v>6513</v>
      </c>
      <c r="E1006" s="43">
        <v>120</v>
      </c>
      <c r="F1006" s="43"/>
      <c r="G1006" s="361"/>
      <c r="H1006" s="388" t="s">
        <v>9567</v>
      </c>
    </row>
    <row r="1007" spans="1:10" x14ac:dyDescent="0.3">
      <c r="A1007" s="45">
        <v>44103</v>
      </c>
      <c r="B1007" s="396"/>
      <c r="C1007" s="5" t="s">
        <v>6514</v>
      </c>
      <c r="D1007" s="5" t="s">
        <v>6515</v>
      </c>
      <c r="E1007" s="43">
        <v>300000</v>
      </c>
      <c r="F1007" s="43"/>
      <c r="G1007" s="361"/>
      <c r="H1007" s="388" t="s">
        <v>9567</v>
      </c>
    </row>
    <row r="1008" spans="1:10"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5" x14ac:dyDescent="0.3">
      <c r="A1121" s="45">
        <v>44121</v>
      </c>
      <c r="B1121" s="396"/>
      <c r="C1121" s="5" t="s">
        <v>4550</v>
      </c>
      <c r="D1121" s="5" t="s">
        <v>4330</v>
      </c>
      <c r="E1121" s="43">
        <v>35000</v>
      </c>
      <c r="F1121" s="43"/>
      <c r="G1121" s="361"/>
      <c r="H1121" s="388" t="s">
        <v>9567</v>
      </c>
    </row>
    <row r="1122" spans="1:15" ht="37.5" x14ac:dyDescent="0.3">
      <c r="A1122" s="45">
        <v>44121</v>
      </c>
      <c r="B1122" s="396"/>
      <c r="C1122" s="5" t="s">
        <v>6600</v>
      </c>
      <c r="D1122" s="92" t="s">
        <v>6601</v>
      </c>
      <c r="E1122" s="43">
        <v>35000</v>
      </c>
      <c r="F1122" s="43"/>
      <c r="G1122" s="361"/>
      <c r="H1122" s="388" t="s">
        <v>9567</v>
      </c>
    </row>
    <row r="1123" spans="1:15" x14ac:dyDescent="0.3">
      <c r="A1123" s="45">
        <v>44121</v>
      </c>
      <c r="B1123" s="396"/>
      <c r="C1123" s="5" t="s">
        <v>5709</v>
      </c>
      <c r="D1123" s="5" t="s">
        <v>6602</v>
      </c>
      <c r="E1123" s="43">
        <v>7000</v>
      </c>
      <c r="F1123" s="43"/>
      <c r="G1123" s="361"/>
      <c r="H1123" s="388" t="s">
        <v>9567</v>
      </c>
    </row>
    <row r="1124" spans="1:15" x14ac:dyDescent="0.3">
      <c r="A1124" s="45">
        <v>44121</v>
      </c>
      <c r="B1124" s="396"/>
      <c r="C1124" s="5" t="s">
        <v>6603</v>
      </c>
      <c r="D1124" s="5" t="s">
        <v>6604</v>
      </c>
      <c r="E1124" s="43">
        <v>2060</v>
      </c>
      <c r="F1124" s="43"/>
      <c r="G1124" s="361"/>
      <c r="H1124" s="388" t="s">
        <v>9567</v>
      </c>
    </row>
    <row r="1125" spans="1:15" x14ac:dyDescent="0.3">
      <c r="A1125" s="45">
        <v>44121</v>
      </c>
      <c r="B1125" s="396"/>
      <c r="C1125" s="5" t="s">
        <v>1837</v>
      </c>
      <c r="D1125" s="5" t="s">
        <v>294</v>
      </c>
      <c r="E1125" s="43">
        <v>1850</v>
      </c>
      <c r="F1125" s="43"/>
      <c r="G1125" s="361"/>
      <c r="H1125" s="388" t="s">
        <v>9567</v>
      </c>
    </row>
    <row r="1126" spans="1:15" x14ac:dyDescent="0.3">
      <c r="A1126" s="45">
        <v>44121</v>
      </c>
      <c r="B1126" s="396"/>
      <c r="C1126" s="5" t="s">
        <v>5979</v>
      </c>
      <c r="D1126" s="5" t="s">
        <v>3194</v>
      </c>
      <c r="E1126" s="43">
        <v>16000</v>
      </c>
      <c r="F1126" s="43"/>
      <c r="G1126" s="361"/>
      <c r="H1126" s="388" t="s">
        <v>9567</v>
      </c>
    </row>
    <row r="1127" spans="1:15" x14ac:dyDescent="0.3">
      <c r="A1127" s="45">
        <v>44121</v>
      </c>
      <c r="B1127" s="396"/>
      <c r="C1127" s="5" t="s">
        <v>84</v>
      </c>
      <c r="D1127" s="5" t="s">
        <v>6605</v>
      </c>
      <c r="E1127" s="43">
        <v>10000</v>
      </c>
      <c r="F1127" s="43"/>
      <c r="G1127" s="361"/>
      <c r="H1127" s="388" t="s">
        <v>9567</v>
      </c>
    </row>
    <row r="1128" spans="1:15" x14ac:dyDescent="0.3">
      <c r="A1128" s="45">
        <v>44123</v>
      </c>
      <c r="B1128" s="396"/>
      <c r="C1128" s="5" t="s">
        <v>6606</v>
      </c>
      <c r="D1128" s="5" t="s">
        <v>6607</v>
      </c>
      <c r="E1128" s="43">
        <v>23850</v>
      </c>
      <c r="F1128" s="43"/>
      <c r="G1128" s="361"/>
      <c r="H1128" s="388" t="s">
        <v>9567</v>
      </c>
    </row>
    <row r="1129" spans="1:15" x14ac:dyDescent="0.3">
      <c r="A1129" s="45">
        <v>44123</v>
      </c>
      <c r="B1129" s="396"/>
      <c r="C1129" s="5" t="s">
        <v>6606</v>
      </c>
      <c r="D1129" s="5" t="s">
        <v>6608</v>
      </c>
      <c r="E1129" s="43">
        <v>100000</v>
      </c>
      <c r="F1129" s="43"/>
      <c r="G1129" s="361"/>
      <c r="H1129" s="388" t="s">
        <v>9567</v>
      </c>
    </row>
    <row r="1130" spans="1:15" x14ac:dyDescent="0.3">
      <c r="A1130" s="45">
        <v>44123</v>
      </c>
      <c r="B1130" s="396"/>
      <c r="C1130" s="5" t="s">
        <v>84</v>
      </c>
      <c r="D1130" s="5" t="s">
        <v>6609</v>
      </c>
      <c r="E1130" s="43">
        <v>500</v>
      </c>
      <c r="F1130" s="43"/>
      <c r="G1130" s="361"/>
      <c r="H1130" s="388" t="s">
        <v>9567</v>
      </c>
    </row>
    <row r="1131" spans="1:15" x14ac:dyDescent="0.3">
      <c r="A1131" s="45">
        <v>44123</v>
      </c>
      <c r="B1131" s="396"/>
      <c r="C1131" s="5" t="s">
        <v>18</v>
      </c>
      <c r="D1131" s="5" t="s">
        <v>6610</v>
      </c>
      <c r="E1131" s="43">
        <v>7000</v>
      </c>
      <c r="F1131" s="43"/>
      <c r="G1131" s="361"/>
      <c r="H1131" s="388" t="s">
        <v>9567</v>
      </c>
    </row>
    <row r="1132" spans="1:15" x14ac:dyDescent="0.3">
      <c r="A1132" s="45">
        <v>44123</v>
      </c>
      <c r="B1132" s="396"/>
      <c r="C1132" s="5" t="s">
        <v>5156</v>
      </c>
      <c r="D1132" s="5" t="s">
        <v>6611</v>
      </c>
      <c r="E1132" s="43">
        <v>1600</v>
      </c>
      <c r="F1132" s="43"/>
      <c r="G1132" s="361"/>
      <c r="H1132" s="388" t="s">
        <v>9567</v>
      </c>
    </row>
    <row r="1133" spans="1:15" ht="37.5" x14ac:dyDescent="0.3">
      <c r="A1133" s="45">
        <v>44123</v>
      </c>
      <c r="B1133" s="396"/>
      <c r="C1133" s="5" t="s">
        <v>6612</v>
      </c>
      <c r="D1133" s="92" t="s">
        <v>6613</v>
      </c>
      <c r="E1133" s="43">
        <v>23050</v>
      </c>
      <c r="F1133" s="43"/>
      <c r="G1133" s="361"/>
      <c r="H1133" s="388" t="s">
        <v>9567</v>
      </c>
    </row>
    <row r="1134" spans="1:15" x14ac:dyDescent="0.3">
      <c r="A1134" s="45">
        <v>44123</v>
      </c>
      <c r="B1134" s="396"/>
      <c r="C1134" s="5" t="s">
        <v>247</v>
      </c>
      <c r="D1134" s="5" t="s">
        <v>6502</v>
      </c>
      <c r="E1134" s="43">
        <v>250</v>
      </c>
      <c r="F1134" s="43"/>
      <c r="G1134" s="361"/>
      <c r="H1134" s="388" t="s">
        <v>9567</v>
      </c>
    </row>
    <row r="1135" spans="1:15" x14ac:dyDescent="0.3">
      <c r="A1135" s="45">
        <v>44124</v>
      </c>
      <c r="B1135" s="396"/>
      <c r="C1135" s="5" t="s">
        <v>6614</v>
      </c>
      <c r="D1135" s="5" t="s">
        <v>6615</v>
      </c>
      <c r="E1135" s="43">
        <v>3500</v>
      </c>
      <c r="F1135" s="43"/>
      <c r="G1135" s="361"/>
      <c r="H1135" s="388" t="s">
        <v>9567</v>
      </c>
    </row>
    <row r="1136" spans="1:15" s="114" customFormat="1" x14ac:dyDescent="0.3">
      <c r="A1136" s="45">
        <v>44124</v>
      </c>
      <c r="B1136" s="398"/>
      <c r="C1136" s="73" t="s">
        <v>5156</v>
      </c>
      <c r="D1136" s="73" t="s">
        <v>6616</v>
      </c>
      <c r="E1136" s="183">
        <v>850</v>
      </c>
      <c r="F1136" s="183"/>
      <c r="G1136" s="361"/>
      <c r="H1136" s="388" t="s">
        <v>9567</v>
      </c>
      <c r="I1136" s="194"/>
      <c r="J1136" s="194"/>
      <c r="K1136" s="194"/>
      <c r="L1136" s="194"/>
      <c r="O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2" x14ac:dyDescent="0.3">
      <c r="A1361" s="45">
        <v>44183</v>
      </c>
      <c r="B1361" s="561"/>
      <c r="C1361" s="538" t="s">
        <v>6786</v>
      </c>
      <c r="D1361" s="538"/>
      <c r="E1361" s="538"/>
      <c r="F1361" s="43">
        <v>102700</v>
      </c>
      <c r="G1361" s="361">
        <f t="shared" ref="G1361:G1382" si="3">G1360+F1361-E1361</f>
        <v>103361</v>
      </c>
      <c r="H1361" s="388" t="s">
        <v>9567</v>
      </c>
    </row>
    <row r="1362" spans="1:12" x14ac:dyDescent="0.3">
      <c r="A1362" s="45">
        <v>44183</v>
      </c>
      <c r="B1362" s="396"/>
      <c r="C1362" s="5" t="s">
        <v>11</v>
      </c>
      <c r="D1362" s="5" t="s">
        <v>294</v>
      </c>
      <c r="E1362" s="43">
        <v>15000</v>
      </c>
      <c r="F1362" s="43"/>
      <c r="G1362" s="361">
        <f t="shared" si="3"/>
        <v>88361</v>
      </c>
      <c r="H1362" s="388" t="s">
        <v>9567</v>
      </c>
    </row>
    <row r="1363" spans="1:12" x14ac:dyDescent="0.3">
      <c r="A1363" s="45">
        <v>44183</v>
      </c>
      <c r="B1363" s="396"/>
      <c r="C1363" s="5" t="s">
        <v>14</v>
      </c>
      <c r="D1363" s="5" t="s">
        <v>294</v>
      </c>
      <c r="E1363" s="43">
        <v>10000</v>
      </c>
      <c r="F1363" s="43"/>
      <c r="G1363" s="361">
        <f t="shared" si="3"/>
        <v>78361</v>
      </c>
      <c r="H1363" s="388" t="s">
        <v>9567</v>
      </c>
    </row>
    <row r="1364" spans="1:12" ht="37.5" x14ac:dyDescent="0.3">
      <c r="A1364" s="45">
        <v>44183</v>
      </c>
      <c r="B1364" s="396"/>
      <c r="C1364" s="5" t="s">
        <v>6430</v>
      </c>
      <c r="D1364" s="92" t="s">
        <v>6787</v>
      </c>
      <c r="E1364" s="43">
        <v>10000</v>
      </c>
      <c r="F1364" s="43"/>
      <c r="G1364" s="361">
        <f t="shared" si="3"/>
        <v>68361</v>
      </c>
      <c r="H1364" s="388" t="s">
        <v>9567</v>
      </c>
    </row>
    <row r="1365" spans="1:12" x14ac:dyDescent="0.3">
      <c r="A1365" s="45">
        <v>44183</v>
      </c>
      <c r="B1365" s="406"/>
      <c r="C1365" s="61" t="s">
        <v>6788</v>
      </c>
      <c r="D1365" s="61" t="s">
        <v>6789</v>
      </c>
      <c r="E1365" s="62">
        <v>14000</v>
      </c>
      <c r="F1365" s="43"/>
      <c r="G1365" s="361">
        <f t="shared" si="3"/>
        <v>54361</v>
      </c>
      <c r="H1365" s="388" t="s">
        <v>9567</v>
      </c>
    </row>
    <row r="1366" spans="1:12" x14ac:dyDescent="0.3">
      <c r="A1366" s="45">
        <v>44183</v>
      </c>
      <c r="B1366" s="396"/>
      <c r="C1366" s="5" t="s">
        <v>25</v>
      </c>
      <c r="D1366" s="5" t="s">
        <v>2013</v>
      </c>
      <c r="E1366" s="43">
        <v>170</v>
      </c>
      <c r="F1366" s="43"/>
      <c r="G1366" s="361">
        <f t="shared" si="3"/>
        <v>54191</v>
      </c>
      <c r="H1366" s="388" t="s">
        <v>9567</v>
      </c>
    </row>
    <row r="1367" spans="1:12" x14ac:dyDescent="0.3">
      <c r="A1367" s="45">
        <v>44183</v>
      </c>
      <c r="B1367" s="396"/>
      <c r="C1367" s="5" t="s">
        <v>5846</v>
      </c>
      <c r="D1367" s="5" t="s">
        <v>6790</v>
      </c>
      <c r="E1367" s="43">
        <v>200</v>
      </c>
      <c r="F1367" s="43"/>
      <c r="G1367" s="361">
        <f t="shared" si="3"/>
        <v>53991</v>
      </c>
      <c r="H1367" s="388" t="s">
        <v>9567</v>
      </c>
    </row>
    <row r="1368" spans="1:12" x14ac:dyDescent="0.3">
      <c r="A1368" s="45">
        <v>44184</v>
      </c>
      <c r="B1368" s="399"/>
      <c r="C1368" s="39" t="s">
        <v>1512</v>
      </c>
      <c r="D1368" s="39" t="s">
        <v>6791</v>
      </c>
      <c r="E1368" s="43">
        <v>23450</v>
      </c>
      <c r="F1368" s="43"/>
      <c r="G1368" s="361">
        <f t="shared" si="3"/>
        <v>30541</v>
      </c>
      <c r="H1368" s="388" t="s">
        <v>9567</v>
      </c>
    </row>
    <row r="1369" spans="1:12" x14ac:dyDescent="0.3">
      <c r="A1369" s="45">
        <v>44184</v>
      </c>
      <c r="B1369" s="396"/>
      <c r="C1369" s="5" t="s">
        <v>5162</v>
      </c>
      <c r="D1369" s="5" t="s">
        <v>6792</v>
      </c>
      <c r="E1369" s="43">
        <v>600</v>
      </c>
      <c r="F1369" s="43"/>
      <c r="G1369" s="361">
        <f t="shared" si="3"/>
        <v>29941</v>
      </c>
      <c r="H1369" s="388" t="s">
        <v>9567</v>
      </c>
    </row>
    <row r="1370" spans="1:12" x14ac:dyDescent="0.3">
      <c r="A1370" s="45">
        <v>44184</v>
      </c>
      <c r="B1370" s="396"/>
      <c r="C1370" s="5" t="s">
        <v>6430</v>
      </c>
      <c r="D1370" s="5" t="s">
        <v>6793</v>
      </c>
      <c r="E1370" s="65">
        <v>9540</v>
      </c>
      <c r="F1370" s="65"/>
      <c r="G1370" s="361">
        <f t="shared" si="3"/>
        <v>20401</v>
      </c>
      <c r="H1370" s="388" t="s">
        <v>9567</v>
      </c>
      <c r="I1370" s="102"/>
      <c r="J1370" s="102"/>
      <c r="K1370" s="102"/>
      <c r="L1370" s="102"/>
    </row>
    <row r="1371" spans="1:12" x14ac:dyDescent="0.3">
      <c r="A1371" s="45">
        <v>44186</v>
      </c>
      <c r="B1371" s="396"/>
      <c r="C1371" s="5" t="s">
        <v>4550</v>
      </c>
      <c r="D1371" s="5" t="s">
        <v>438</v>
      </c>
      <c r="E1371" s="43">
        <v>430</v>
      </c>
      <c r="F1371" s="43"/>
      <c r="G1371" s="361">
        <f t="shared" si="3"/>
        <v>19971</v>
      </c>
      <c r="H1371" s="388" t="s">
        <v>9567</v>
      </c>
    </row>
    <row r="1372" spans="1:12" x14ac:dyDescent="0.3">
      <c r="A1372" s="45">
        <v>44186</v>
      </c>
      <c r="B1372" s="396"/>
      <c r="C1372" s="5" t="s">
        <v>25</v>
      </c>
      <c r="D1372" s="5" t="s">
        <v>6361</v>
      </c>
      <c r="E1372" s="43">
        <f>400+240+50+600+600</f>
        <v>1890</v>
      </c>
      <c r="F1372" s="43"/>
      <c r="G1372" s="361">
        <f t="shared" si="3"/>
        <v>18081</v>
      </c>
      <c r="H1372" s="388" t="s">
        <v>9567</v>
      </c>
    </row>
    <row r="1373" spans="1:12" x14ac:dyDescent="0.3">
      <c r="A1373" s="45">
        <v>44186</v>
      </c>
      <c r="B1373" s="561"/>
      <c r="C1373" s="538" t="s">
        <v>6800</v>
      </c>
      <c r="D1373" s="538"/>
      <c r="E1373" s="538"/>
      <c r="F1373" s="43">
        <v>16500</v>
      </c>
      <c r="G1373" s="361">
        <f t="shared" si="3"/>
        <v>34581</v>
      </c>
      <c r="H1373" s="388" t="s">
        <v>9567</v>
      </c>
    </row>
    <row r="1374" spans="1:12" x14ac:dyDescent="0.3">
      <c r="A1374" s="45">
        <v>44186</v>
      </c>
      <c r="B1374" s="406"/>
      <c r="C1374" s="61" t="s">
        <v>1012</v>
      </c>
      <c r="D1374" s="61" t="s">
        <v>6794</v>
      </c>
      <c r="E1374" s="62">
        <v>10000</v>
      </c>
      <c r="F1374" s="43"/>
      <c r="G1374" s="361">
        <f t="shared" si="3"/>
        <v>24581</v>
      </c>
      <c r="H1374" s="388" t="s">
        <v>9567</v>
      </c>
    </row>
    <row r="1375" spans="1:12" x14ac:dyDescent="0.3">
      <c r="A1375" s="45">
        <v>44186</v>
      </c>
      <c r="B1375" s="396"/>
      <c r="C1375" s="5" t="s">
        <v>1616</v>
      </c>
      <c r="D1375" s="5" t="s">
        <v>6795</v>
      </c>
      <c r="E1375" s="43">
        <v>3000</v>
      </c>
      <c r="F1375" s="43"/>
      <c r="G1375" s="361">
        <f t="shared" si="3"/>
        <v>21581</v>
      </c>
      <c r="H1375" s="388" t="s">
        <v>9567</v>
      </c>
    </row>
    <row r="1376" spans="1:12"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1" ht="24.6" customHeight="1" x14ac:dyDescent="0.3">
      <c r="A1409" s="45">
        <v>43832</v>
      </c>
      <c r="B1409" s="396"/>
      <c r="C1409" s="5" t="s">
        <v>6430</v>
      </c>
      <c r="D1409" s="5" t="s">
        <v>3611</v>
      </c>
      <c r="E1409" s="43">
        <v>5000</v>
      </c>
      <c r="F1409" s="43"/>
      <c r="G1409" s="361">
        <f t="shared" si="4"/>
        <v>29928</v>
      </c>
      <c r="H1409" s="388" t="s">
        <v>9567</v>
      </c>
    </row>
    <row r="1410" spans="1:11" x14ac:dyDescent="0.3">
      <c r="A1410" s="45">
        <v>43832</v>
      </c>
      <c r="B1410" s="396"/>
      <c r="C1410" s="5" t="s">
        <v>6572</v>
      </c>
      <c r="D1410" s="5" t="s">
        <v>5508</v>
      </c>
      <c r="E1410" s="43">
        <v>10700</v>
      </c>
      <c r="F1410" s="43"/>
      <c r="G1410" s="361">
        <f t="shared" si="4"/>
        <v>19228</v>
      </c>
      <c r="H1410" s="388" t="s">
        <v>9567</v>
      </c>
    </row>
    <row r="1411" spans="1:11" x14ac:dyDescent="0.3">
      <c r="A1411" s="45">
        <v>43832</v>
      </c>
      <c r="B1411" s="396"/>
      <c r="C1411" s="5" t="s">
        <v>6614</v>
      </c>
      <c r="D1411" s="5" t="s">
        <v>6824</v>
      </c>
      <c r="E1411" s="43">
        <v>7000</v>
      </c>
      <c r="F1411" s="43"/>
      <c r="G1411" s="361">
        <f t="shared" si="4"/>
        <v>12228</v>
      </c>
      <c r="H1411" s="388" t="s">
        <v>9567</v>
      </c>
    </row>
    <row r="1412" spans="1:11" x14ac:dyDescent="0.3">
      <c r="A1412" s="45">
        <v>43832</v>
      </c>
      <c r="B1412" s="396"/>
      <c r="C1412" s="5" t="s">
        <v>25</v>
      </c>
      <c r="D1412" s="5" t="s">
        <v>2025</v>
      </c>
      <c r="E1412" s="43">
        <v>100</v>
      </c>
      <c r="F1412" s="43"/>
      <c r="G1412" s="361">
        <f t="shared" si="4"/>
        <v>12128</v>
      </c>
      <c r="H1412" s="388" t="s">
        <v>9567</v>
      </c>
    </row>
    <row r="1413" spans="1:11" x14ac:dyDescent="0.3">
      <c r="A1413" s="45">
        <v>43832</v>
      </c>
      <c r="B1413" s="396"/>
      <c r="C1413" s="5" t="s">
        <v>1616</v>
      </c>
      <c r="D1413" s="5" t="s">
        <v>6825</v>
      </c>
      <c r="E1413" s="43">
        <v>6000</v>
      </c>
      <c r="F1413" s="43"/>
      <c r="G1413" s="361">
        <f t="shared" si="4"/>
        <v>6128</v>
      </c>
      <c r="H1413" s="388" t="s">
        <v>9567</v>
      </c>
    </row>
    <row r="1414" spans="1:11" x14ac:dyDescent="0.3">
      <c r="A1414" s="45">
        <v>43834</v>
      </c>
      <c r="B1414" s="396"/>
      <c r="C1414" s="5" t="s">
        <v>64</v>
      </c>
      <c r="D1414" s="5" t="s">
        <v>4731</v>
      </c>
      <c r="E1414" s="43">
        <v>3000</v>
      </c>
      <c r="F1414" s="43"/>
      <c r="G1414" s="361">
        <f t="shared" si="4"/>
        <v>3128</v>
      </c>
      <c r="H1414" s="388" t="s">
        <v>9567</v>
      </c>
    </row>
    <row r="1415" spans="1:11" x14ac:dyDescent="0.3">
      <c r="A1415" s="45">
        <v>43834</v>
      </c>
      <c r="B1415" s="561"/>
      <c r="C1415" s="538" t="s">
        <v>4415</v>
      </c>
      <c r="D1415" s="538"/>
      <c r="E1415" s="538"/>
      <c r="F1415" s="43">
        <v>390000</v>
      </c>
      <c r="G1415" s="361">
        <f t="shared" ref="G1415:G1539" si="5">G1414+F1415-E1415</f>
        <v>393128</v>
      </c>
      <c r="H1415" s="388" t="s">
        <v>9567</v>
      </c>
    </row>
    <row r="1416" spans="1:11" x14ac:dyDescent="0.3">
      <c r="A1416" s="45">
        <v>43834</v>
      </c>
      <c r="B1416" s="396"/>
      <c r="C1416" s="5" t="s">
        <v>4550</v>
      </c>
      <c r="D1416" s="61" t="s">
        <v>6828</v>
      </c>
      <c r="E1416" s="43">
        <v>20000</v>
      </c>
      <c r="F1416" s="43"/>
      <c r="G1416" s="361">
        <f t="shared" si="5"/>
        <v>373128</v>
      </c>
      <c r="H1416" s="388" t="s">
        <v>9567</v>
      </c>
    </row>
    <row r="1417" spans="1:11" x14ac:dyDescent="0.3">
      <c r="A1417" s="45">
        <v>43834</v>
      </c>
      <c r="B1417" s="396"/>
      <c r="C1417" s="5" t="s">
        <v>4550</v>
      </c>
      <c r="D1417" s="5" t="s">
        <v>6834</v>
      </c>
      <c r="E1417" s="43">
        <v>5500</v>
      </c>
      <c r="F1417" s="43"/>
      <c r="G1417" s="361">
        <f t="shared" si="5"/>
        <v>367628</v>
      </c>
      <c r="H1417" s="388" t="s">
        <v>9567</v>
      </c>
    </row>
    <row r="1418" spans="1:11" x14ac:dyDescent="0.3">
      <c r="A1418" s="45">
        <v>43834</v>
      </c>
      <c r="B1418" s="399"/>
      <c r="C1418" s="39" t="s">
        <v>1512</v>
      </c>
      <c r="D1418" s="39" t="s">
        <v>6829</v>
      </c>
      <c r="E1418" s="43">
        <v>5600</v>
      </c>
      <c r="F1418" s="43"/>
      <c r="G1418" s="361">
        <f t="shared" si="5"/>
        <v>362028</v>
      </c>
      <c r="H1418" s="388" t="s">
        <v>9567</v>
      </c>
    </row>
    <row r="1419" spans="1:11" x14ac:dyDescent="0.3">
      <c r="A1419" s="45">
        <v>43834</v>
      </c>
      <c r="B1419" s="396"/>
      <c r="C1419" s="5" t="s">
        <v>2948</v>
      </c>
      <c r="D1419" s="5" t="s">
        <v>2128</v>
      </c>
      <c r="E1419" s="43">
        <v>20000</v>
      </c>
      <c r="F1419" s="43"/>
      <c r="G1419" s="361">
        <f t="shared" si="5"/>
        <v>342028</v>
      </c>
      <c r="H1419" s="388" t="s">
        <v>9567</v>
      </c>
    </row>
    <row r="1420" spans="1:11" x14ac:dyDescent="0.3">
      <c r="A1420" s="45">
        <v>43834</v>
      </c>
      <c r="B1420" s="396"/>
      <c r="C1420" s="5" t="s">
        <v>541</v>
      </c>
      <c r="D1420" s="5" t="s">
        <v>543</v>
      </c>
      <c r="E1420" s="43">
        <v>20000</v>
      </c>
      <c r="F1420" s="43"/>
      <c r="G1420" s="361">
        <f t="shared" si="5"/>
        <v>322028</v>
      </c>
      <c r="H1420" s="388" t="s">
        <v>9567</v>
      </c>
    </row>
    <row r="1421" spans="1:11" x14ac:dyDescent="0.3">
      <c r="A1421" s="45">
        <v>43834</v>
      </c>
      <c r="B1421" s="399"/>
      <c r="C1421" s="39" t="s">
        <v>1512</v>
      </c>
      <c r="D1421" s="39" t="s">
        <v>6830</v>
      </c>
      <c r="E1421" s="43">
        <v>11023</v>
      </c>
      <c r="F1421" s="43"/>
      <c r="G1421" s="361">
        <f t="shared" si="5"/>
        <v>311005</v>
      </c>
      <c r="H1421" s="388" t="s">
        <v>9567</v>
      </c>
    </row>
    <row r="1422" spans="1:11" x14ac:dyDescent="0.3">
      <c r="A1422" s="45">
        <v>43834</v>
      </c>
      <c r="B1422" s="396"/>
      <c r="C1422" s="5" t="s">
        <v>0</v>
      </c>
      <c r="D1422" s="5" t="s">
        <v>6831</v>
      </c>
      <c r="E1422" s="43">
        <v>5000</v>
      </c>
      <c r="F1422" s="43"/>
      <c r="G1422" s="361">
        <f t="shared" si="5"/>
        <v>306005</v>
      </c>
      <c r="H1422" s="388" t="s">
        <v>9567</v>
      </c>
      <c r="I1422" s="249"/>
      <c r="J1422" s="249"/>
      <c r="K1422" s="43"/>
    </row>
    <row r="1423" spans="1:11" x14ac:dyDescent="0.3">
      <c r="A1423" s="45">
        <v>43834</v>
      </c>
      <c r="B1423" s="396"/>
      <c r="C1423" s="5" t="s">
        <v>18</v>
      </c>
      <c r="D1423" s="5" t="s">
        <v>6832</v>
      </c>
      <c r="E1423" s="43">
        <v>2000</v>
      </c>
      <c r="F1423" s="43"/>
      <c r="G1423" s="361">
        <f t="shared" si="5"/>
        <v>304005</v>
      </c>
      <c r="H1423" s="388" t="s">
        <v>9567</v>
      </c>
      <c r="I1423" s="249"/>
      <c r="J1423" s="249"/>
      <c r="K1423" s="43"/>
    </row>
    <row r="1424" spans="1:11" x14ac:dyDescent="0.3">
      <c r="A1424" s="147">
        <v>43834</v>
      </c>
      <c r="B1424" s="419"/>
      <c r="C1424" s="242" t="s">
        <v>1512</v>
      </c>
      <c r="D1424" s="242" t="s">
        <v>6833</v>
      </c>
      <c r="E1424" s="77">
        <v>37840</v>
      </c>
      <c r="F1424" s="77"/>
      <c r="G1424" s="362">
        <f t="shared" si="5"/>
        <v>266165</v>
      </c>
      <c r="H1424" s="388" t="s">
        <v>9567</v>
      </c>
      <c r="I1424" s="249"/>
      <c r="J1424" s="249"/>
      <c r="K1424" s="43"/>
    </row>
    <row r="1425" spans="1:11" x14ac:dyDescent="0.3">
      <c r="A1425" s="45">
        <v>43835</v>
      </c>
      <c r="B1425" s="396"/>
      <c r="C1425" s="5" t="s">
        <v>1787</v>
      </c>
      <c r="D1425" s="5" t="s">
        <v>6835</v>
      </c>
      <c r="E1425" s="43">
        <v>1700</v>
      </c>
      <c r="F1425" s="43"/>
      <c r="G1425" s="361">
        <f t="shared" si="5"/>
        <v>264465</v>
      </c>
      <c r="H1425" s="388" t="s">
        <v>9567</v>
      </c>
      <c r="I1425" s="249"/>
      <c r="J1425" s="249"/>
      <c r="K1425" s="43"/>
    </row>
    <row r="1426" spans="1:11" x14ac:dyDescent="0.3">
      <c r="A1426" s="45">
        <v>43835</v>
      </c>
      <c r="B1426" s="396"/>
      <c r="C1426" s="5" t="s">
        <v>14</v>
      </c>
      <c r="D1426" s="5" t="s">
        <v>294</v>
      </c>
      <c r="E1426" s="43">
        <v>50000</v>
      </c>
      <c r="F1426" s="43"/>
      <c r="G1426" s="361">
        <f t="shared" si="5"/>
        <v>214465</v>
      </c>
      <c r="H1426" s="388" t="s">
        <v>9567</v>
      </c>
      <c r="I1426" s="249"/>
      <c r="J1426" s="249"/>
      <c r="K1426" s="43"/>
    </row>
    <row r="1427" spans="1:11" x14ac:dyDescent="0.3">
      <c r="A1427" s="45">
        <v>43835</v>
      </c>
      <c r="B1427" s="396"/>
      <c r="C1427" s="5" t="s">
        <v>6341</v>
      </c>
      <c r="D1427" s="5" t="s">
        <v>6836</v>
      </c>
      <c r="E1427" s="43">
        <v>12800</v>
      </c>
      <c r="F1427" s="43"/>
      <c r="G1427" s="361">
        <f t="shared" si="5"/>
        <v>201665</v>
      </c>
      <c r="H1427" s="388" t="s">
        <v>9567</v>
      </c>
      <c r="I1427" s="249"/>
      <c r="J1427" s="249"/>
      <c r="K1427" s="43"/>
    </row>
    <row r="1428" spans="1:11" x14ac:dyDescent="0.3">
      <c r="A1428" s="45">
        <v>43835</v>
      </c>
      <c r="B1428" s="396"/>
      <c r="C1428" s="5" t="s">
        <v>6341</v>
      </c>
      <c r="D1428" s="5" t="s">
        <v>4703</v>
      </c>
      <c r="E1428" s="43">
        <v>5100</v>
      </c>
      <c r="F1428" s="43"/>
      <c r="G1428" s="361">
        <f t="shared" si="5"/>
        <v>196565</v>
      </c>
      <c r="H1428" s="388" t="s">
        <v>9567</v>
      </c>
      <c r="I1428" s="249"/>
      <c r="J1428" s="249"/>
      <c r="K1428" s="43"/>
    </row>
    <row r="1429" spans="1:11" x14ac:dyDescent="0.3">
      <c r="A1429" s="45">
        <v>43835</v>
      </c>
      <c r="B1429" s="396"/>
      <c r="C1429" s="5" t="s">
        <v>4869</v>
      </c>
      <c r="D1429" s="5" t="s">
        <v>40</v>
      </c>
      <c r="E1429" s="43">
        <v>4370</v>
      </c>
      <c r="F1429" s="43"/>
      <c r="G1429" s="361">
        <f>G1428+F1429-E1429</f>
        <v>192195</v>
      </c>
      <c r="H1429" s="388" t="s">
        <v>9567</v>
      </c>
    </row>
    <row r="1430" spans="1:11" x14ac:dyDescent="0.3">
      <c r="A1430" s="45">
        <v>43835</v>
      </c>
      <c r="B1430" s="396"/>
      <c r="C1430" s="5" t="s">
        <v>4946</v>
      </c>
      <c r="D1430" s="5" t="s">
        <v>6332</v>
      </c>
      <c r="E1430" s="43">
        <v>526</v>
      </c>
      <c r="F1430" s="43"/>
      <c r="G1430" s="361">
        <f t="shared" si="5"/>
        <v>191669</v>
      </c>
      <c r="H1430" s="388" t="s">
        <v>9567</v>
      </c>
    </row>
    <row r="1431" spans="1:11" x14ac:dyDescent="0.3">
      <c r="A1431" s="45">
        <v>43835</v>
      </c>
      <c r="B1431" s="561"/>
      <c r="C1431" s="538" t="s">
        <v>4415</v>
      </c>
      <c r="D1431" s="538"/>
      <c r="E1431" s="538"/>
      <c r="F1431" s="43">
        <v>500000</v>
      </c>
      <c r="G1431" s="361">
        <f t="shared" si="5"/>
        <v>691669</v>
      </c>
      <c r="H1431" s="388" t="s">
        <v>9567</v>
      </c>
    </row>
    <row r="1432" spans="1:11" x14ac:dyDescent="0.3">
      <c r="A1432" s="45">
        <v>43835</v>
      </c>
      <c r="B1432" s="396"/>
      <c r="C1432" s="5" t="s">
        <v>6837</v>
      </c>
      <c r="D1432" s="5" t="s">
        <v>6838</v>
      </c>
      <c r="E1432" s="43">
        <v>100000</v>
      </c>
      <c r="F1432" s="43"/>
      <c r="G1432" s="361">
        <f t="shared" si="5"/>
        <v>591669</v>
      </c>
      <c r="H1432" s="388" t="s">
        <v>9567</v>
      </c>
    </row>
    <row r="1433" spans="1:11" x14ac:dyDescent="0.3">
      <c r="A1433" s="45">
        <v>43835</v>
      </c>
      <c r="B1433" s="396"/>
      <c r="C1433" s="5" t="s">
        <v>4055</v>
      </c>
      <c r="D1433" s="5" t="s">
        <v>6839</v>
      </c>
      <c r="E1433" s="43">
        <v>200</v>
      </c>
      <c r="F1433" s="43"/>
      <c r="G1433" s="361">
        <f t="shared" si="5"/>
        <v>591469</v>
      </c>
      <c r="H1433" s="388" t="s">
        <v>9567</v>
      </c>
    </row>
    <row r="1434" spans="1:11" x14ac:dyDescent="0.3">
      <c r="A1434" s="45">
        <v>43835</v>
      </c>
      <c r="B1434" s="396"/>
      <c r="C1434" s="5" t="s">
        <v>6840</v>
      </c>
      <c r="D1434" s="5" t="s">
        <v>6841</v>
      </c>
      <c r="E1434" s="43">
        <v>38000</v>
      </c>
      <c r="F1434" s="43"/>
      <c r="G1434" s="361">
        <f t="shared" si="5"/>
        <v>553469</v>
      </c>
      <c r="H1434" s="388" t="s">
        <v>9567</v>
      </c>
    </row>
    <row r="1435" spans="1:11" ht="37.5" x14ac:dyDescent="0.3">
      <c r="A1435" s="45">
        <v>43836</v>
      </c>
      <c r="B1435" s="406"/>
      <c r="C1435" s="61" t="s">
        <v>1837</v>
      </c>
      <c r="D1435" s="132" t="s">
        <v>6843</v>
      </c>
      <c r="E1435" s="62">
        <v>1000</v>
      </c>
      <c r="F1435" s="43"/>
      <c r="G1435" s="361">
        <f t="shared" si="5"/>
        <v>552469</v>
      </c>
      <c r="H1435" s="388" t="s">
        <v>9567</v>
      </c>
    </row>
    <row r="1436" spans="1:11" x14ac:dyDescent="0.3">
      <c r="A1436" s="45">
        <v>43836</v>
      </c>
      <c r="B1436" s="396"/>
      <c r="C1436" s="5" t="s">
        <v>14</v>
      </c>
      <c r="D1436" s="5" t="s">
        <v>294</v>
      </c>
      <c r="E1436" s="43">
        <v>50000</v>
      </c>
      <c r="F1436" s="43"/>
      <c r="G1436" s="361">
        <f t="shared" si="5"/>
        <v>502469</v>
      </c>
      <c r="H1436" s="388" t="s">
        <v>9567</v>
      </c>
    </row>
    <row r="1437" spans="1:11" x14ac:dyDescent="0.3">
      <c r="A1437" s="45">
        <v>43836</v>
      </c>
      <c r="B1437" s="396"/>
      <c r="C1437" s="5" t="s">
        <v>25</v>
      </c>
      <c r="D1437" s="5" t="s">
        <v>6854</v>
      </c>
      <c r="E1437" s="43">
        <v>1000</v>
      </c>
      <c r="F1437" s="43"/>
      <c r="G1437" s="361">
        <f t="shared" si="5"/>
        <v>501469</v>
      </c>
      <c r="H1437" s="388" t="s">
        <v>9567</v>
      </c>
    </row>
    <row r="1438" spans="1:11" x14ac:dyDescent="0.3">
      <c r="A1438" s="45">
        <v>43836</v>
      </c>
      <c r="B1438" s="399"/>
      <c r="C1438" s="39" t="s">
        <v>1512</v>
      </c>
      <c r="D1438" s="39" t="s">
        <v>6546</v>
      </c>
      <c r="E1438" s="43">
        <v>119633</v>
      </c>
      <c r="F1438" s="43"/>
      <c r="G1438" s="361">
        <f t="shared" si="5"/>
        <v>381836</v>
      </c>
      <c r="H1438" s="388" t="s">
        <v>9567</v>
      </c>
    </row>
    <row r="1439" spans="1:11" x14ac:dyDescent="0.3">
      <c r="A1439" s="45">
        <v>43836</v>
      </c>
      <c r="B1439" s="399"/>
      <c r="C1439" s="39" t="s">
        <v>1512</v>
      </c>
      <c r="D1439" s="39" t="s">
        <v>6842</v>
      </c>
      <c r="E1439" s="43">
        <f>31000+35000</f>
        <v>66000</v>
      </c>
      <c r="F1439" s="43"/>
      <c r="G1439" s="361">
        <f t="shared" si="5"/>
        <v>315836</v>
      </c>
      <c r="H1439" s="388" t="s">
        <v>9567</v>
      </c>
    </row>
    <row r="1440" spans="1:11"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2" x14ac:dyDescent="0.3">
      <c r="A1537" s="45">
        <v>43858</v>
      </c>
      <c r="B1537" s="396"/>
      <c r="C1537" s="5" t="s">
        <v>25</v>
      </c>
      <c r="D1537" s="5" t="s">
        <v>6917</v>
      </c>
      <c r="E1537" s="43">
        <v>5000</v>
      </c>
      <c r="F1537" s="43"/>
      <c r="G1537" s="361">
        <f t="shared" si="5"/>
        <v>25340</v>
      </c>
      <c r="H1537" s="388" t="s">
        <v>9567</v>
      </c>
    </row>
    <row r="1538" spans="1:12" x14ac:dyDescent="0.3">
      <c r="A1538" s="45">
        <v>43859</v>
      </c>
      <c r="B1538" s="396"/>
      <c r="C1538" s="5" t="s">
        <v>0</v>
      </c>
      <c r="D1538" s="5" t="s">
        <v>5629</v>
      </c>
      <c r="E1538" s="43">
        <v>10000</v>
      </c>
      <c r="F1538" s="43"/>
      <c r="G1538" s="361">
        <f t="shared" si="5"/>
        <v>15340</v>
      </c>
      <c r="H1538" s="388" t="s">
        <v>9567</v>
      </c>
    </row>
    <row r="1539" spans="1:12" x14ac:dyDescent="0.3">
      <c r="A1539" s="45">
        <v>43859</v>
      </c>
      <c r="B1539" s="396"/>
      <c r="C1539" s="5" t="s">
        <v>25</v>
      </c>
      <c r="D1539" s="5" t="s">
        <v>6879</v>
      </c>
      <c r="E1539" s="43">
        <v>100</v>
      </c>
      <c r="F1539" s="43"/>
      <c r="G1539" s="361">
        <f t="shared" si="5"/>
        <v>15240</v>
      </c>
      <c r="H1539" s="388" t="s">
        <v>9567</v>
      </c>
    </row>
    <row r="1540" spans="1:12" x14ac:dyDescent="0.3">
      <c r="A1540" s="45">
        <v>43859</v>
      </c>
      <c r="B1540" s="561"/>
      <c r="C1540" s="538" t="s">
        <v>4415</v>
      </c>
      <c r="D1540" s="538"/>
      <c r="E1540" s="538"/>
      <c r="F1540" s="43">
        <v>30000</v>
      </c>
      <c r="G1540" s="361">
        <f t="shared" ref="G1540:G1603" si="6">G1539+F1540-E1540</f>
        <v>45240</v>
      </c>
      <c r="H1540" s="388" t="s">
        <v>9567</v>
      </c>
    </row>
    <row r="1541" spans="1:12" x14ac:dyDescent="0.3">
      <c r="A1541" s="45">
        <v>43859</v>
      </c>
      <c r="B1541" s="396"/>
      <c r="C1541" s="5" t="s">
        <v>6918</v>
      </c>
      <c r="D1541" s="5" t="s">
        <v>40</v>
      </c>
      <c r="E1541" s="43">
        <v>5000</v>
      </c>
      <c r="F1541" s="43"/>
      <c r="G1541" s="361">
        <f t="shared" si="6"/>
        <v>40240</v>
      </c>
      <c r="H1541" s="388" t="s">
        <v>9567</v>
      </c>
    </row>
    <row r="1542" spans="1:12"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K1542" s="166"/>
      <c r="L1542" s="166"/>
    </row>
    <row r="1543" spans="1:12" x14ac:dyDescent="0.3">
      <c r="A1543" s="45">
        <v>43862</v>
      </c>
      <c r="B1543" s="396"/>
      <c r="C1543" s="5" t="s">
        <v>11</v>
      </c>
      <c r="D1543" s="5" t="s">
        <v>6919</v>
      </c>
      <c r="E1543" s="43">
        <v>500</v>
      </c>
      <c r="F1543" s="43"/>
      <c r="G1543" s="361">
        <f t="shared" si="6"/>
        <v>33750</v>
      </c>
      <c r="H1543" s="388" t="s">
        <v>9567</v>
      </c>
      <c r="K1543" s="327"/>
      <c r="L1543" s="327"/>
    </row>
    <row r="1544" spans="1:12" x14ac:dyDescent="0.3">
      <c r="A1544" s="45">
        <v>43862</v>
      </c>
      <c r="B1544" s="396"/>
      <c r="C1544" s="5" t="s">
        <v>1074</v>
      </c>
      <c r="D1544" s="5" t="s">
        <v>6920</v>
      </c>
      <c r="E1544" s="43">
        <f>526+450+790</f>
        <v>1766</v>
      </c>
      <c r="F1544" s="43"/>
      <c r="G1544" s="361">
        <f t="shared" si="6"/>
        <v>31984</v>
      </c>
      <c r="H1544" s="388" t="s">
        <v>9567</v>
      </c>
      <c r="K1544" s="328"/>
      <c r="L1544" s="328"/>
    </row>
    <row r="1545" spans="1:12" x14ac:dyDescent="0.3">
      <c r="A1545" s="45">
        <v>43862</v>
      </c>
      <c r="B1545" s="396"/>
      <c r="C1545" s="5" t="s">
        <v>25</v>
      </c>
      <c r="D1545" s="5" t="s">
        <v>6049</v>
      </c>
      <c r="E1545" s="43">
        <v>100</v>
      </c>
      <c r="F1545" s="43"/>
      <c r="G1545" s="361">
        <f t="shared" si="6"/>
        <v>31884</v>
      </c>
      <c r="H1545" s="388" t="s">
        <v>9567</v>
      </c>
      <c r="K1545" s="328"/>
      <c r="L1545" s="328"/>
    </row>
    <row r="1546" spans="1:12" x14ac:dyDescent="0.3">
      <c r="A1546" s="45">
        <v>43862</v>
      </c>
      <c r="B1546" s="561"/>
      <c r="C1546" s="538" t="s">
        <v>4415</v>
      </c>
      <c r="D1546" s="538"/>
      <c r="E1546" s="538"/>
      <c r="F1546" s="43">
        <v>100000</v>
      </c>
      <c r="G1546" s="361">
        <f t="shared" si="6"/>
        <v>131884</v>
      </c>
      <c r="H1546" s="388" t="s">
        <v>9567</v>
      </c>
      <c r="K1546" s="328"/>
      <c r="L1546" s="328"/>
    </row>
    <row r="1547" spans="1:12" x14ac:dyDescent="0.3">
      <c r="A1547" s="45">
        <v>43863</v>
      </c>
      <c r="B1547" s="396"/>
      <c r="C1547" s="5" t="s">
        <v>6921</v>
      </c>
      <c r="D1547" s="5"/>
      <c r="E1547" s="43">
        <v>5000</v>
      </c>
      <c r="F1547" s="43"/>
      <c r="G1547" s="361">
        <f t="shared" si="6"/>
        <v>126884</v>
      </c>
      <c r="H1547" s="388" t="s">
        <v>9567</v>
      </c>
      <c r="K1547" s="328"/>
      <c r="L1547" s="328"/>
    </row>
    <row r="1548" spans="1:12" x14ac:dyDescent="0.3">
      <c r="A1548" s="45">
        <v>43863</v>
      </c>
      <c r="B1548" s="320"/>
      <c r="C1548" s="44" t="s">
        <v>26</v>
      </c>
      <c r="D1548" s="243" t="s">
        <v>6923</v>
      </c>
      <c r="E1548" s="28">
        <v>2600</v>
      </c>
      <c r="F1548" s="43"/>
      <c r="G1548" s="361">
        <f t="shared" si="6"/>
        <v>124284</v>
      </c>
      <c r="H1548" s="388" t="s">
        <v>9567</v>
      </c>
      <c r="K1548" s="328"/>
      <c r="L1548" s="244"/>
    </row>
    <row r="1549" spans="1:12" x14ac:dyDescent="0.3">
      <c r="A1549" s="45">
        <v>43864</v>
      </c>
      <c r="B1549" s="396"/>
      <c r="C1549" s="5" t="s">
        <v>1012</v>
      </c>
      <c r="D1549" s="5" t="s">
        <v>6928</v>
      </c>
      <c r="E1549" s="43">
        <v>5000</v>
      </c>
      <c r="F1549" s="43"/>
      <c r="G1549" s="361">
        <f t="shared" si="6"/>
        <v>119284</v>
      </c>
      <c r="H1549" s="388" t="s">
        <v>9567</v>
      </c>
    </row>
    <row r="1550" spans="1:12" x14ac:dyDescent="0.3">
      <c r="A1550" s="45">
        <v>43864</v>
      </c>
      <c r="B1550" s="561"/>
      <c r="C1550" s="538" t="s">
        <v>4415</v>
      </c>
      <c r="D1550" s="538"/>
      <c r="E1550" s="538"/>
      <c r="F1550" s="43">
        <v>465000</v>
      </c>
      <c r="G1550" s="361">
        <f t="shared" si="6"/>
        <v>584284</v>
      </c>
      <c r="H1550" s="388" t="s">
        <v>9567</v>
      </c>
    </row>
    <row r="1551" spans="1:12" x14ac:dyDescent="0.3">
      <c r="A1551" s="45">
        <v>43864</v>
      </c>
      <c r="B1551" s="396"/>
      <c r="C1551" s="5" t="s">
        <v>6171</v>
      </c>
      <c r="D1551" s="5" t="s">
        <v>3332</v>
      </c>
      <c r="E1551" s="43">
        <v>22000</v>
      </c>
      <c r="F1551" s="43"/>
      <c r="G1551" s="361">
        <f t="shared" si="6"/>
        <v>562284</v>
      </c>
      <c r="H1551" s="388" t="s">
        <v>9567</v>
      </c>
    </row>
    <row r="1552" spans="1:12"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6" x14ac:dyDescent="0.3">
      <c r="A1601" s="45">
        <v>43841</v>
      </c>
      <c r="B1601" s="396"/>
      <c r="C1601" s="5" t="s">
        <v>25</v>
      </c>
      <c r="D1601" s="5" t="s">
        <v>6049</v>
      </c>
      <c r="E1601" s="43">
        <v>120</v>
      </c>
      <c r="F1601" s="43"/>
      <c r="G1601" s="361">
        <f t="shared" si="6"/>
        <v>10384</v>
      </c>
      <c r="H1601" s="388" t="s">
        <v>9567</v>
      </c>
    </row>
    <row r="1602" spans="1:16" x14ac:dyDescent="0.3">
      <c r="A1602" s="45">
        <v>43841</v>
      </c>
      <c r="B1602" s="399"/>
      <c r="C1602" s="39" t="s">
        <v>4869</v>
      </c>
      <c r="D1602" s="5" t="s">
        <v>40</v>
      </c>
      <c r="E1602" s="43">
        <v>4152</v>
      </c>
      <c r="F1602" s="43"/>
      <c r="G1602" s="361">
        <f t="shared" si="6"/>
        <v>6232</v>
      </c>
      <c r="H1602" s="388" t="s">
        <v>9567</v>
      </c>
    </row>
    <row r="1603" spans="1:16" x14ac:dyDescent="0.3">
      <c r="A1603" s="45">
        <v>43841</v>
      </c>
      <c r="B1603" s="399"/>
      <c r="C1603" s="39" t="s">
        <v>14</v>
      </c>
      <c r="D1603" s="5" t="s">
        <v>640</v>
      </c>
      <c r="E1603" s="43">
        <v>1000</v>
      </c>
      <c r="F1603" s="43"/>
      <c r="G1603" s="361">
        <f t="shared" si="6"/>
        <v>5232</v>
      </c>
      <c r="H1603" s="388" t="s">
        <v>9567</v>
      </c>
    </row>
    <row r="1604" spans="1:16" x14ac:dyDescent="0.3">
      <c r="A1604" s="45">
        <v>43841</v>
      </c>
      <c r="B1604" s="561"/>
      <c r="C1604" s="538" t="s">
        <v>3444</v>
      </c>
      <c r="D1604" s="538"/>
      <c r="E1604" s="538"/>
      <c r="F1604" s="43">
        <v>100000</v>
      </c>
      <c r="G1604" s="361">
        <f t="shared" ref="G1604:G1610" si="7">G1603+F1604-E1604</f>
        <v>105232</v>
      </c>
      <c r="H1604" s="388" t="s">
        <v>9567</v>
      </c>
    </row>
    <row r="1605" spans="1:16" x14ac:dyDescent="0.3">
      <c r="A1605" s="45">
        <v>43841</v>
      </c>
      <c r="B1605" s="399"/>
      <c r="C1605" s="39" t="s">
        <v>541</v>
      </c>
      <c r="D1605" s="5" t="s">
        <v>6955</v>
      </c>
      <c r="E1605" s="43">
        <v>11410</v>
      </c>
      <c r="F1605" s="43"/>
      <c r="G1605" s="361">
        <f t="shared" si="7"/>
        <v>93822</v>
      </c>
      <c r="H1605" s="388" t="s">
        <v>9567</v>
      </c>
    </row>
    <row r="1606" spans="1:16" x14ac:dyDescent="0.3">
      <c r="A1606" s="45">
        <v>43841</v>
      </c>
      <c r="B1606" s="398"/>
      <c r="C1606" s="73" t="s">
        <v>25</v>
      </c>
      <c r="D1606" s="5" t="s">
        <v>4276</v>
      </c>
      <c r="E1606" s="43">
        <v>4988</v>
      </c>
      <c r="F1606" s="43"/>
      <c r="G1606" s="361">
        <f t="shared" si="7"/>
        <v>88834</v>
      </c>
      <c r="H1606" s="388" t="s">
        <v>9567</v>
      </c>
    </row>
    <row r="1607" spans="1:16" x14ac:dyDescent="0.3">
      <c r="A1607" s="45">
        <v>43841</v>
      </c>
      <c r="B1607" s="398"/>
      <c r="C1607" s="73" t="s">
        <v>6430</v>
      </c>
      <c r="D1607" s="5" t="s">
        <v>4615</v>
      </c>
      <c r="E1607" s="43">
        <v>6000</v>
      </c>
      <c r="F1607" s="43"/>
      <c r="G1607" s="361">
        <f t="shared" si="7"/>
        <v>82834</v>
      </c>
      <c r="H1607" s="388" t="s">
        <v>9567</v>
      </c>
    </row>
    <row r="1608" spans="1:16" x14ac:dyDescent="0.3">
      <c r="A1608" s="45">
        <v>43841</v>
      </c>
      <c r="B1608" s="396"/>
      <c r="C1608" s="5" t="s">
        <v>5930</v>
      </c>
      <c r="D1608" s="5"/>
      <c r="E1608" s="43">
        <v>54480</v>
      </c>
      <c r="F1608" s="43"/>
      <c r="G1608" s="361">
        <f t="shared" si="7"/>
        <v>28354</v>
      </c>
      <c r="H1608" s="388" t="s">
        <v>9567</v>
      </c>
    </row>
    <row r="1609" spans="1:16" x14ac:dyDescent="0.3">
      <c r="A1609" s="45">
        <v>43842</v>
      </c>
      <c r="B1609" s="396"/>
      <c r="C1609" s="5" t="s">
        <v>14</v>
      </c>
      <c r="D1609" s="5" t="s">
        <v>294</v>
      </c>
      <c r="E1609" s="43">
        <v>20000</v>
      </c>
      <c r="F1609" s="43"/>
      <c r="G1609" s="361">
        <f t="shared" si="7"/>
        <v>8354</v>
      </c>
      <c r="H1609" s="388" t="s">
        <v>9567</v>
      </c>
    </row>
    <row r="1610" spans="1:16" x14ac:dyDescent="0.3">
      <c r="A1610" s="45">
        <v>43842</v>
      </c>
      <c r="B1610" s="396"/>
      <c r="C1610" s="5" t="s">
        <v>6908</v>
      </c>
      <c r="D1610" s="5" t="s">
        <v>2013</v>
      </c>
      <c r="E1610" s="43">
        <v>200</v>
      </c>
      <c r="F1610" s="43"/>
      <c r="G1610" s="361">
        <f t="shared" si="7"/>
        <v>8154</v>
      </c>
      <c r="H1610" s="388" t="s">
        <v>9567</v>
      </c>
    </row>
    <row r="1611" spans="1:16" x14ac:dyDescent="0.3">
      <c r="A1611" s="45">
        <v>43842</v>
      </c>
      <c r="B1611" s="561"/>
      <c r="C1611" s="538" t="s">
        <v>3444</v>
      </c>
      <c r="D1611" s="538"/>
      <c r="E1611" s="538"/>
      <c r="F1611" s="43">
        <v>50000</v>
      </c>
      <c r="G1611" s="361">
        <f t="shared" ref="G1611:G1616" si="8">G1610+F1611-E1611</f>
        <v>58154</v>
      </c>
      <c r="H1611" s="388" t="s">
        <v>9567</v>
      </c>
    </row>
    <row r="1612" spans="1:16" x14ac:dyDescent="0.3">
      <c r="A1612" s="45">
        <v>43842</v>
      </c>
      <c r="B1612" s="396"/>
      <c r="C1612" s="5" t="s">
        <v>6957</v>
      </c>
      <c r="D1612" s="5" t="s">
        <v>294</v>
      </c>
      <c r="E1612" s="43">
        <v>15000</v>
      </c>
      <c r="F1612" s="43"/>
      <c r="G1612" s="361">
        <f t="shared" si="8"/>
        <v>43154</v>
      </c>
      <c r="H1612" s="388" t="s">
        <v>9567</v>
      </c>
    </row>
    <row r="1613" spans="1:16" x14ac:dyDescent="0.3">
      <c r="A1613" s="45">
        <v>43842</v>
      </c>
      <c r="B1613" s="396"/>
      <c r="C1613" s="5" t="s">
        <v>5156</v>
      </c>
      <c r="D1613" s="5" t="s">
        <v>6958</v>
      </c>
      <c r="E1613" s="43">
        <v>500</v>
      </c>
      <c r="F1613" s="43"/>
      <c r="G1613" s="361">
        <f t="shared" si="8"/>
        <v>42654</v>
      </c>
      <c r="H1613" s="388" t="s">
        <v>9567</v>
      </c>
    </row>
    <row r="1614" spans="1:16" x14ac:dyDescent="0.3">
      <c r="A1614" s="45">
        <v>43842</v>
      </c>
      <c r="B1614" s="396"/>
      <c r="C1614" s="5" t="s">
        <v>6959</v>
      </c>
      <c r="D1614" s="5" t="s">
        <v>6960</v>
      </c>
      <c r="E1614" s="43">
        <v>500</v>
      </c>
      <c r="F1614" s="43"/>
      <c r="G1614" s="361">
        <f t="shared" si="8"/>
        <v>42154</v>
      </c>
      <c r="H1614" s="388" t="s">
        <v>9567</v>
      </c>
      <c r="P1614" s="93"/>
    </row>
    <row r="1615" spans="1:16" x14ac:dyDescent="0.3">
      <c r="A1615" s="45">
        <v>43842</v>
      </c>
      <c r="B1615" s="396"/>
      <c r="C1615" s="5" t="s">
        <v>1787</v>
      </c>
      <c r="D1615" s="5" t="s">
        <v>6961</v>
      </c>
      <c r="E1615" s="43">
        <v>2500</v>
      </c>
      <c r="F1615" s="43"/>
      <c r="G1615" s="361">
        <f t="shared" si="8"/>
        <v>39654</v>
      </c>
      <c r="H1615" s="388" t="s">
        <v>9567</v>
      </c>
      <c r="M1615" s="93"/>
    </row>
    <row r="1616" spans="1:16" x14ac:dyDescent="0.3">
      <c r="A1616" s="45">
        <v>43842</v>
      </c>
      <c r="B1616" s="396"/>
      <c r="C1616" s="5" t="s">
        <v>541</v>
      </c>
      <c r="D1616" s="5" t="s">
        <v>6962</v>
      </c>
      <c r="E1616" s="43">
        <v>15000</v>
      </c>
      <c r="F1616" s="43"/>
      <c r="G1616" s="361">
        <f t="shared" si="8"/>
        <v>24654</v>
      </c>
      <c r="H1616" s="388" t="s">
        <v>9567</v>
      </c>
      <c r="M1616" s="52"/>
    </row>
    <row r="1617" spans="1:13" x14ac:dyDescent="0.3">
      <c r="A1617" s="45">
        <v>43843</v>
      </c>
      <c r="B1617" s="561"/>
      <c r="C1617" s="538" t="s">
        <v>3444</v>
      </c>
      <c r="D1617" s="538"/>
      <c r="E1617" s="538"/>
      <c r="F1617" s="43">
        <v>150000</v>
      </c>
      <c r="G1617" s="361">
        <f t="shared" ref="G1617:G1665" si="9">G1616+F1617-E1617</f>
        <v>174654</v>
      </c>
      <c r="H1617" s="388" t="s">
        <v>9567</v>
      </c>
      <c r="M1617" s="93"/>
    </row>
    <row r="1618" spans="1:13" x14ac:dyDescent="0.3">
      <c r="A1618" s="45">
        <v>43843</v>
      </c>
      <c r="B1618" s="396"/>
      <c r="C1618" s="5" t="s">
        <v>14</v>
      </c>
      <c r="D1618" s="5" t="s">
        <v>294</v>
      </c>
      <c r="E1618" s="43">
        <v>15000</v>
      </c>
      <c r="F1618" s="43"/>
      <c r="G1618" s="361">
        <f t="shared" si="9"/>
        <v>159654</v>
      </c>
      <c r="H1618" s="388" t="s">
        <v>9567</v>
      </c>
      <c r="M1618" s="93"/>
    </row>
    <row r="1619" spans="1:13" x14ac:dyDescent="0.3">
      <c r="A1619" s="45">
        <v>43843</v>
      </c>
      <c r="B1619" s="396"/>
      <c r="C1619" s="5" t="s">
        <v>1012</v>
      </c>
      <c r="D1619" s="5" t="s">
        <v>6963</v>
      </c>
      <c r="E1619" s="43">
        <v>2000</v>
      </c>
      <c r="F1619" s="43"/>
      <c r="G1619" s="361">
        <f t="shared" si="9"/>
        <v>157654</v>
      </c>
      <c r="H1619" s="388" t="s">
        <v>9567</v>
      </c>
    </row>
    <row r="1620" spans="1:13" x14ac:dyDescent="0.3">
      <c r="A1620" s="45">
        <v>43843</v>
      </c>
      <c r="B1620" s="396"/>
      <c r="C1620" s="5" t="s">
        <v>110</v>
      </c>
      <c r="D1620" s="5" t="s">
        <v>3172</v>
      </c>
      <c r="E1620" s="43">
        <v>10500</v>
      </c>
      <c r="F1620" s="43"/>
      <c r="G1620" s="361">
        <f t="shared" si="9"/>
        <v>147154</v>
      </c>
      <c r="H1620" s="388" t="s">
        <v>9567</v>
      </c>
      <c r="M1620" s="93"/>
    </row>
    <row r="1621" spans="1:13" x14ac:dyDescent="0.3">
      <c r="A1621" s="45">
        <v>43845</v>
      </c>
      <c r="B1621" s="396"/>
      <c r="C1621" s="5" t="s">
        <v>0</v>
      </c>
      <c r="D1621" s="5" t="s">
        <v>6965</v>
      </c>
      <c r="E1621" s="43">
        <v>20000</v>
      </c>
      <c r="F1621" s="43"/>
      <c r="G1621" s="361">
        <f t="shared" si="9"/>
        <v>127154</v>
      </c>
      <c r="H1621" s="388" t="s">
        <v>9567</v>
      </c>
    </row>
    <row r="1622" spans="1:13" x14ac:dyDescent="0.3">
      <c r="A1622" s="45">
        <v>43845</v>
      </c>
      <c r="B1622" s="396"/>
      <c r="C1622" s="5" t="s">
        <v>1787</v>
      </c>
      <c r="D1622" s="5" t="s">
        <v>6966</v>
      </c>
      <c r="E1622" s="43">
        <v>1200</v>
      </c>
      <c r="F1622" s="43"/>
      <c r="G1622" s="361">
        <f t="shared" si="9"/>
        <v>125954</v>
      </c>
      <c r="H1622" s="388" t="s">
        <v>9567</v>
      </c>
      <c r="M1622" s="93"/>
    </row>
    <row r="1623" spans="1:13" x14ac:dyDescent="0.3">
      <c r="A1623" s="45">
        <v>43845</v>
      </c>
      <c r="B1623" s="396"/>
      <c r="C1623" s="5" t="s">
        <v>1837</v>
      </c>
      <c r="D1623" s="5" t="s">
        <v>2013</v>
      </c>
      <c r="E1623" s="43">
        <v>1075</v>
      </c>
      <c r="F1623" s="43"/>
      <c r="G1623" s="361">
        <f t="shared" si="9"/>
        <v>124879</v>
      </c>
      <c r="H1623" s="388" t="s">
        <v>9567</v>
      </c>
    </row>
    <row r="1624" spans="1:13" x14ac:dyDescent="0.3">
      <c r="A1624" s="45">
        <v>43845</v>
      </c>
      <c r="B1624" s="396"/>
      <c r="C1624" s="5" t="s">
        <v>1837</v>
      </c>
      <c r="D1624" s="5" t="s">
        <v>6967</v>
      </c>
      <c r="E1624" s="43">
        <v>1600</v>
      </c>
      <c r="F1624" s="43"/>
      <c r="G1624" s="361">
        <f t="shared" si="9"/>
        <v>123279</v>
      </c>
      <c r="H1624" s="388" t="s">
        <v>9567</v>
      </c>
    </row>
    <row r="1625" spans="1:13" x14ac:dyDescent="0.3">
      <c r="A1625" s="45">
        <v>43845</v>
      </c>
      <c r="B1625" s="396"/>
      <c r="C1625" s="5" t="s">
        <v>84</v>
      </c>
      <c r="D1625" s="5" t="s">
        <v>6968</v>
      </c>
      <c r="E1625" s="43">
        <v>5000</v>
      </c>
      <c r="F1625" s="43"/>
      <c r="G1625" s="361">
        <f t="shared" si="9"/>
        <v>118279</v>
      </c>
      <c r="H1625" s="388" t="s">
        <v>9567</v>
      </c>
    </row>
    <row r="1626" spans="1:13" x14ac:dyDescent="0.3">
      <c r="A1626" s="45">
        <v>43845</v>
      </c>
      <c r="B1626" s="396"/>
      <c r="C1626" s="5" t="s">
        <v>54</v>
      </c>
      <c r="D1626" s="5" t="s">
        <v>6969</v>
      </c>
      <c r="E1626" s="43">
        <v>10451</v>
      </c>
      <c r="F1626" s="43"/>
      <c r="G1626" s="361">
        <f t="shared" si="9"/>
        <v>107828</v>
      </c>
      <c r="H1626" s="388" t="s">
        <v>9567</v>
      </c>
    </row>
    <row r="1627" spans="1:13" x14ac:dyDescent="0.3">
      <c r="A1627" s="45">
        <v>43845</v>
      </c>
      <c r="B1627" s="396"/>
      <c r="C1627" s="5" t="s">
        <v>1616</v>
      </c>
      <c r="D1627" s="5" t="s">
        <v>6970</v>
      </c>
      <c r="E1627" s="43">
        <v>3000</v>
      </c>
      <c r="F1627" s="43"/>
      <c r="G1627" s="361">
        <f t="shared" si="9"/>
        <v>104828</v>
      </c>
      <c r="H1627" s="388" t="s">
        <v>9567</v>
      </c>
    </row>
    <row r="1628" spans="1:13" x14ac:dyDescent="0.3">
      <c r="A1628" s="45">
        <v>43845</v>
      </c>
      <c r="B1628" s="396"/>
      <c r="C1628" s="5" t="s">
        <v>110</v>
      </c>
      <c r="D1628" s="5" t="s">
        <v>640</v>
      </c>
      <c r="E1628" s="43">
        <v>2000</v>
      </c>
      <c r="F1628" s="43"/>
      <c r="G1628" s="361">
        <f t="shared" si="9"/>
        <v>102828</v>
      </c>
      <c r="H1628" s="388" t="s">
        <v>9567</v>
      </c>
    </row>
    <row r="1629" spans="1:13" x14ac:dyDescent="0.3">
      <c r="A1629" s="45">
        <v>43845</v>
      </c>
      <c r="B1629" s="396"/>
      <c r="C1629" s="5" t="s">
        <v>6430</v>
      </c>
      <c r="D1629" s="5" t="s">
        <v>3557</v>
      </c>
      <c r="E1629" s="43">
        <v>5000</v>
      </c>
      <c r="F1629" s="43"/>
      <c r="G1629" s="361">
        <f t="shared" si="9"/>
        <v>97828</v>
      </c>
      <c r="H1629" s="388" t="s">
        <v>9567</v>
      </c>
    </row>
    <row r="1630" spans="1:13" x14ac:dyDescent="0.3">
      <c r="A1630" s="45">
        <v>43846</v>
      </c>
      <c r="B1630" s="396"/>
      <c r="C1630" s="5" t="s">
        <v>6971</v>
      </c>
      <c r="D1630" s="5" t="s">
        <v>6972</v>
      </c>
      <c r="E1630" s="43">
        <v>15000</v>
      </c>
      <c r="F1630" s="43"/>
      <c r="G1630" s="361">
        <f t="shared" si="9"/>
        <v>82828</v>
      </c>
      <c r="H1630" s="388" t="s">
        <v>9567</v>
      </c>
    </row>
    <row r="1631" spans="1:13" x14ac:dyDescent="0.3">
      <c r="A1631" s="45">
        <v>43846</v>
      </c>
      <c r="B1631" s="396"/>
      <c r="C1631" s="5" t="s">
        <v>14</v>
      </c>
      <c r="D1631" s="5" t="s">
        <v>294</v>
      </c>
      <c r="E1631" s="43">
        <v>10000</v>
      </c>
      <c r="F1631" s="43"/>
      <c r="G1631" s="361">
        <f t="shared" si="9"/>
        <v>72828</v>
      </c>
      <c r="H1631" s="388" t="s">
        <v>9567</v>
      </c>
    </row>
    <row r="1632" spans="1:13"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4" x14ac:dyDescent="0.3">
      <c r="A1825" s="45">
        <v>44273</v>
      </c>
      <c r="B1825" s="396"/>
      <c r="C1825" s="5" t="s">
        <v>0</v>
      </c>
      <c r="D1825" s="5" t="s">
        <v>294</v>
      </c>
      <c r="E1825" s="43">
        <v>10000</v>
      </c>
      <c r="F1825" s="43"/>
      <c r="G1825" s="361">
        <f t="shared" si="13"/>
        <v>23185</v>
      </c>
      <c r="H1825" s="388" t="s">
        <v>9567</v>
      </c>
    </row>
    <row r="1826" spans="1:14" x14ac:dyDescent="0.3">
      <c r="A1826" s="45">
        <v>44273</v>
      </c>
      <c r="B1826" s="396"/>
      <c r="C1826" s="5" t="s">
        <v>1837</v>
      </c>
      <c r="D1826" s="5" t="s">
        <v>294</v>
      </c>
      <c r="E1826" s="43">
        <v>2000</v>
      </c>
      <c r="F1826" s="43"/>
      <c r="G1826" s="361">
        <f t="shared" si="13"/>
        <v>21185</v>
      </c>
      <c r="H1826" s="388" t="s">
        <v>9567</v>
      </c>
    </row>
    <row r="1827" spans="1:14" ht="56.25" x14ac:dyDescent="0.3">
      <c r="A1827" s="45">
        <v>44273</v>
      </c>
      <c r="B1827" s="396"/>
      <c r="C1827" s="5" t="s">
        <v>1074</v>
      </c>
      <c r="D1827" s="92" t="s">
        <v>7218</v>
      </c>
      <c r="E1827" s="43">
        <f>8010+5000</f>
        <v>13010</v>
      </c>
      <c r="F1827" s="43"/>
      <c r="G1827" s="361">
        <f t="shared" si="13"/>
        <v>8175</v>
      </c>
      <c r="H1827" s="388" t="s">
        <v>9567</v>
      </c>
    </row>
    <row r="1828" spans="1:14" x14ac:dyDescent="0.3">
      <c r="A1828" s="45">
        <v>44273</v>
      </c>
      <c r="B1828" s="396"/>
      <c r="C1828" s="5" t="s">
        <v>84</v>
      </c>
      <c r="D1828" s="5" t="s">
        <v>7207</v>
      </c>
      <c r="E1828" s="43">
        <v>3000</v>
      </c>
      <c r="F1828" s="43"/>
      <c r="G1828" s="361">
        <f t="shared" si="13"/>
        <v>5175</v>
      </c>
      <c r="H1828" s="388" t="s">
        <v>9567</v>
      </c>
    </row>
    <row r="1829" spans="1:14" x14ac:dyDescent="0.3">
      <c r="A1829" s="45">
        <v>44273</v>
      </c>
      <c r="B1829" s="562"/>
      <c r="C1829" s="539" t="s">
        <v>7088</v>
      </c>
      <c r="D1829" s="540"/>
      <c r="E1829" s="541"/>
      <c r="F1829" s="43">
        <v>150000</v>
      </c>
      <c r="G1829" s="361">
        <f t="shared" si="13"/>
        <v>155175</v>
      </c>
      <c r="H1829" s="388" t="s">
        <v>9567</v>
      </c>
    </row>
    <row r="1830" spans="1:14" x14ac:dyDescent="0.3">
      <c r="A1830" s="45">
        <v>44273</v>
      </c>
      <c r="B1830" s="396"/>
      <c r="C1830" s="5" t="s">
        <v>7156</v>
      </c>
      <c r="D1830" s="5" t="s">
        <v>7208</v>
      </c>
      <c r="E1830" s="43">
        <v>70000</v>
      </c>
      <c r="F1830" s="43"/>
      <c r="G1830" s="361">
        <f t="shared" si="13"/>
        <v>85175</v>
      </c>
      <c r="H1830" s="388" t="s">
        <v>9567</v>
      </c>
    </row>
    <row r="1831" spans="1:14" x14ac:dyDescent="0.3">
      <c r="A1831" s="45">
        <v>44273</v>
      </c>
      <c r="B1831" s="396"/>
      <c r="C1831" s="5" t="s">
        <v>7099</v>
      </c>
      <c r="D1831" s="5" t="s">
        <v>7209</v>
      </c>
      <c r="E1831" s="43">
        <v>4700</v>
      </c>
      <c r="F1831" s="43"/>
      <c r="G1831" s="361">
        <f t="shared" si="13"/>
        <v>80475</v>
      </c>
      <c r="H1831" s="388" t="s">
        <v>9567</v>
      </c>
    </row>
    <row r="1832" spans="1:14" x14ac:dyDescent="0.3">
      <c r="A1832" s="45">
        <v>44273</v>
      </c>
      <c r="B1832" s="396"/>
      <c r="C1832" s="5" t="s">
        <v>84</v>
      </c>
      <c r="D1832" s="5" t="s">
        <v>7210</v>
      </c>
      <c r="E1832" s="43">
        <v>5000</v>
      </c>
      <c r="F1832" s="43"/>
      <c r="G1832" s="361">
        <f t="shared" si="13"/>
        <v>75475</v>
      </c>
      <c r="H1832" s="388" t="s">
        <v>9567</v>
      </c>
      <c r="N1832" s="135"/>
    </row>
    <row r="1833" spans="1:14" x14ac:dyDescent="0.3">
      <c r="A1833" s="45">
        <v>44274</v>
      </c>
      <c r="B1833" s="396"/>
      <c r="C1833" s="5" t="s">
        <v>107</v>
      </c>
      <c r="D1833" s="5" t="s">
        <v>7211</v>
      </c>
      <c r="E1833" s="43">
        <v>1400</v>
      </c>
      <c r="F1833" s="43"/>
      <c r="G1833" s="361">
        <f t="shared" si="13"/>
        <v>74075</v>
      </c>
      <c r="H1833" s="388" t="s">
        <v>9567</v>
      </c>
      <c r="M1833" s="238"/>
      <c r="N1833" s="238"/>
    </row>
    <row r="1834" spans="1:14" x14ac:dyDescent="0.3">
      <c r="A1834" s="45">
        <v>44274</v>
      </c>
      <c r="B1834" s="396"/>
      <c r="C1834" s="5" t="s">
        <v>107</v>
      </c>
      <c r="D1834" s="5" t="s">
        <v>4723</v>
      </c>
      <c r="E1834" s="43">
        <v>1000</v>
      </c>
      <c r="F1834" s="43"/>
      <c r="G1834" s="361">
        <f t="shared" si="13"/>
        <v>73075</v>
      </c>
      <c r="H1834" s="388" t="s">
        <v>9567</v>
      </c>
    </row>
    <row r="1835" spans="1:14" x14ac:dyDescent="0.3">
      <c r="A1835" s="45">
        <v>44274</v>
      </c>
      <c r="B1835" s="396"/>
      <c r="C1835" s="5" t="s">
        <v>25</v>
      </c>
      <c r="D1835" s="5" t="s">
        <v>4276</v>
      </c>
      <c r="E1835" s="43">
        <v>8257</v>
      </c>
      <c r="F1835" s="43"/>
      <c r="G1835" s="361">
        <f t="shared" si="13"/>
        <v>64818</v>
      </c>
      <c r="H1835" s="388" t="s">
        <v>9567</v>
      </c>
      <c r="N1835" s="248"/>
    </row>
    <row r="1836" spans="1:14" x14ac:dyDescent="0.3">
      <c r="A1836" s="45">
        <v>44274</v>
      </c>
      <c r="B1836" s="396"/>
      <c r="C1836" s="5" t="s">
        <v>5938</v>
      </c>
      <c r="D1836" s="5" t="s">
        <v>5508</v>
      </c>
      <c r="E1836" s="43">
        <v>20000</v>
      </c>
      <c r="F1836" s="43"/>
      <c r="G1836" s="361">
        <f t="shared" si="13"/>
        <v>44818</v>
      </c>
      <c r="H1836" s="388" t="s">
        <v>9567</v>
      </c>
    </row>
    <row r="1837" spans="1:14" x14ac:dyDescent="0.3">
      <c r="A1837" s="45">
        <v>44274</v>
      </c>
      <c r="B1837" s="396"/>
      <c r="C1837" s="5" t="s">
        <v>7040</v>
      </c>
      <c r="D1837" s="5" t="s">
        <v>40</v>
      </c>
      <c r="E1837" s="43">
        <v>1000</v>
      </c>
      <c r="F1837" s="43"/>
      <c r="G1837" s="361">
        <f t="shared" si="13"/>
        <v>43818</v>
      </c>
      <c r="H1837" s="388" t="s">
        <v>9567</v>
      </c>
    </row>
    <row r="1838" spans="1:14" x14ac:dyDescent="0.3">
      <c r="A1838" s="45">
        <v>44274</v>
      </c>
      <c r="B1838" s="396"/>
      <c r="C1838" s="5" t="s">
        <v>7216</v>
      </c>
      <c r="D1838" s="5" t="s">
        <v>7217</v>
      </c>
      <c r="E1838" s="43">
        <v>100</v>
      </c>
      <c r="F1838" s="43"/>
      <c r="G1838" s="361">
        <f t="shared" si="13"/>
        <v>43718</v>
      </c>
      <c r="H1838" s="388" t="s">
        <v>9567</v>
      </c>
    </row>
    <row r="1839" spans="1:14" x14ac:dyDescent="0.3">
      <c r="A1839" s="45">
        <v>44274</v>
      </c>
      <c r="B1839" s="396"/>
      <c r="C1839" s="5" t="s">
        <v>7040</v>
      </c>
      <c r="D1839" s="5" t="s">
        <v>5508</v>
      </c>
      <c r="E1839" s="43">
        <v>10000</v>
      </c>
      <c r="F1839" s="43"/>
      <c r="G1839" s="361">
        <f t="shared" si="13"/>
        <v>33718</v>
      </c>
      <c r="H1839" s="388" t="s">
        <v>9567</v>
      </c>
    </row>
    <row r="1840" spans="1:14"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5" x14ac:dyDescent="0.3">
      <c r="A2033" s="45">
        <v>44316</v>
      </c>
      <c r="B2033" s="396"/>
      <c r="C2033" s="5" t="s">
        <v>541</v>
      </c>
      <c r="D2033" s="5" t="s">
        <v>5377</v>
      </c>
      <c r="E2033" s="43">
        <v>600</v>
      </c>
      <c r="F2033" s="43"/>
      <c r="G2033" s="361">
        <f t="shared" si="16"/>
        <v>134456</v>
      </c>
      <c r="H2033" s="388" t="s">
        <v>9567</v>
      </c>
    </row>
    <row r="2034" spans="1:15" x14ac:dyDescent="0.3">
      <c r="A2034" s="45">
        <v>44319</v>
      </c>
      <c r="B2034" s="396"/>
      <c r="C2034" s="5" t="s">
        <v>14</v>
      </c>
      <c r="D2034" s="5" t="s">
        <v>7381</v>
      </c>
      <c r="E2034" s="43">
        <v>1000</v>
      </c>
      <c r="F2034" s="43"/>
      <c r="G2034" s="361">
        <f t="shared" si="16"/>
        <v>133456</v>
      </c>
      <c r="H2034" s="388" t="s">
        <v>9567</v>
      </c>
    </row>
    <row r="2035" spans="1:15" x14ac:dyDescent="0.3">
      <c r="A2035" s="45">
        <v>44319</v>
      </c>
      <c r="B2035" s="396"/>
      <c r="C2035" s="5" t="s">
        <v>57</v>
      </c>
      <c r="D2035" s="5" t="s">
        <v>7382</v>
      </c>
      <c r="E2035" s="43">
        <v>1000</v>
      </c>
      <c r="F2035" s="43"/>
      <c r="G2035" s="361">
        <f t="shared" si="16"/>
        <v>132456</v>
      </c>
      <c r="H2035" s="388" t="s">
        <v>9567</v>
      </c>
    </row>
    <row r="2036" spans="1:15" ht="37.5" x14ac:dyDescent="0.3">
      <c r="A2036" s="45">
        <v>44319</v>
      </c>
      <c r="B2036" s="320"/>
      <c r="C2036" s="44" t="s">
        <v>4550</v>
      </c>
      <c r="D2036" s="124" t="s">
        <v>7383</v>
      </c>
      <c r="E2036" s="28">
        <v>40000</v>
      </c>
      <c r="F2036" s="28"/>
      <c r="G2036" s="361">
        <f t="shared" si="16"/>
        <v>92456</v>
      </c>
      <c r="H2036" s="388" t="s">
        <v>9567</v>
      </c>
    </row>
    <row r="2037" spans="1:15" x14ac:dyDescent="0.3">
      <c r="A2037" s="45">
        <v>44319</v>
      </c>
      <c r="B2037" s="396"/>
      <c r="C2037" s="5" t="s">
        <v>4869</v>
      </c>
      <c r="D2037" s="5" t="s">
        <v>40</v>
      </c>
      <c r="E2037" s="43">
        <v>4162</v>
      </c>
      <c r="F2037" s="43"/>
      <c r="G2037" s="361">
        <f t="shared" si="16"/>
        <v>88294</v>
      </c>
      <c r="H2037" s="388" t="s">
        <v>9567</v>
      </c>
    </row>
    <row r="2038" spans="1:15" x14ac:dyDescent="0.3">
      <c r="A2038" s="45">
        <v>44319</v>
      </c>
      <c r="B2038" s="396"/>
      <c r="C2038" s="5" t="s">
        <v>1074</v>
      </c>
      <c r="D2038" s="5" t="s">
        <v>4946</v>
      </c>
      <c r="E2038" s="43">
        <v>526</v>
      </c>
      <c r="F2038" s="43"/>
      <c r="G2038" s="361">
        <f t="shared" si="16"/>
        <v>87768</v>
      </c>
      <c r="H2038" s="388" t="s">
        <v>9567</v>
      </c>
    </row>
    <row r="2039" spans="1:15" x14ac:dyDescent="0.3">
      <c r="A2039" s="45">
        <v>44319</v>
      </c>
      <c r="B2039" s="396"/>
      <c r="C2039" s="5" t="s">
        <v>0</v>
      </c>
      <c r="D2039" s="5" t="s">
        <v>4350</v>
      </c>
      <c r="E2039" s="43">
        <v>15000</v>
      </c>
      <c r="F2039" s="43"/>
      <c r="G2039" s="361">
        <f t="shared" si="16"/>
        <v>72768</v>
      </c>
      <c r="H2039" s="388" t="s">
        <v>9567</v>
      </c>
    </row>
    <row r="2040" spans="1:15" x14ac:dyDescent="0.3">
      <c r="A2040" s="45">
        <v>44319</v>
      </c>
      <c r="B2040" s="396"/>
      <c r="C2040" s="5" t="s">
        <v>7156</v>
      </c>
      <c r="D2040" s="5" t="s">
        <v>7384</v>
      </c>
      <c r="E2040" s="43">
        <v>30000</v>
      </c>
      <c r="F2040" s="43"/>
      <c r="G2040" s="361">
        <f t="shared" si="16"/>
        <v>42768</v>
      </c>
      <c r="H2040" s="388" t="s">
        <v>9567</v>
      </c>
    </row>
    <row r="2041" spans="1:15" x14ac:dyDescent="0.3">
      <c r="A2041" s="45">
        <v>44319</v>
      </c>
      <c r="B2041" s="396"/>
      <c r="C2041" s="5" t="s">
        <v>14</v>
      </c>
      <c r="D2041" s="5" t="s">
        <v>7385</v>
      </c>
      <c r="E2041" s="43">
        <v>6503</v>
      </c>
      <c r="F2041" s="43"/>
      <c r="G2041" s="361">
        <f t="shared" si="16"/>
        <v>36265</v>
      </c>
      <c r="H2041" s="388" t="s">
        <v>9567</v>
      </c>
    </row>
    <row r="2042" spans="1:15" x14ac:dyDescent="0.3">
      <c r="A2042" s="45">
        <v>44319</v>
      </c>
      <c r="B2042" s="396"/>
      <c r="C2042" s="5" t="s">
        <v>1512</v>
      </c>
      <c r="D2042" s="5" t="s">
        <v>7387</v>
      </c>
      <c r="E2042" s="43">
        <v>2000</v>
      </c>
      <c r="F2042" s="43"/>
      <c r="G2042" s="361">
        <f t="shared" si="16"/>
        <v>34265</v>
      </c>
      <c r="H2042" s="388" t="s">
        <v>9567</v>
      </c>
    </row>
    <row r="2043" spans="1:15" x14ac:dyDescent="0.3">
      <c r="A2043" s="184">
        <v>44320</v>
      </c>
      <c r="B2043" s="404"/>
      <c r="C2043" s="66" t="s">
        <v>7158</v>
      </c>
      <c r="D2043" s="66" t="s">
        <v>4187</v>
      </c>
      <c r="E2043" s="67">
        <v>500</v>
      </c>
      <c r="F2043" s="67"/>
      <c r="G2043" s="363">
        <f t="shared" si="16"/>
        <v>33765</v>
      </c>
      <c r="H2043" s="388" t="s">
        <v>9567</v>
      </c>
    </row>
    <row r="2044" spans="1:15" x14ac:dyDescent="0.3">
      <c r="A2044" s="45">
        <v>44320</v>
      </c>
      <c r="B2044" s="396"/>
      <c r="C2044" s="5" t="s">
        <v>1837</v>
      </c>
      <c r="D2044" s="5" t="s">
        <v>7388</v>
      </c>
      <c r="E2044" s="43">
        <v>500</v>
      </c>
      <c r="F2044" s="43"/>
      <c r="G2044" s="361">
        <f t="shared" si="16"/>
        <v>33265</v>
      </c>
      <c r="H2044" s="388" t="s">
        <v>9567</v>
      </c>
    </row>
    <row r="2045" spans="1:15" x14ac:dyDescent="0.3">
      <c r="A2045" s="45">
        <v>44320</v>
      </c>
      <c r="B2045" s="396"/>
      <c r="C2045" s="5" t="s">
        <v>1837</v>
      </c>
      <c r="D2045" s="5" t="s">
        <v>1624</v>
      </c>
      <c r="E2045" s="43">
        <v>100</v>
      </c>
      <c r="F2045" s="43"/>
      <c r="G2045" s="361">
        <f t="shared" si="16"/>
        <v>33165</v>
      </c>
      <c r="H2045" s="388" t="s">
        <v>9567</v>
      </c>
    </row>
    <row r="2046" spans="1:15" x14ac:dyDescent="0.3">
      <c r="A2046" s="45">
        <v>44320</v>
      </c>
      <c r="B2046" s="396"/>
      <c r="C2046" s="5" t="s">
        <v>18</v>
      </c>
      <c r="D2046" s="5" t="s">
        <v>7389</v>
      </c>
      <c r="E2046" s="43">
        <v>2000</v>
      </c>
      <c r="F2046" s="43"/>
      <c r="G2046" s="361">
        <f t="shared" si="16"/>
        <v>31165</v>
      </c>
      <c r="H2046" s="388" t="s">
        <v>9567</v>
      </c>
    </row>
    <row r="2047" spans="1:15" x14ac:dyDescent="0.3">
      <c r="A2047" s="45">
        <v>44321</v>
      </c>
      <c r="B2047" s="396"/>
      <c r="C2047" s="5" t="s">
        <v>6430</v>
      </c>
      <c r="D2047" s="5" t="s">
        <v>5476</v>
      </c>
      <c r="E2047" s="43">
        <v>2000</v>
      </c>
      <c r="F2047" s="43"/>
      <c r="G2047" s="361">
        <f t="shared" si="16"/>
        <v>29165</v>
      </c>
      <c r="H2047" s="388" t="s">
        <v>9567</v>
      </c>
    </row>
    <row r="2048" spans="1:15" x14ac:dyDescent="0.3">
      <c r="A2048" s="45">
        <v>44321</v>
      </c>
      <c r="B2048" s="396"/>
      <c r="C2048" s="5" t="s">
        <v>25</v>
      </c>
      <c r="D2048" s="5" t="s">
        <v>7405</v>
      </c>
      <c r="E2048" s="43">
        <v>1000</v>
      </c>
      <c r="F2048" s="43"/>
      <c r="G2048" s="361">
        <f t="shared" si="16"/>
        <v>28165</v>
      </c>
      <c r="H2048" s="388" t="s">
        <v>9567</v>
      </c>
      <c r="I2048" s="365"/>
      <c r="J2048" s="365"/>
      <c r="K2048" s="43"/>
      <c r="L2048" s="43"/>
      <c r="M2048" s="43"/>
      <c r="N2048" s="43"/>
      <c r="O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2" x14ac:dyDescent="0.3">
      <c r="A2097" s="45">
        <v>44333</v>
      </c>
      <c r="B2097" s="561"/>
      <c r="C2097" s="538" t="s">
        <v>7440</v>
      </c>
      <c r="D2097" s="538"/>
      <c r="E2097" s="538"/>
      <c r="F2097" s="43">
        <v>60000</v>
      </c>
      <c r="G2097" s="361">
        <f t="shared" si="19"/>
        <v>75525</v>
      </c>
      <c r="H2097" s="388" t="s">
        <v>9567</v>
      </c>
    </row>
    <row r="2098" spans="1:12" x14ac:dyDescent="0.3">
      <c r="A2098" s="45">
        <v>44333</v>
      </c>
      <c r="B2098" s="396"/>
      <c r="C2098" s="5" t="s">
        <v>25</v>
      </c>
      <c r="D2098" s="5" t="s">
        <v>6049</v>
      </c>
      <c r="E2098" s="43">
        <v>100</v>
      </c>
      <c r="F2098" s="43"/>
      <c r="G2098" s="361">
        <f t="shared" si="19"/>
        <v>75425</v>
      </c>
      <c r="H2098" s="388" t="s">
        <v>9567</v>
      </c>
    </row>
    <row r="2099" spans="1:12" x14ac:dyDescent="0.3">
      <c r="A2099" s="45">
        <v>44334</v>
      </c>
      <c r="B2099" s="396"/>
      <c r="C2099" s="5" t="s">
        <v>25</v>
      </c>
      <c r="D2099" s="5" t="s">
        <v>4276</v>
      </c>
      <c r="E2099" s="43">
        <v>7230</v>
      </c>
      <c r="F2099" s="43"/>
      <c r="G2099" s="361">
        <f t="shared" si="19"/>
        <v>68195</v>
      </c>
      <c r="H2099" s="388" t="s">
        <v>9567</v>
      </c>
    </row>
    <row r="2100" spans="1:12" x14ac:dyDescent="0.3">
      <c r="A2100" s="45">
        <v>44335</v>
      </c>
      <c r="B2100" s="396"/>
      <c r="C2100" s="5" t="s">
        <v>6430</v>
      </c>
      <c r="D2100" s="5" t="s">
        <v>7444</v>
      </c>
      <c r="E2100" s="43">
        <v>1000</v>
      </c>
      <c r="F2100" s="43"/>
      <c r="G2100" s="361">
        <f t="shared" si="19"/>
        <v>67195</v>
      </c>
      <c r="H2100" s="388" t="s">
        <v>9567</v>
      </c>
    </row>
    <row r="2101" spans="1:12" x14ac:dyDescent="0.3">
      <c r="A2101" s="45">
        <v>44335</v>
      </c>
      <c r="B2101" s="396"/>
      <c r="C2101" s="5" t="s">
        <v>6430</v>
      </c>
      <c r="D2101" s="5" t="s">
        <v>7445</v>
      </c>
      <c r="E2101" s="43">
        <v>1000</v>
      </c>
      <c r="F2101" s="43"/>
      <c r="G2101" s="361">
        <f t="shared" si="19"/>
        <v>66195</v>
      </c>
      <c r="H2101" s="388" t="s">
        <v>9567</v>
      </c>
    </row>
    <row r="2102" spans="1:12" x14ac:dyDescent="0.3">
      <c r="A2102" s="45">
        <v>44335</v>
      </c>
      <c r="B2102" s="396"/>
      <c r="C2102" s="5" t="s">
        <v>0</v>
      </c>
      <c r="D2102" s="5" t="s">
        <v>3183</v>
      </c>
      <c r="E2102" s="43">
        <v>10000</v>
      </c>
      <c r="F2102" s="43"/>
      <c r="G2102" s="361">
        <f t="shared" si="19"/>
        <v>56195</v>
      </c>
      <c r="H2102" s="388" t="s">
        <v>9567</v>
      </c>
    </row>
    <row r="2103" spans="1:12" x14ac:dyDescent="0.3">
      <c r="A2103" s="45">
        <v>44336</v>
      </c>
      <c r="B2103" s="396"/>
      <c r="C2103" s="5" t="s">
        <v>7214</v>
      </c>
      <c r="D2103" s="5" t="s">
        <v>7447</v>
      </c>
      <c r="E2103" s="43">
        <v>10000</v>
      </c>
      <c r="F2103" s="43"/>
      <c r="G2103" s="361">
        <f t="shared" si="19"/>
        <v>46195</v>
      </c>
      <c r="H2103" s="388" t="s">
        <v>9567</v>
      </c>
    </row>
    <row r="2104" spans="1:12" x14ac:dyDescent="0.3">
      <c r="A2104" s="45">
        <v>44336</v>
      </c>
      <c r="B2104" s="396"/>
      <c r="C2104" s="5" t="s">
        <v>5665</v>
      </c>
      <c r="D2104" s="5" t="s">
        <v>7451</v>
      </c>
      <c r="E2104" s="43">
        <v>10000</v>
      </c>
      <c r="F2104" s="43"/>
      <c r="G2104" s="361">
        <f t="shared" si="19"/>
        <v>36195</v>
      </c>
      <c r="H2104" s="388" t="s">
        <v>9567</v>
      </c>
    </row>
    <row r="2105" spans="1:12" x14ac:dyDescent="0.3">
      <c r="A2105" s="45">
        <v>44336</v>
      </c>
      <c r="B2105" s="396"/>
      <c r="C2105" s="5" t="s">
        <v>68</v>
      </c>
      <c r="D2105" s="5" t="s">
        <v>7453</v>
      </c>
      <c r="E2105" s="43">
        <v>15000</v>
      </c>
      <c r="F2105" s="43"/>
      <c r="G2105" s="361">
        <f t="shared" si="19"/>
        <v>21195</v>
      </c>
      <c r="H2105" s="388" t="s">
        <v>9567</v>
      </c>
    </row>
    <row r="2106" spans="1:12" x14ac:dyDescent="0.3">
      <c r="A2106" s="45">
        <v>44336</v>
      </c>
      <c r="B2106" s="396"/>
      <c r="C2106" s="5" t="s">
        <v>7454</v>
      </c>
      <c r="D2106" s="5" t="s">
        <v>7455</v>
      </c>
      <c r="E2106" s="43">
        <v>3000</v>
      </c>
      <c r="F2106" s="43"/>
      <c r="G2106" s="361">
        <f t="shared" si="19"/>
        <v>18195</v>
      </c>
      <c r="H2106" s="388" t="s">
        <v>9567</v>
      </c>
      <c r="I2106" s="29"/>
      <c r="J2106" s="29"/>
      <c r="K2106" s="29"/>
      <c r="L2106" s="29"/>
    </row>
    <row r="2107" spans="1:12" x14ac:dyDescent="0.3">
      <c r="A2107" s="45">
        <v>44336</v>
      </c>
      <c r="B2107" s="561"/>
      <c r="C2107" s="538" t="s">
        <v>7440</v>
      </c>
      <c r="D2107" s="538"/>
      <c r="E2107" s="538"/>
      <c r="F2107" s="43">
        <v>50000</v>
      </c>
      <c r="G2107" s="361">
        <f t="shared" si="19"/>
        <v>68195</v>
      </c>
      <c r="H2107" s="388" t="s">
        <v>9567</v>
      </c>
      <c r="I2107" s="166"/>
      <c r="J2107" s="166"/>
      <c r="K2107" s="166"/>
      <c r="L2107" s="43"/>
    </row>
    <row r="2108" spans="1:12" x14ac:dyDescent="0.3">
      <c r="A2108" s="45">
        <v>44336</v>
      </c>
      <c r="B2108" s="396"/>
      <c r="C2108" s="5" t="s">
        <v>4055</v>
      </c>
      <c r="D2108" s="5" t="s">
        <v>7456</v>
      </c>
      <c r="E2108" s="43">
        <v>40000</v>
      </c>
      <c r="F2108" s="43"/>
      <c r="G2108" s="361">
        <f t="shared" si="19"/>
        <v>28195</v>
      </c>
      <c r="H2108" s="388" t="s">
        <v>9567</v>
      </c>
      <c r="I2108" s="166"/>
      <c r="J2108" s="166"/>
      <c r="K2108" s="166"/>
      <c r="L2108" s="43"/>
    </row>
    <row r="2109" spans="1:12" x14ac:dyDescent="0.3">
      <c r="A2109" s="45">
        <v>44336</v>
      </c>
      <c r="B2109" s="396"/>
      <c r="C2109" s="5" t="s">
        <v>7457</v>
      </c>
      <c r="D2109" s="5" t="s">
        <v>7458</v>
      </c>
      <c r="E2109" s="43">
        <v>16000</v>
      </c>
      <c r="F2109" s="43"/>
      <c r="G2109" s="361">
        <f t="shared" si="19"/>
        <v>12195</v>
      </c>
      <c r="H2109" s="388" t="s">
        <v>9567</v>
      </c>
      <c r="I2109" s="166"/>
      <c r="J2109" s="166"/>
      <c r="K2109" s="166"/>
      <c r="L2109" s="43"/>
    </row>
    <row r="2110" spans="1:12" x14ac:dyDescent="0.3">
      <c r="A2110" s="45">
        <v>44336</v>
      </c>
      <c r="B2110" s="396"/>
      <c r="C2110" s="5" t="s">
        <v>7214</v>
      </c>
      <c r="D2110" s="5" t="s">
        <v>7460</v>
      </c>
      <c r="E2110" s="43">
        <v>2500</v>
      </c>
      <c r="F2110" s="43"/>
      <c r="G2110" s="361">
        <f t="shared" si="19"/>
        <v>9695</v>
      </c>
      <c r="H2110" s="388" t="s">
        <v>9567</v>
      </c>
      <c r="I2110" s="166"/>
      <c r="J2110" s="166"/>
      <c r="K2110" s="166"/>
      <c r="L2110" s="43"/>
    </row>
    <row r="2111" spans="1:12" x14ac:dyDescent="0.3">
      <c r="A2111" s="45">
        <v>44336</v>
      </c>
      <c r="B2111" s="561"/>
      <c r="C2111" s="538" t="s">
        <v>7440</v>
      </c>
      <c r="D2111" s="538"/>
      <c r="E2111" s="538"/>
      <c r="F2111" s="43">
        <v>50000</v>
      </c>
      <c r="G2111" s="361">
        <f t="shared" si="19"/>
        <v>59695</v>
      </c>
      <c r="H2111" s="388" t="s">
        <v>9567</v>
      </c>
      <c r="I2111" s="166"/>
      <c r="J2111" s="166"/>
      <c r="K2111" s="166"/>
      <c r="L2111" s="43"/>
    </row>
    <row r="2112" spans="1:12" x14ac:dyDescent="0.3">
      <c r="A2112" s="45">
        <v>44336</v>
      </c>
      <c r="B2112" s="396"/>
      <c r="C2112" s="5" t="s">
        <v>4550</v>
      </c>
      <c r="D2112" s="5" t="s">
        <v>7462</v>
      </c>
      <c r="E2112" s="43">
        <v>20000</v>
      </c>
      <c r="F2112" s="43"/>
      <c r="G2112" s="361">
        <f t="shared" si="19"/>
        <v>39695</v>
      </c>
      <c r="H2112" s="388" t="s">
        <v>9567</v>
      </c>
      <c r="I2112" s="166"/>
      <c r="J2112" s="166"/>
      <c r="K2112" s="166"/>
      <c r="L2112" s="43"/>
    </row>
    <row r="2113" spans="1:14" x14ac:dyDescent="0.3">
      <c r="A2113" s="45">
        <v>44337</v>
      </c>
      <c r="B2113" s="396"/>
      <c r="C2113" s="5" t="s">
        <v>5156</v>
      </c>
      <c r="D2113" s="5" t="s">
        <v>7466</v>
      </c>
      <c r="E2113" s="43">
        <v>7260</v>
      </c>
      <c r="F2113" s="43"/>
      <c r="G2113" s="361">
        <f t="shared" si="19"/>
        <v>32435</v>
      </c>
      <c r="H2113" s="388" t="s">
        <v>9567</v>
      </c>
      <c r="I2113" s="166"/>
      <c r="J2113" s="166"/>
      <c r="K2113" s="166"/>
      <c r="L2113" s="43"/>
    </row>
    <row r="2114" spans="1:14" x14ac:dyDescent="0.3">
      <c r="A2114" s="45">
        <v>44337</v>
      </c>
      <c r="B2114" s="396"/>
      <c r="C2114" s="5" t="s">
        <v>5156</v>
      </c>
      <c r="D2114" s="5" t="s">
        <v>7467</v>
      </c>
      <c r="E2114" s="43">
        <v>120</v>
      </c>
      <c r="F2114" s="43"/>
      <c r="G2114" s="361">
        <f t="shared" si="19"/>
        <v>32315</v>
      </c>
      <c r="H2114" s="388" t="s">
        <v>9567</v>
      </c>
    </row>
    <row r="2115" spans="1:14" x14ac:dyDescent="0.3">
      <c r="A2115" s="45">
        <v>44337</v>
      </c>
      <c r="B2115" s="561"/>
      <c r="C2115" s="538" t="s">
        <v>7440</v>
      </c>
      <c r="D2115" s="538"/>
      <c r="E2115" s="538"/>
      <c r="F2115" s="43">
        <v>100000</v>
      </c>
      <c r="G2115" s="361">
        <f t="shared" si="19"/>
        <v>132315</v>
      </c>
      <c r="H2115" s="388" t="s">
        <v>9567</v>
      </c>
    </row>
    <row r="2116" spans="1:14" x14ac:dyDescent="0.3">
      <c r="A2116" s="45">
        <v>44337</v>
      </c>
      <c r="B2116" s="396"/>
      <c r="C2116" s="5" t="s">
        <v>110</v>
      </c>
      <c r="D2116" s="5" t="s">
        <v>640</v>
      </c>
      <c r="E2116" s="43">
        <v>3000</v>
      </c>
      <c r="F2116" s="43"/>
      <c r="G2116" s="361">
        <f t="shared" si="19"/>
        <v>129315</v>
      </c>
      <c r="H2116" s="388" t="s">
        <v>9567</v>
      </c>
    </row>
    <row r="2117" spans="1:14" x14ac:dyDescent="0.3">
      <c r="A2117" s="45">
        <v>44337</v>
      </c>
      <c r="B2117" s="396"/>
      <c r="C2117" s="5" t="s">
        <v>1837</v>
      </c>
      <c r="D2117" s="5" t="s">
        <v>3557</v>
      </c>
      <c r="E2117" s="43">
        <v>75000</v>
      </c>
      <c r="F2117" s="43"/>
      <c r="G2117" s="361">
        <f t="shared" si="19"/>
        <v>54315</v>
      </c>
      <c r="H2117" s="388" t="s">
        <v>9567</v>
      </c>
      <c r="N2117" s="93"/>
    </row>
    <row r="2118" spans="1:14" x14ac:dyDescent="0.3">
      <c r="A2118" s="45">
        <v>44337</v>
      </c>
      <c r="B2118" s="396"/>
      <c r="C2118" s="5" t="s">
        <v>6908</v>
      </c>
      <c r="D2118" s="5" t="s">
        <v>7472</v>
      </c>
      <c r="E2118" s="43">
        <v>4000</v>
      </c>
      <c r="F2118" s="43"/>
      <c r="G2118" s="361">
        <f t="shared" si="19"/>
        <v>50315</v>
      </c>
      <c r="H2118" s="388" t="s">
        <v>9567</v>
      </c>
    </row>
    <row r="2119" spans="1:14" x14ac:dyDescent="0.3">
      <c r="A2119" s="45">
        <v>44338</v>
      </c>
      <c r="B2119" s="396"/>
      <c r="C2119" s="5" t="s">
        <v>6341</v>
      </c>
      <c r="D2119" s="5" t="s">
        <v>7530</v>
      </c>
      <c r="E2119" s="43">
        <v>4000</v>
      </c>
      <c r="F2119" s="43"/>
      <c r="G2119" s="361">
        <f t="shared" si="19"/>
        <v>46315</v>
      </c>
      <c r="H2119" s="388" t="s">
        <v>9567</v>
      </c>
      <c r="N2119" s="93"/>
    </row>
    <row r="2120" spans="1:14" x14ac:dyDescent="0.3">
      <c r="A2120" s="45">
        <v>44338</v>
      </c>
      <c r="B2120" s="561"/>
      <c r="C2120" s="538" t="s">
        <v>7440</v>
      </c>
      <c r="D2120" s="538"/>
      <c r="E2120" s="538"/>
      <c r="F2120" s="43">
        <v>100000</v>
      </c>
      <c r="G2120" s="361">
        <f t="shared" si="19"/>
        <v>146315</v>
      </c>
      <c r="H2120" s="388" t="s">
        <v>9567</v>
      </c>
    </row>
    <row r="2121" spans="1:14" x14ac:dyDescent="0.3">
      <c r="A2121" s="45">
        <v>44338</v>
      </c>
      <c r="B2121" s="396"/>
      <c r="C2121" s="5" t="s">
        <v>57</v>
      </c>
      <c r="D2121" s="5" t="s">
        <v>7473</v>
      </c>
      <c r="E2121" s="43">
        <v>10000</v>
      </c>
      <c r="F2121" s="43"/>
      <c r="G2121" s="361">
        <f t="shared" si="19"/>
        <v>136315</v>
      </c>
      <c r="H2121" s="388" t="s">
        <v>9567</v>
      </c>
    </row>
    <row r="2122" spans="1:14" x14ac:dyDescent="0.3">
      <c r="A2122" s="45">
        <v>44338</v>
      </c>
      <c r="B2122" s="396"/>
      <c r="C2122" s="5" t="s">
        <v>7474</v>
      </c>
      <c r="D2122" s="5" t="s">
        <v>7475</v>
      </c>
      <c r="E2122" s="43">
        <v>50000</v>
      </c>
      <c r="F2122" s="43"/>
      <c r="G2122" s="361">
        <f t="shared" si="19"/>
        <v>86315</v>
      </c>
      <c r="H2122" s="388" t="s">
        <v>9567</v>
      </c>
    </row>
    <row r="2123" spans="1:14" x14ac:dyDescent="0.3">
      <c r="A2123" s="45">
        <v>44340</v>
      </c>
      <c r="B2123" s="396"/>
      <c r="C2123" s="5" t="s">
        <v>1541</v>
      </c>
      <c r="D2123" s="5" t="s">
        <v>7476</v>
      </c>
      <c r="E2123" s="43">
        <v>1000</v>
      </c>
      <c r="F2123" s="43"/>
      <c r="G2123" s="361">
        <f t="shared" si="19"/>
        <v>85315</v>
      </c>
      <c r="H2123" s="388" t="s">
        <v>9567</v>
      </c>
    </row>
    <row r="2124" spans="1:14" x14ac:dyDescent="0.3">
      <c r="A2124" s="45">
        <v>44340</v>
      </c>
      <c r="B2124" s="396"/>
      <c r="C2124" s="5" t="s">
        <v>5938</v>
      </c>
      <c r="D2124" s="5" t="s">
        <v>7477</v>
      </c>
      <c r="E2124" s="43">
        <v>20000</v>
      </c>
      <c r="F2124" s="43"/>
      <c r="G2124" s="361">
        <f t="shared" si="19"/>
        <v>65315</v>
      </c>
      <c r="H2124" s="388" t="s">
        <v>9567</v>
      </c>
    </row>
    <row r="2125" spans="1:14" x14ac:dyDescent="0.3">
      <c r="A2125" s="45">
        <v>44340</v>
      </c>
      <c r="B2125" s="398"/>
      <c r="C2125" s="73" t="s">
        <v>6877</v>
      </c>
      <c r="D2125" s="73" t="s">
        <v>7526</v>
      </c>
      <c r="E2125" s="183">
        <f>10000-5500</f>
        <v>4500</v>
      </c>
      <c r="F2125" s="43"/>
      <c r="G2125" s="361">
        <f t="shared" si="19"/>
        <v>60815</v>
      </c>
      <c r="H2125" s="388" t="s">
        <v>9567</v>
      </c>
    </row>
    <row r="2126" spans="1:14" x14ac:dyDescent="0.3">
      <c r="A2126" s="45">
        <v>44341</v>
      </c>
      <c r="B2126" s="396"/>
      <c r="C2126" s="5" t="s">
        <v>1873</v>
      </c>
      <c r="D2126" s="5" t="s">
        <v>7478</v>
      </c>
      <c r="E2126" s="43">
        <v>1000</v>
      </c>
      <c r="F2126" s="43"/>
      <c r="G2126" s="361">
        <f t="shared" si="19"/>
        <v>59815</v>
      </c>
      <c r="H2126" s="388" t="s">
        <v>9567</v>
      </c>
    </row>
    <row r="2127" spans="1:14" x14ac:dyDescent="0.3">
      <c r="A2127" s="45">
        <v>44341</v>
      </c>
      <c r="B2127" s="396"/>
      <c r="C2127" s="5" t="s">
        <v>14</v>
      </c>
      <c r="D2127" s="5" t="s">
        <v>294</v>
      </c>
      <c r="E2127" s="43">
        <v>5000</v>
      </c>
      <c r="F2127" s="43"/>
      <c r="G2127" s="361">
        <f t="shared" si="19"/>
        <v>54815</v>
      </c>
      <c r="H2127" s="388" t="s">
        <v>9567</v>
      </c>
    </row>
    <row r="2128" spans="1:14"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10" x14ac:dyDescent="0.3">
      <c r="A2145" s="45">
        <v>44345</v>
      </c>
      <c r="B2145" s="396"/>
      <c r="C2145" s="5" t="s">
        <v>0</v>
      </c>
      <c r="D2145" s="5" t="s">
        <v>7506</v>
      </c>
      <c r="E2145" s="43">
        <v>7050</v>
      </c>
      <c r="F2145" s="43"/>
      <c r="G2145" s="361">
        <f t="shared" si="19"/>
        <v>57550</v>
      </c>
      <c r="H2145" s="388" t="s">
        <v>9567</v>
      </c>
    </row>
    <row r="2146" spans="1:10" x14ac:dyDescent="0.3">
      <c r="A2146" s="45">
        <v>44345</v>
      </c>
      <c r="B2146" s="396"/>
      <c r="C2146" s="5" t="s">
        <v>14</v>
      </c>
      <c r="D2146" s="5" t="s">
        <v>640</v>
      </c>
      <c r="E2146" s="43">
        <v>1000</v>
      </c>
      <c r="F2146" s="43"/>
      <c r="G2146" s="361">
        <f t="shared" si="19"/>
        <v>56550</v>
      </c>
      <c r="H2146" s="388" t="s">
        <v>9567</v>
      </c>
    </row>
    <row r="2147" spans="1:10" x14ac:dyDescent="0.3">
      <c r="A2147" s="45">
        <v>44347</v>
      </c>
      <c r="B2147" s="396"/>
      <c r="C2147" s="5" t="s">
        <v>14</v>
      </c>
      <c r="D2147" s="5" t="s">
        <v>7507</v>
      </c>
      <c r="E2147" s="43">
        <v>32235</v>
      </c>
      <c r="F2147" s="43"/>
      <c r="G2147" s="361">
        <f t="shared" si="19"/>
        <v>24315</v>
      </c>
      <c r="H2147" s="388" t="s">
        <v>9567</v>
      </c>
    </row>
    <row r="2148" spans="1:10" x14ac:dyDescent="0.3">
      <c r="A2148" s="45">
        <v>44347</v>
      </c>
      <c r="B2148" s="396"/>
      <c r="C2148" s="5" t="s">
        <v>25</v>
      </c>
      <c r="D2148" s="5" t="s">
        <v>5237</v>
      </c>
      <c r="E2148" s="43">
        <v>526</v>
      </c>
      <c r="F2148" s="43"/>
      <c r="G2148" s="361">
        <f t="shared" si="19"/>
        <v>23789</v>
      </c>
      <c r="H2148" s="388" t="s">
        <v>9567</v>
      </c>
    </row>
    <row r="2149" spans="1:10" x14ac:dyDescent="0.3">
      <c r="A2149" s="45">
        <v>44347</v>
      </c>
      <c r="B2149" s="561"/>
      <c r="C2149" s="538" t="s">
        <v>7440</v>
      </c>
      <c r="D2149" s="538"/>
      <c r="E2149" s="538"/>
      <c r="F2149" s="43">
        <v>50000</v>
      </c>
      <c r="G2149" s="361">
        <f t="shared" si="19"/>
        <v>73789</v>
      </c>
      <c r="H2149" s="388" t="s">
        <v>9567</v>
      </c>
    </row>
    <row r="2150" spans="1:10" x14ac:dyDescent="0.3">
      <c r="A2150" s="45">
        <v>44347</v>
      </c>
      <c r="B2150" s="396"/>
      <c r="C2150" s="5" t="s">
        <v>1012</v>
      </c>
      <c r="D2150" s="5" t="s">
        <v>7508</v>
      </c>
      <c r="E2150" s="43">
        <v>2000</v>
      </c>
      <c r="F2150" s="43"/>
      <c r="G2150" s="361">
        <f t="shared" si="19"/>
        <v>71789</v>
      </c>
      <c r="H2150" s="388" t="s">
        <v>9567</v>
      </c>
    </row>
    <row r="2151" spans="1:10" x14ac:dyDescent="0.3">
      <c r="A2151" s="45">
        <v>44347</v>
      </c>
      <c r="B2151" s="396"/>
      <c r="C2151" s="5" t="s">
        <v>54</v>
      </c>
      <c r="D2151" s="5" t="s">
        <v>4956</v>
      </c>
      <c r="E2151" s="43">
        <v>25000</v>
      </c>
      <c r="F2151" s="43"/>
      <c r="G2151" s="361">
        <f t="shared" si="19"/>
        <v>46789</v>
      </c>
      <c r="H2151" s="388" t="s">
        <v>9567</v>
      </c>
    </row>
    <row r="2152" spans="1:10" x14ac:dyDescent="0.3">
      <c r="A2152" s="45">
        <v>44348</v>
      </c>
      <c r="B2152" s="396"/>
      <c r="C2152" s="5" t="s">
        <v>84</v>
      </c>
      <c r="D2152" s="5" t="s">
        <v>7510</v>
      </c>
      <c r="E2152" s="43">
        <v>1000</v>
      </c>
      <c r="F2152" s="43"/>
      <c r="G2152" s="361">
        <f t="shared" si="19"/>
        <v>45789</v>
      </c>
      <c r="H2152" s="388" t="s">
        <v>9567</v>
      </c>
    </row>
    <row r="2153" spans="1:10"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10" ht="37.5" x14ac:dyDescent="0.3">
      <c r="A2154" s="45">
        <v>44349</v>
      </c>
      <c r="B2154" s="396"/>
      <c r="C2154" s="5" t="s">
        <v>5793</v>
      </c>
      <c r="D2154" s="92" t="s">
        <v>7519</v>
      </c>
      <c r="E2154" s="28">
        <v>2000</v>
      </c>
      <c r="F2154" s="43"/>
      <c r="G2154" s="361">
        <f t="shared" si="19"/>
        <v>37869</v>
      </c>
      <c r="H2154" s="388" t="s">
        <v>9567</v>
      </c>
    </row>
    <row r="2155" spans="1:10" x14ac:dyDescent="0.3">
      <c r="A2155" s="45">
        <v>44349</v>
      </c>
      <c r="B2155" s="396"/>
      <c r="C2155" s="5" t="s">
        <v>0</v>
      </c>
      <c r="D2155" s="5" t="s">
        <v>294</v>
      </c>
      <c r="E2155" s="43">
        <v>10000</v>
      </c>
      <c r="F2155" s="43"/>
      <c r="G2155" s="361">
        <f t="shared" si="19"/>
        <v>27869</v>
      </c>
      <c r="H2155" s="388" t="s">
        <v>9567</v>
      </c>
    </row>
    <row r="2156" spans="1:10" x14ac:dyDescent="0.3">
      <c r="A2156" s="45">
        <v>44349</v>
      </c>
      <c r="B2156" s="396"/>
      <c r="C2156" s="5" t="s">
        <v>57</v>
      </c>
      <c r="D2156" s="5" t="s">
        <v>7511</v>
      </c>
      <c r="E2156" s="43">
        <v>3000</v>
      </c>
      <c r="F2156" s="43"/>
      <c r="G2156" s="361">
        <f t="shared" si="19"/>
        <v>24869</v>
      </c>
      <c r="H2156" s="388" t="s">
        <v>9567</v>
      </c>
    </row>
    <row r="2157" spans="1:10" x14ac:dyDescent="0.3">
      <c r="A2157" s="45">
        <v>44349</v>
      </c>
      <c r="B2157" s="396"/>
      <c r="C2157" s="5" t="s">
        <v>25</v>
      </c>
      <c r="D2157" s="5" t="s">
        <v>6334</v>
      </c>
      <c r="E2157" s="43">
        <v>1000</v>
      </c>
      <c r="F2157" s="43"/>
      <c r="G2157" s="361">
        <f t="shared" si="19"/>
        <v>23869</v>
      </c>
      <c r="H2157" s="388" t="s">
        <v>9567</v>
      </c>
    </row>
    <row r="2158" spans="1:10" x14ac:dyDescent="0.3">
      <c r="A2158" s="45">
        <v>44349</v>
      </c>
      <c r="B2158" s="561"/>
      <c r="C2158" s="538" t="s">
        <v>7440</v>
      </c>
      <c r="D2158" s="538"/>
      <c r="E2158" s="538"/>
      <c r="F2158" s="43">
        <v>720000</v>
      </c>
      <c r="G2158" s="361">
        <f t="shared" si="19"/>
        <v>743869</v>
      </c>
      <c r="H2158" s="388" t="s">
        <v>9567</v>
      </c>
    </row>
    <row r="2159" spans="1:10" x14ac:dyDescent="0.3">
      <c r="A2159" s="45">
        <v>44349</v>
      </c>
      <c r="B2159" s="561"/>
      <c r="C2159" s="538" t="s">
        <v>7048</v>
      </c>
      <c r="D2159" s="538"/>
      <c r="E2159" s="538"/>
      <c r="F2159" s="43">
        <v>500000</v>
      </c>
      <c r="G2159" s="361">
        <f t="shared" ref="G2159:G2227" si="20">G2158+F2159-E2159</f>
        <v>1243869</v>
      </c>
      <c r="H2159" s="388" t="s">
        <v>9567</v>
      </c>
      <c r="I2159" s="254"/>
      <c r="J2159" s="254"/>
    </row>
    <row r="2160" spans="1:10" x14ac:dyDescent="0.3">
      <c r="A2160" s="45">
        <v>44350</v>
      </c>
      <c r="B2160" s="396"/>
      <c r="C2160" s="5" t="s">
        <v>14</v>
      </c>
      <c r="D2160" s="5" t="s">
        <v>7517</v>
      </c>
      <c r="E2160" s="43">
        <v>20000</v>
      </c>
      <c r="F2160" s="43"/>
      <c r="G2160" s="361">
        <f t="shared" si="20"/>
        <v>1223869</v>
      </c>
      <c r="H2160" s="388" t="s">
        <v>9567</v>
      </c>
    </row>
    <row r="2161" spans="1:14" x14ac:dyDescent="0.3">
      <c r="A2161" s="45">
        <v>44350</v>
      </c>
      <c r="B2161" s="396"/>
      <c r="C2161" s="5" t="s">
        <v>4550</v>
      </c>
      <c r="D2161" s="5" t="s">
        <v>7250</v>
      </c>
      <c r="E2161" s="43">
        <v>20000</v>
      </c>
      <c r="F2161" s="43"/>
      <c r="G2161" s="361">
        <f t="shared" si="20"/>
        <v>1203869</v>
      </c>
      <c r="H2161" s="388" t="s">
        <v>9567</v>
      </c>
    </row>
    <row r="2162" spans="1:14" x14ac:dyDescent="0.3">
      <c r="A2162" s="45">
        <v>44350</v>
      </c>
      <c r="B2162" s="396"/>
      <c r="C2162" s="5" t="s">
        <v>7128</v>
      </c>
      <c r="D2162" s="5" t="s">
        <v>6932</v>
      </c>
      <c r="E2162" s="43">
        <v>2000</v>
      </c>
      <c r="F2162" s="43"/>
      <c r="G2162" s="361">
        <f t="shared" si="20"/>
        <v>1201869</v>
      </c>
      <c r="H2162" s="388" t="s">
        <v>9567</v>
      </c>
    </row>
    <row r="2163" spans="1:14" x14ac:dyDescent="0.3">
      <c r="A2163" s="45">
        <v>44350</v>
      </c>
      <c r="B2163" s="399"/>
      <c r="C2163" s="39" t="s">
        <v>1512</v>
      </c>
      <c r="D2163" s="39" t="s">
        <v>6842</v>
      </c>
      <c r="E2163" s="43">
        <v>94000</v>
      </c>
      <c r="F2163" s="43"/>
      <c r="G2163" s="361">
        <f t="shared" si="20"/>
        <v>1107869</v>
      </c>
      <c r="H2163" s="388" t="s">
        <v>9567</v>
      </c>
    </row>
    <row r="2164" spans="1:14" x14ac:dyDescent="0.3">
      <c r="A2164" s="45">
        <v>44350</v>
      </c>
      <c r="B2164" s="399"/>
      <c r="C2164" s="39" t="s">
        <v>1512</v>
      </c>
      <c r="D2164" s="39" t="s">
        <v>7116</v>
      </c>
      <c r="E2164" s="43">
        <v>201484</v>
      </c>
      <c r="F2164" s="43"/>
      <c r="G2164" s="361">
        <f t="shared" si="20"/>
        <v>906385</v>
      </c>
      <c r="H2164" s="388" t="s">
        <v>9567</v>
      </c>
    </row>
    <row r="2165" spans="1:14" x14ac:dyDescent="0.3">
      <c r="A2165" s="45">
        <v>44350</v>
      </c>
      <c r="B2165" s="399"/>
      <c r="C2165" s="39" t="s">
        <v>1512</v>
      </c>
      <c r="D2165" s="39" t="s">
        <v>6546</v>
      </c>
      <c r="E2165" s="43">
        <v>121335</v>
      </c>
      <c r="F2165" s="43"/>
      <c r="G2165" s="361">
        <f t="shared" si="20"/>
        <v>785050</v>
      </c>
      <c r="H2165" s="388" t="s">
        <v>9567</v>
      </c>
    </row>
    <row r="2166" spans="1:14" x14ac:dyDescent="0.3">
      <c r="A2166" s="45">
        <v>44350</v>
      </c>
      <c r="B2166" s="399"/>
      <c r="C2166" s="39" t="s">
        <v>1512</v>
      </c>
      <c r="D2166" s="39" t="s">
        <v>6387</v>
      </c>
      <c r="E2166" s="43">
        <v>89770</v>
      </c>
      <c r="F2166" s="43"/>
      <c r="G2166" s="361">
        <f t="shared" si="20"/>
        <v>695280</v>
      </c>
      <c r="H2166" s="388" t="s">
        <v>9567</v>
      </c>
    </row>
    <row r="2167" spans="1:14" x14ac:dyDescent="0.3">
      <c r="A2167" s="45">
        <v>44350</v>
      </c>
      <c r="B2167" s="399"/>
      <c r="C2167" s="39" t="s">
        <v>1512</v>
      </c>
      <c r="D2167" s="39" t="s">
        <v>6556</v>
      </c>
      <c r="E2167" s="43">
        <v>84968</v>
      </c>
      <c r="F2167" s="43"/>
      <c r="G2167" s="361">
        <f t="shared" si="20"/>
        <v>610312</v>
      </c>
      <c r="H2167" s="388" t="s">
        <v>9567</v>
      </c>
    </row>
    <row r="2168" spans="1:14" x14ac:dyDescent="0.3">
      <c r="A2168" s="45">
        <v>44350</v>
      </c>
      <c r="B2168" s="399"/>
      <c r="C2168" s="39" t="s">
        <v>1512</v>
      </c>
      <c r="D2168" s="39" t="s">
        <v>7520</v>
      </c>
      <c r="E2168" s="43">
        <v>163800</v>
      </c>
      <c r="F2168" s="43"/>
      <c r="G2168" s="361">
        <f t="shared" si="20"/>
        <v>446512</v>
      </c>
      <c r="H2168" s="388" t="s">
        <v>9567</v>
      </c>
    </row>
    <row r="2169" spans="1:14" x14ac:dyDescent="0.3">
      <c r="A2169" s="45">
        <v>44350</v>
      </c>
      <c r="B2169" s="399"/>
      <c r="C2169" s="39" t="s">
        <v>1512</v>
      </c>
      <c r="D2169" s="39" t="s">
        <v>3618</v>
      </c>
      <c r="E2169" s="43">
        <v>49355</v>
      </c>
      <c r="F2169" s="43"/>
      <c r="G2169" s="361">
        <f t="shared" si="20"/>
        <v>397157</v>
      </c>
      <c r="H2169" s="388" t="s">
        <v>9567</v>
      </c>
    </row>
    <row r="2170" spans="1:14" x14ac:dyDescent="0.3">
      <c r="A2170" s="45">
        <v>44350</v>
      </c>
      <c r="B2170" s="399"/>
      <c r="C2170" s="39" t="s">
        <v>1512</v>
      </c>
      <c r="D2170" s="39" t="s">
        <v>445</v>
      </c>
      <c r="E2170" s="43">
        <v>16734</v>
      </c>
      <c r="F2170" s="43"/>
      <c r="G2170" s="361">
        <f t="shared" si="20"/>
        <v>380423</v>
      </c>
      <c r="H2170" s="388" t="s">
        <v>9567</v>
      </c>
    </row>
    <row r="2171" spans="1:14" x14ac:dyDescent="0.3">
      <c r="A2171" s="45">
        <v>44350</v>
      </c>
      <c r="B2171" s="399"/>
      <c r="C2171" s="39" t="s">
        <v>1512</v>
      </c>
      <c r="D2171" s="39" t="s">
        <v>7521</v>
      </c>
      <c r="E2171" s="43">
        <v>64343</v>
      </c>
      <c r="F2171" s="43"/>
      <c r="G2171" s="361">
        <f t="shared" si="20"/>
        <v>316080</v>
      </c>
      <c r="H2171" s="388" t="s">
        <v>9567</v>
      </c>
      <c r="N2171" s="93"/>
    </row>
    <row r="2172" spans="1:14" x14ac:dyDescent="0.3">
      <c r="A2172" s="45">
        <v>44350</v>
      </c>
      <c r="B2172" s="399"/>
      <c r="C2172" s="39" t="s">
        <v>1512</v>
      </c>
      <c r="D2172" s="39" t="s">
        <v>6679</v>
      </c>
      <c r="E2172" s="43">
        <v>18290</v>
      </c>
      <c r="F2172" s="43"/>
      <c r="G2172" s="361">
        <f t="shared" si="20"/>
        <v>297790</v>
      </c>
      <c r="H2172" s="388" t="s">
        <v>9567</v>
      </c>
      <c r="N2172" s="93"/>
    </row>
    <row r="2173" spans="1:14" x14ac:dyDescent="0.3">
      <c r="A2173" s="45">
        <v>44350</v>
      </c>
      <c r="B2173" s="399"/>
      <c r="C2173" s="39" t="s">
        <v>1512</v>
      </c>
      <c r="D2173" s="39" t="s">
        <v>6952</v>
      </c>
      <c r="E2173" s="43">
        <v>28850</v>
      </c>
      <c r="F2173" s="43"/>
      <c r="G2173" s="361">
        <f t="shared" si="20"/>
        <v>268940</v>
      </c>
      <c r="H2173" s="388" t="s">
        <v>9567</v>
      </c>
      <c r="N2173" s="93"/>
    </row>
    <row r="2174" spans="1:14" x14ac:dyDescent="0.3">
      <c r="A2174" s="45">
        <v>44350</v>
      </c>
      <c r="B2174" s="396"/>
      <c r="C2174" s="5" t="s">
        <v>0</v>
      </c>
      <c r="D2174" s="5" t="s">
        <v>3910</v>
      </c>
      <c r="E2174" s="43">
        <v>115000</v>
      </c>
      <c r="F2174" s="43"/>
      <c r="G2174" s="361">
        <f t="shared" si="20"/>
        <v>153940</v>
      </c>
      <c r="H2174" s="388" t="s">
        <v>9567</v>
      </c>
    </row>
    <row r="2175" spans="1:14" x14ac:dyDescent="0.3">
      <c r="A2175" s="45">
        <v>44351</v>
      </c>
      <c r="B2175" s="398"/>
      <c r="C2175" s="73" t="s">
        <v>7522</v>
      </c>
      <c r="D2175" s="73" t="s">
        <v>7523</v>
      </c>
      <c r="E2175" s="43">
        <v>25000</v>
      </c>
      <c r="F2175" s="43"/>
      <c r="G2175" s="361">
        <f t="shared" si="20"/>
        <v>128940</v>
      </c>
      <c r="H2175" s="388" t="s">
        <v>9567</v>
      </c>
    </row>
    <row r="2176" spans="1:14" x14ac:dyDescent="0.3">
      <c r="A2176" s="45">
        <v>44352</v>
      </c>
      <c r="B2176" s="396"/>
      <c r="C2176" s="5" t="s">
        <v>7524</v>
      </c>
      <c r="D2176" s="5" t="s">
        <v>5398</v>
      </c>
      <c r="E2176" s="43">
        <v>34790</v>
      </c>
      <c r="F2176" s="43"/>
      <c r="G2176" s="361">
        <f t="shared" si="20"/>
        <v>94150</v>
      </c>
      <c r="H2176" s="388" t="s">
        <v>9567</v>
      </c>
    </row>
    <row r="2177" spans="1:14" x14ac:dyDescent="0.3">
      <c r="A2177" s="45">
        <v>44352</v>
      </c>
      <c r="B2177" s="320"/>
      <c r="C2177" s="44" t="s">
        <v>68</v>
      </c>
      <c r="D2177" s="124" t="s">
        <v>7525</v>
      </c>
      <c r="E2177" s="28">
        <v>19050</v>
      </c>
      <c r="F2177" s="43"/>
      <c r="G2177" s="361">
        <f t="shared" si="20"/>
        <v>75100</v>
      </c>
      <c r="H2177" s="388" t="s">
        <v>9567</v>
      </c>
    </row>
    <row r="2178" spans="1:14" x14ac:dyDescent="0.3">
      <c r="A2178" s="45">
        <v>44352</v>
      </c>
      <c r="B2178" s="396"/>
      <c r="C2178" s="5" t="s">
        <v>4550</v>
      </c>
      <c r="D2178" s="5" t="s">
        <v>7250</v>
      </c>
      <c r="E2178" s="43">
        <v>70000</v>
      </c>
      <c r="F2178" s="43"/>
      <c r="G2178" s="361">
        <f t="shared" si="20"/>
        <v>5100</v>
      </c>
      <c r="H2178" s="388" t="s">
        <v>9567</v>
      </c>
    </row>
    <row r="2179" spans="1:14" x14ac:dyDescent="0.3">
      <c r="A2179" s="45">
        <v>44354</v>
      </c>
      <c r="B2179" s="561"/>
      <c r="C2179" s="538" t="s">
        <v>7088</v>
      </c>
      <c r="D2179" s="538"/>
      <c r="E2179" s="538"/>
      <c r="F2179" s="43">
        <v>200000</v>
      </c>
      <c r="G2179" s="361">
        <f t="shared" si="20"/>
        <v>205100</v>
      </c>
      <c r="H2179" s="388" t="s">
        <v>9567</v>
      </c>
      <c r="I2179" s="254"/>
      <c r="J2179" s="254"/>
    </row>
    <row r="2180" spans="1:14" x14ac:dyDescent="0.3">
      <c r="A2180" s="45">
        <v>44354</v>
      </c>
      <c r="B2180" s="396"/>
      <c r="C2180" s="5" t="s">
        <v>84</v>
      </c>
      <c r="D2180" s="5" t="s">
        <v>7529</v>
      </c>
      <c r="E2180" s="43">
        <v>3000</v>
      </c>
      <c r="F2180" s="43"/>
      <c r="G2180" s="361">
        <f t="shared" si="20"/>
        <v>202100</v>
      </c>
      <c r="H2180" s="388" t="s">
        <v>9567</v>
      </c>
    </row>
    <row r="2181" spans="1:14" x14ac:dyDescent="0.3">
      <c r="A2181" s="45">
        <v>44354</v>
      </c>
      <c r="B2181" s="396"/>
      <c r="C2181" s="5" t="s">
        <v>14</v>
      </c>
      <c r="D2181" s="5" t="s">
        <v>294</v>
      </c>
      <c r="E2181" s="43">
        <v>10000</v>
      </c>
      <c r="F2181" s="43"/>
      <c r="G2181" s="361">
        <f t="shared" si="20"/>
        <v>192100</v>
      </c>
      <c r="H2181" s="388" t="s">
        <v>9567</v>
      </c>
    </row>
    <row r="2182" spans="1:14" x14ac:dyDescent="0.3">
      <c r="A2182" s="45">
        <v>44354</v>
      </c>
      <c r="B2182" s="399"/>
      <c r="C2182" s="39" t="s">
        <v>1512</v>
      </c>
      <c r="D2182" s="39" t="s">
        <v>7305</v>
      </c>
      <c r="E2182" s="43">
        <v>41677</v>
      </c>
      <c r="F2182" s="43"/>
      <c r="G2182" s="361">
        <f t="shared" si="20"/>
        <v>150423</v>
      </c>
      <c r="H2182" s="388" t="s">
        <v>9567</v>
      </c>
      <c r="N2182" s="93"/>
    </row>
    <row r="2183" spans="1:14" x14ac:dyDescent="0.3">
      <c r="A2183" s="45">
        <v>44355</v>
      </c>
      <c r="B2183" s="396"/>
      <c r="C2183" s="5" t="s">
        <v>25</v>
      </c>
      <c r="D2183" s="5" t="s">
        <v>4276</v>
      </c>
      <c r="E2183" s="43">
        <v>6530</v>
      </c>
      <c r="F2183" s="43"/>
      <c r="G2183" s="361">
        <f t="shared" si="20"/>
        <v>143893</v>
      </c>
      <c r="H2183" s="388" t="s">
        <v>9567</v>
      </c>
    </row>
    <row r="2184" spans="1:14" x14ac:dyDescent="0.3">
      <c r="A2184" s="45">
        <v>44356</v>
      </c>
      <c r="B2184" s="396"/>
      <c r="C2184" s="5" t="s">
        <v>57</v>
      </c>
      <c r="D2184" s="5" t="s">
        <v>294</v>
      </c>
      <c r="E2184" s="43">
        <v>20000</v>
      </c>
      <c r="F2184" s="43"/>
      <c r="G2184" s="361">
        <f t="shared" si="20"/>
        <v>123893</v>
      </c>
      <c r="H2184" s="388" t="s">
        <v>9567</v>
      </c>
    </row>
    <row r="2185" spans="1:14" x14ac:dyDescent="0.3">
      <c r="A2185" s="45">
        <v>44356</v>
      </c>
      <c r="B2185" s="561"/>
      <c r="C2185" s="538" t="s">
        <v>7088</v>
      </c>
      <c r="D2185" s="538"/>
      <c r="E2185" s="538"/>
      <c r="F2185" s="43">
        <v>250000</v>
      </c>
      <c r="G2185" s="361">
        <f t="shared" si="20"/>
        <v>373893</v>
      </c>
      <c r="H2185" s="388" t="s">
        <v>9567</v>
      </c>
      <c r="I2185" s="254"/>
      <c r="J2185" s="254"/>
    </row>
    <row r="2186" spans="1:14" x14ac:dyDescent="0.3">
      <c r="A2186" s="45">
        <v>44356</v>
      </c>
      <c r="B2186" s="561"/>
      <c r="C2186" s="538" t="s">
        <v>7088</v>
      </c>
      <c r="D2186" s="538"/>
      <c r="E2186" s="538"/>
      <c r="F2186" s="43">
        <v>250000</v>
      </c>
      <c r="G2186" s="361">
        <f t="shared" si="20"/>
        <v>623893</v>
      </c>
      <c r="H2186" s="388" t="s">
        <v>9567</v>
      </c>
      <c r="I2186" s="254"/>
      <c r="J2186" s="254"/>
    </row>
    <row r="2187" spans="1:14" x14ac:dyDescent="0.3">
      <c r="A2187" s="45">
        <v>44356</v>
      </c>
      <c r="B2187" s="396"/>
      <c r="C2187" s="5" t="s">
        <v>6341</v>
      </c>
      <c r="D2187" s="5" t="s">
        <v>7549</v>
      </c>
      <c r="E2187" s="43">
        <v>65000</v>
      </c>
      <c r="F2187" s="43"/>
      <c r="G2187" s="361">
        <f t="shared" si="20"/>
        <v>558893</v>
      </c>
      <c r="H2187" s="388" t="s">
        <v>9567</v>
      </c>
    </row>
    <row r="2188" spans="1:14" x14ac:dyDescent="0.3">
      <c r="A2188" s="45">
        <v>44356</v>
      </c>
      <c r="B2188" s="399"/>
      <c r="C2188" s="39" t="s">
        <v>1512</v>
      </c>
      <c r="D2188" s="39" t="s">
        <v>7419</v>
      </c>
      <c r="E2188" s="43">
        <v>14000</v>
      </c>
      <c r="F2188" s="43"/>
      <c r="G2188" s="361">
        <f t="shared" si="20"/>
        <v>544893</v>
      </c>
      <c r="H2188" s="388" t="s">
        <v>9567</v>
      </c>
      <c r="N2188" s="93"/>
    </row>
    <row r="2189" spans="1:14" x14ac:dyDescent="0.3">
      <c r="A2189" s="45">
        <v>44356</v>
      </c>
      <c r="B2189" s="399"/>
      <c r="C2189" s="39" t="s">
        <v>1512</v>
      </c>
      <c r="D2189" s="39" t="s">
        <v>7531</v>
      </c>
      <c r="E2189" s="43">
        <v>15500</v>
      </c>
      <c r="F2189" s="43"/>
      <c r="G2189" s="361">
        <f t="shared" si="20"/>
        <v>529393</v>
      </c>
      <c r="H2189" s="388" t="s">
        <v>9567</v>
      </c>
      <c r="N2189" s="93"/>
    </row>
    <row r="2190" spans="1:14" x14ac:dyDescent="0.3">
      <c r="A2190" s="45">
        <v>44356</v>
      </c>
      <c r="B2190" s="396"/>
      <c r="C2190" s="5" t="s">
        <v>2948</v>
      </c>
      <c r="D2190" s="5" t="s">
        <v>7532</v>
      </c>
      <c r="E2190" s="43">
        <v>500</v>
      </c>
      <c r="F2190" s="43"/>
      <c r="G2190" s="361">
        <f t="shared" si="20"/>
        <v>528893</v>
      </c>
      <c r="H2190" s="388" t="s">
        <v>9567</v>
      </c>
    </row>
    <row r="2191" spans="1:14" x14ac:dyDescent="0.3">
      <c r="A2191" s="45">
        <v>44356</v>
      </c>
      <c r="B2191" s="399"/>
      <c r="C2191" s="39" t="s">
        <v>1512</v>
      </c>
      <c r="D2191" s="39" t="s">
        <v>6412</v>
      </c>
      <c r="E2191" s="43">
        <v>75645</v>
      </c>
      <c r="F2191" s="43"/>
      <c r="G2191" s="361">
        <f t="shared" si="20"/>
        <v>453248</v>
      </c>
      <c r="H2191" s="388" t="s">
        <v>9567</v>
      </c>
      <c r="N2191" s="93"/>
    </row>
    <row r="2192" spans="1:14" x14ac:dyDescent="0.3">
      <c r="A2192" s="45">
        <v>44356</v>
      </c>
      <c r="B2192" s="399"/>
      <c r="C2192" s="39" t="s">
        <v>1512</v>
      </c>
      <c r="D2192" s="39" t="s">
        <v>7535</v>
      </c>
      <c r="E2192" s="43">
        <v>37258</v>
      </c>
      <c r="F2192" s="43"/>
      <c r="G2192" s="361">
        <f t="shared" si="20"/>
        <v>415990</v>
      </c>
      <c r="H2192" s="388" t="s">
        <v>9567</v>
      </c>
      <c r="N2192" s="93"/>
    </row>
    <row r="2193" spans="1:14" x14ac:dyDescent="0.3">
      <c r="A2193" s="45">
        <v>44356</v>
      </c>
      <c r="B2193" s="561"/>
      <c r="C2193" s="538" t="s">
        <v>7536</v>
      </c>
      <c r="D2193" s="538"/>
      <c r="E2193" s="538"/>
      <c r="F2193" s="43">
        <v>11700</v>
      </c>
      <c r="G2193" s="361">
        <f t="shared" si="20"/>
        <v>427690</v>
      </c>
      <c r="H2193" s="388" t="s">
        <v>9567</v>
      </c>
      <c r="I2193" s="254"/>
      <c r="J2193" s="254"/>
    </row>
    <row r="2194" spans="1:14" x14ac:dyDescent="0.3">
      <c r="A2194" s="45">
        <v>44357</v>
      </c>
      <c r="B2194" s="398"/>
      <c r="C2194" s="73" t="s">
        <v>4869</v>
      </c>
      <c r="D2194" s="73" t="s">
        <v>294</v>
      </c>
      <c r="E2194" s="183">
        <v>4162</v>
      </c>
      <c r="F2194" s="43"/>
      <c r="G2194" s="361">
        <f t="shared" si="20"/>
        <v>423528</v>
      </c>
      <c r="H2194" s="388" t="s">
        <v>9567</v>
      </c>
    </row>
    <row r="2195" spans="1:14" x14ac:dyDescent="0.3">
      <c r="A2195" s="45">
        <v>44357</v>
      </c>
      <c r="B2195" s="396"/>
      <c r="C2195" s="5" t="s">
        <v>18</v>
      </c>
      <c r="D2195" s="5" t="s">
        <v>294</v>
      </c>
      <c r="E2195" s="43">
        <v>1000</v>
      </c>
      <c r="F2195" s="43"/>
      <c r="G2195" s="361">
        <f t="shared" si="20"/>
        <v>422528</v>
      </c>
      <c r="H2195" s="388" t="s">
        <v>9567</v>
      </c>
    </row>
    <row r="2196" spans="1:14" x14ac:dyDescent="0.3">
      <c r="A2196" s="45">
        <v>44357</v>
      </c>
      <c r="B2196" s="561"/>
      <c r="C2196" s="538" t="s">
        <v>861</v>
      </c>
      <c r="D2196" s="538"/>
      <c r="E2196" s="538"/>
      <c r="F2196" s="43">
        <v>80000</v>
      </c>
      <c r="G2196" s="361">
        <f t="shared" si="20"/>
        <v>502528</v>
      </c>
      <c r="H2196" s="388" t="s">
        <v>9567</v>
      </c>
      <c r="I2196" s="254"/>
      <c r="J2196" s="254"/>
    </row>
    <row r="2197" spans="1:14" x14ac:dyDescent="0.3">
      <c r="A2197" s="45">
        <v>44357</v>
      </c>
      <c r="B2197" s="396"/>
      <c r="C2197" s="5" t="s">
        <v>7539</v>
      </c>
      <c r="D2197" s="73" t="s">
        <v>7540</v>
      </c>
      <c r="E2197" s="43">
        <v>40000</v>
      </c>
      <c r="F2197" s="43"/>
      <c r="G2197" s="361">
        <f t="shared" si="20"/>
        <v>462528</v>
      </c>
      <c r="H2197" s="388" t="s">
        <v>9567</v>
      </c>
    </row>
    <row r="2198" spans="1:14" x14ac:dyDescent="0.3">
      <c r="A2198" s="45">
        <v>44357</v>
      </c>
      <c r="B2198" s="396"/>
      <c r="C2198" s="5" t="s">
        <v>6341</v>
      </c>
      <c r="D2198" s="5" t="s">
        <v>7550</v>
      </c>
      <c r="E2198" s="43">
        <v>11000</v>
      </c>
      <c r="F2198" s="43"/>
      <c r="G2198" s="361">
        <f t="shared" si="20"/>
        <v>451528</v>
      </c>
      <c r="H2198" s="388" t="s">
        <v>9567</v>
      </c>
    </row>
    <row r="2199" spans="1:14" x14ac:dyDescent="0.3">
      <c r="A2199" s="45">
        <v>44357</v>
      </c>
      <c r="B2199" s="396"/>
      <c r="C2199" s="5" t="s">
        <v>6600</v>
      </c>
      <c r="D2199" s="5" t="s">
        <v>7541</v>
      </c>
      <c r="E2199" s="43">
        <v>10000</v>
      </c>
      <c r="F2199" s="43"/>
      <c r="G2199" s="361">
        <f t="shared" si="20"/>
        <v>441528</v>
      </c>
      <c r="H2199" s="388" t="s">
        <v>9567</v>
      </c>
      <c r="I2199" s="255"/>
      <c r="J2199" s="255"/>
    </row>
    <row r="2200" spans="1:14" x14ac:dyDescent="0.3">
      <c r="A2200" s="45">
        <v>44357</v>
      </c>
      <c r="B2200" s="396"/>
      <c r="C2200" s="5" t="s">
        <v>5162</v>
      </c>
      <c r="D2200" s="5" t="s">
        <v>7542</v>
      </c>
      <c r="E2200" s="43">
        <v>1200</v>
      </c>
      <c r="F2200" s="43"/>
      <c r="G2200" s="361">
        <f t="shared" si="20"/>
        <v>440328</v>
      </c>
      <c r="H2200" s="388" t="s">
        <v>9567</v>
      </c>
    </row>
    <row r="2201" spans="1:14" x14ac:dyDescent="0.3">
      <c r="A2201" s="45">
        <v>44358</v>
      </c>
      <c r="B2201" s="396"/>
      <c r="C2201" s="5" t="s">
        <v>7474</v>
      </c>
      <c r="D2201" s="5" t="s">
        <v>7543</v>
      </c>
      <c r="E2201" s="43">
        <v>75000</v>
      </c>
      <c r="F2201" s="43"/>
      <c r="G2201" s="361">
        <f t="shared" si="20"/>
        <v>365328</v>
      </c>
      <c r="H2201" s="388" t="s">
        <v>9567</v>
      </c>
    </row>
    <row r="2202" spans="1:14" x14ac:dyDescent="0.3">
      <c r="A2202" s="45">
        <v>44358</v>
      </c>
      <c r="B2202" s="396"/>
      <c r="C2202" s="5" t="s">
        <v>7544</v>
      </c>
      <c r="D2202" s="5" t="s">
        <v>7545</v>
      </c>
      <c r="E2202" s="43">
        <v>15000</v>
      </c>
      <c r="F2202" s="43"/>
      <c r="G2202" s="361">
        <f t="shared" si="20"/>
        <v>350328</v>
      </c>
      <c r="H2202" s="388" t="s">
        <v>9567</v>
      </c>
    </row>
    <row r="2203" spans="1:14" x14ac:dyDescent="0.3">
      <c r="A2203" s="45">
        <v>44358</v>
      </c>
      <c r="B2203" s="396"/>
      <c r="C2203" s="5" t="s">
        <v>7546</v>
      </c>
      <c r="D2203" s="5" t="s">
        <v>6067</v>
      </c>
      <c r="E2203" s="43">
        <v>50000</v>
      </c>
      <c r="F2203" s="43"/>
      <c r="G2203" s="361">
        <f t="shared" si="20"/>
        <v>300328</v>
      </c>
      <c r="H2203" s="388" t="s">
        <v>9567</v>
      </c>
    </row>
    <row r="2204" spans="1:14" x14ac:dyDescent="0.3">
      <c r="A2204" s="45">
        <v>44358</v>
      </c>
      <c r="B2204" s="396"/>
      <c r="C2204" s="5" t="s">
        <v>541</v>
      </c>
      <c r="D2204" s="5" t="s">
        <v>7547</v>
      </c>
      <c r="E2204" s="43">
        <v>40490</v>
      </c>
      <c r="F2204" s="43"/>
      <c r="G2204" s="361">
        <f t="shared" si="20"/>
        <v>259838</v>
      </c>
      <c r="H2204" s="388" t="s">
        <v>9567</v>
      </c>
    </row>
    <row r="2205" spans="1:14" x14ac:dyDescent="0.3">
      <c r="A2205" s="45">
        <v>44358</v>
      </c>
      <c r="B2205" s="399"/>
      <c r="C2205" s="39" t="s">
        <v>1512</v>
      </c>
      <c r="D2205" s="39" t="s">
        <v>7430</v>
      </c>
      <c r="E2205" s="43">
        <v>25000</v>
      </c>
      <c r="F2205" s="43"/>
      <c r="G2205" s="361">
        <f t="shared" si="20"/>
        <v>234838</v>
      </c>
      <c r="H2205" s="388" t="s">
        <v>9567</v>
      </c>
    </row>
    <row r="2206" spans="1:14" x14ac:dyDescent="0.3">
      <c r="A2206" s="45">
        <v>44358</v>
      </c>
      <c r="B2206" s="561"/>
      <c r="C2206" s="538" t="s">
        <v>861</v>
      </c>
      <c r="D2206" s="538"/>
      <c r="E2206" s="538"/>
      <c r="F2206" s="43">
        <v>150000</v>
      </c>
      <c r="G2206" s="361">
        <f t="shared" si="20"/>
        <v>384838</v>
      </c>
      <c r="H2206" s="388" t="s">
        <v>9567</v>
      </c>
      <c r="N2206" s="93"/>
    </row>
    <row r="2207" spans="1:14" x14ac:dyDescent="0.3">
      <c r="A2207" s="45">
        <v>44358</v>
      </c>
      <c r="B2207" s="396"/>
      <c r="C2207" s="5" t="s">
        <v>1616</v>
      </c>
      <c r="D2207" s="5" t="s">
        <v>3172</v>
      </c>
      <c r="E2207" s="43">
        <v>2600</v>
      </c>
      <c r="F2207" s="43"/>
      <c r="G2207" s="361">
        <f t="shared" si="20"/>
        <v>382238</v>
      </c>
      <c r="H2207" s="388" t="s">
        <v>9567</v>
      </c>
      <c r="I2207" s="254"/>
      <c r="J2207" s="254"/>
    </row>
    <row r="2208" spans="1:14" x14ac:dyDescent="0.3">
      <c r="A2208" s="45">
        <v>44359</v>
      </c>
      <c r="B2208" s="396"/>
      <c r="C2208" s="5" t="s">
        <v>57</v>
      </c>
      <c r="D2208" s="5" t="s">
        <v>7548</v>
      </c>
      <c r="E2208" s="43">
        <v>8000</v>
      </c>
      <c r="F2208" s="43"/>
      <c r="G2208" s="361">
        <f t="shared" si="20"/>
        <v>374238</v>
      </c>
      <c r="H2208" s="388" t="s">
        <v>9567</v>
      </c>
    </row>
    <row r="2209" spans="1:14" x14ac:dyDescent="0.3">
      <c r="A2209" s="45">
        <v>44359</v>
      </c>
      <c r="B2209" s="396"/>
      <c r="C2209" s="5" t="s">
        <v>5709</v>
      </c>
      <c r="D2209" s="5" t="s">
        <v>7131</v>
      </c>
      <c r="E2209" s="43">
        <v>4500</v>
      </c>
      <c r="F2209" s="43"/>
      <c r="G2209" s="361">
        <f t="shared" si="20"/>
        <v>369738</v>
      </c>
      <c r="H2209" s="388" t="s">
        <v>9567</v>
      </c>
    </row>
    <row r="2210" spans="1:14" x14ac:dyDescent="0.3">
      <c r="A2210" s="45">
        <v>44359</v>
      </c>
      <c r="B2210" s="396"/>
      <c r="C2210" s="5" t="s">
        <v>25</v>
      </c>
      <c r="D2210" s="5" t="s">
        <v>4276</v>
      </c>
      <c r="E2210" s="43">
        <v>6220</v>
      </c>
      <c r="F2210" s="43"/>
      <c r="G2210" s="361">
        <f t="shared" si="20"/>
        <v>363518</v>
      </c>
      <c r="H2210" s="388" t="s">
        <v>9567</v>
      </c>
    </row>
    <row r="2211" spans="1:14" x14ac:dyDescent="0.3">
      <c r="A2211" s="45">
        <v>44359</v>
      </c>
      <c r="B2211" s="396"/>
      <c r="C2211" s="5" t="s">
        <v>84</v>
      </c>
      <c r="D2211" s="5" t="s">
        <v>7551</v>
      </c>
      <c r="E2211" s="43">
        <v>5000</v>
      </c>
      <c r="F2211" s="43"/>
      <c r="G2211" s="361">
        <f t="shared" si="20"/>
        <v>358518</v>
      </c>
      <c r="H2211" s="388" t="s">
        <v>9567</v>
      </c>
    </row>
    <row r="2212" spans="1:14" x14ac:dyDescent="0.3">
      <c r="A2212" s="45">
        <v>44359</v>
      </c>
      <c r="B2212" s="396"/>
      <c r="C2212" s="5" t="s">
        <v>5709</v>
      </c>
      <c r="D2212" s="5" t="s">
        <v>7552</v>
      </c>
      <c r="E2212" s="43">
        <v>20000</v>
      </c>
      <c r="F2212" s="43"/>
      <c r="G2212" s="361">
        <f t="shared" si="20"/>
        <v>338518</v>
      </c>
      <c r="H2212" s="388" t="s">
        <v>9567</v>
      </c>
    </row>
    <row r="2213" spans="1:14" x14ac:dyDescent="0.3">
      <c r="A2213" s="45">
        <v>44359</v>
      </c>
      <c r="B2213" s="396"/>
      <c r="C2213" s="5" t="s">
        <v>0</v>
      </c>
      <c r="D2213" s="5" t="s">
        <v>294</v>
      </c>
      <c r="E2213" s="43">
        <v>25000</v>
      </c>
      <c r="F2213" s="43"/>
      <c r="G2213" s="361">
        <f t="shared" si="20"/>
        <v>313518</v>
      </c>
      <c r="H2213" s="388" t="s">
        <v>9567</v>
      </c>
      <c r="M2213" s="93"/>
      <c r="N2213" s="93"/>
    </row>
    <row r="2214" spans="1:14" x14ac:dyDescent="0.3">
      <c r="A2214" s="45">
        <v>44361</v>
      </c>
      <c r="B2214" s="396"/>
      <c r="C2214" s="5" t="s">
        <v>5938</v>
      </c>
      <c r="D2214" s="5" t="s">
        <v>7554</v>
      </c>
      <c r="E2214" s="43">
        <v>20000</v>
      </c>
      <c r="F2214" s="43"/>
      <c r="G2214" s="361">
        <f t="shared" si="20"/>
        <v>293518</v>
      </c>
      <c r="H2214" s="388" t="s">
        <v>9567</v>
      </c>
    </row>
    <row r="2215" spans="1:14" x14ac:dyDescent="0.3">
      <c r="A2215" s="45">
        <v>44361</v>
      </c>
      <c r="B2215" s="396"/>
      <c r="C2215" s="5" t="s">
        <v>14</v>
      </c>
      <c r="D2215" s="5" t="s">
        <v>7555</v>
      </c>
      <c r="E2215" s="43">
        <v>50000</v>
      </c>
      <c r="F2215" s="43"/>
      <c r="G2215" s="361">
        <f t="shared" si="20"/>
        <v>243518</v>
      </c>
      <c r="H2215" s="388" t="s">
        <v>9567</v>
      </c>
    </row>
    <row r="2216" spans="1:14" x14ac:dyDescent="0.3">
      <c r="A2216" s="45">
        <v>44361</v>
      </c>
      <c r="B2216" s="396"/>
      <c r="C2216" s="5" t="s">
        <v>6877</v>
      </c>
      <c r="D2216" s="5" t="s">
        <v>7557</v>
      </c>
      <c r="E2216" s="43">
        <v>50000</v>
      </c>
      <c r="F2216" s="43"/>
      <c r="G2216" s="361">
        <f t="shared" si="20"/>
        <v>193518</v>
      </c>
      <c r="H2216" s="388" t="s">
        <v>9567</v>
      </c>
    </row>
    <row r="2217" spans="1:14" x14ac:dyDescent="0.3">
      <c r="A2217" s="45">
        <v>44361</v>
      </c>
      <c r="B2217" s="396"/>
      <c r="C2217" s="5" t="s">
        <v>5709</v>
      </c>
      <c r="D2217" s="5" t="s">
        <v>7558</v>
      </c>
      <c r="E2217" s="43">
        <v>20000</v>
      </c>
      <c r="F2217" s="43"/>
      <c r="G2217" s="361">
        <f t="shared" si="20"/>
        <v>173518</v>
      </c>
      <c r="H2217" s="388" t="s">
        <v>9567</v>
      </c>
    </row>
    <row r="2218" spans="1:14" x14ac:dyDescent="0.3">
      <c r="A2218" s="45">
        <v>44361</v>
      </c>
      <c r="B2218" s="396"/>
      <c r="C2218" s="5" t="s">
        <v>541</v>
      </c>
      <c r="D2218" s="5" t="s">
        <v>6378</v>
      </c>
      <c r="E2218" s="43">
        <v>5000</v>
      </c>
      <c r="F2218" s="43"/>
      <c r="G2218" s="361">
        <f t="shared" si="20"/>
        <v>168518</v>
      </c>
      <c r="H2218" s="388" t="s">
        <v>9567</v>
      </c>
    </row>
    <row r="2219" spans="1:14" x14ac:dyDescent="0.3">
      <c r="A2219" s="45">
        <v>44361</v>
      </c>
      <c r="B2219" s="396"/>
      <c r="C2219" s="5" t="s">
        <v>4550</v>
      </c>
      <c r="D2219" s="92" t="s">
        <v>7560</v>
      </c>
      <c r="E2219" s="43">
        <v>25000</v>
      </c>
      <c r="F2219" s="43"/>
      <c r="G2219" s="361">
        <f t="shared" si="20"/>
        <v>143518</v>
      </c>
      <c r="H2219" s="388" t="s">
        <v>9567</v>
      </c>
    </row>
    <row r="2220" spans="1:14" x14ac:dyDescent="0.3">
      <c r="A2220" s="45">
        <v>44361</v>
      </c>
      <c r="B2220" s="396"/>
      <c r="C2220" s="5" t="s">
        <v>4550</v>
      </c>
      <c r="D2220" s="5" t="s">
        <v>7559</v>
      </c>
      <c r="E2220" s="43">
        <v>15000</v>
      </c>
      <c r="F2220" s="43"/>
      <c r="G2220" s="361">
        <f t="shared" si="20"/>
        <v>128518</v>
      </c>
      <c r="H2220" s="388" t="s">
        <v>9567</v>
      </c>
    </row>
    <row r="2221" spans="1:14" x14ac:dyDescent="0.3">
      <c r="A2221" s="45">
        <v>44362</v>
      </c>
      <c r="B2221" s="396"/>
      <c r="C2221" s="5" t="s">
        <v>5930</v>
      </c>
      <c r="D2221" s="5" t="s">
        <v>40</v>
      </c>
      <c r="E2221" s="43">
        <v>24300</v>
      </c>
      <c r="F2221" s="43"/>
      <c r="G2221" s="361">
        <f t="shared" si="20"/>
        <v>104218</v>
      </c>
      <c r="H2221" s="388" t="s">
        <v>9567</v>
      </c>
    </row>
    <row r="2222" spans="1:14" x14ac:dyDescent="0.3">
      <c r="A2222" s="45">
        <v>44362</v>
      </c>
      <c r="B2222" s="396"/>
      <c r="C2222" s="5" t="s">
        <v>25</v>
      </c>
      <c r="D2222" s="5" t="s">
        <v>7561</v>
      </c>
      <c r="E2222" s="43">
        <v>100</v>
      </c>
      <c r="F2222" s="43"/>
      <c r="G2222" s="361">
        <f t="shared" si="20"/>
        <v>104118</v>
      </c>
      <c r="H2222" s="388" t="s">
        <v>9567</v>
      </c>
    </row>
    <row r="2223" spans="1:14" x14ac:dyDescent="0.3">
      <c r="A2223" s="45">
        <v>44362</v>
      </c>
      <c r="B2223" s="396"/>
      <c r="C2223" s="5" t="s">
        <v>0</v>
      </c>
      <c r="D2223" s="5" t="s">
        <v>294</v>
      </c>
      <c r="E2223" s="43">
        <v>35000</v>
      </c>
      <c r="F2223" s="43"/>
      <c r="G2223" s="361">
        <f t="shared" si="20"/>
        <v>69118</v>
      </c>
      <c r="H2223" s="388" t="s">
        <v>9567</v>
      </c>
    </row>
    <row r="2224" spans="1:14" x14ac:dyDescent="0.3">
      <c r="A2224" s="45">
        <v>44362</v>
      </c>
      <c r="B2224" s="396"/>
      <c r="C2224" s="5" t="s">
        <v>6877</v>
      </c>
      <c r="D2224" s="5" t="s">
        <v>7562</v>
      </c>
      <c r="E2224" s="43">
        <v>17930</v>
      </c>
      <c r="F2224" s="43"/>
      <c r="G2224" s="361">
        <f t="shared" si="20"/>
        <v>51188</v>
      </c>
      <c r="H2224" s="388" t="s">
        <v>9567</v>
      </c>
    </row>
    <row r="2225" spans="1:14" x14ac:dyDescent="0.3">
      <c r="A2225" s="45">
        <v>44362</v>
      </c>
      <c r="B2225" s="396"/>
      <c r="C2225" s="5" t="s">
        <v>6341</v>
      </c>
      <c r="D2225" s="5" t="s">
        <v>7563</v>
      </c>
      <c r="E2225" s="43">
        <v>11500</v>
      </c>
      <c r="F2225" s="43"/>
      <c r="G2225" s="361">
        <f t="shared" si="20"/>
        <v>39688</v>
      </c>
      <c r="H2225" s="388" t="s">
        <v>9567</v>
      </c>
    </row>
    <row r="2226" spans="1:14" x14ac:dyDescent="0.3">
      <c r="A2226" s="45">
        <v>44362</v>
      </c>
      <c r="B2226" s="396"/>
      <c r="C2226" s="5" t="s">
        <v>6908</v>
      </c>
      <c r="D2226" s="5" t="s">
        <v>6507</v>
      </c>
      <c r="E2226" s="43">
        <v>12000</v>
      </c>
      <c r="F2226" s="43"/>
      <c r="G2226" s="361">
        <f t="shared" si="20"/>
        <v>27688</v>
      </c>
      <c r="H2226" s="388" t="s">
        <v>9567</v>
      </c>
    </row>
    <row r="2227" spans="1:14" x14ac:dyDescent="0.3">
      <c r="A2227" s="45">
        <v>44362</v>
      </c>
      <c r="B2227" s="396"/>
      <c r="C2227" s="5" t="s">
        <v>6959</v>
      </c>
      <c r="D2227" s="5" t="s">
        <v>78</v>
      </c>
      <c r="E2227" s="43">
        <v>200</v>
      </c>
      <c r="F2227" s="43"/>
      <c r="G2227" s="361">
        <f t="shared" si="20"/>
        <v>27488</v>
      </c>
      <c r="H2227" s="388" t="s">
        <v>9567</v>
      </c>
    </row>
    <row r="2228" spans="1:14" x14ac:dyDescent="0.3">
      <c r="A2228" s="45">
        <v>44362</v>
      </c>
      <c r="B2228" s="396"/>
      <c r="C2228" s="5" t="s">
        <v>1616</v>
      </c>
      <c r="D2228" s="5" t="s">
        <v>640</v>
      </c>
      <c r="E2228" s="43">
        <v>2000</v>
      </c>
      <c r="F2228" s="43"/>
      <c r="G2228" s="361">
        <f>G2227+F2228-E2228</f>
        <v>25488</v>
      </c>
      <c r="H2228" s="388" t="s">
        <v>9567</v>
      </c>
    </row>
    <row r="2229" spans="1:14" x14ac:dyDescent="0.3">
      <c r="A2229" s="45">
        <v>44363</v>
      </c>
      <c r="B2229" s="396"/>
      <c r="C2229" s="5" t="s">
        <v>861</v>
      </c>
      <c r="D2229" s="5" t="s">
        <v>7564</v>
      </c>
      <c r="E2229" s="43">
        <v>1500</v>
      </c>
      <c r="F2229" s="43"/>
      <c r="G2229" s="361">
        <f t="shared" ref="G2229:G2237" si="21">G2228+F2229-E2229</f>
        <v>23988</v>
      </c>
      <c r="H2229" s="388" t="s">
        <v>9567</v>
      </c>
    </row>
    <row r="2230" spans="1:14" x14ac:dyDescent="0.3">
      <c r="A2230" s="45">
        <v>44363</v>
      </c>
      <c r="B2230" s="561"/>
      <c r="C2230" s="538" t="s">
        <v>4362</v>
      </c>
      <c r="D2230" s="538"/>
      <c r="E2230" s="538"/>
      <c r="F2230" s="43">
        <v>10000</v>
      </c>
      <c r="G2230" s="361">
        <f t="shared" si="21"/>
        <v>33988</v>
      </c>
      <c r="H2230" s="388" t="s">
        <v>9567</v>
      </c>
      <c r="N2230" s="93"/>
    </row>
    <row r="2231" spans="1:14" x14ac:dyDescent="0.3">
      <c r="A2231" s="45">
        <v>44363</v>
      </c>
      <c r="B2231" s="396"/>
      <c r="C2231" s="5" t="s">
        <v>0</v>
      </c>
      <c r="D2231" s="5" t="s">
        <v>7567</v>
      </c>
      <c r="E2231" s="43">
        <v>25000</v>
      </c>
      <c r="F2231" s="43"/>
      <c r="G2231" s="361">
        <f t="shared" si="21"/>
        <v>8988</v>
      </c>
      <c r="H2231" s="388" t="s">
        <v>9567</v>
      </c>
    </row>
    <row r="2232" spans="1:14" x14ac:dyDescent="0.3">
      <c r="A2232" s="45">
        <v>44363</v>
      </c>
      <c r="B2232" s="396"/>
      <c r="C2232" s="5" t="s">
        <v>84</v>
      </c>
      <c r="D2232" s="5" t="s">
        <v>7568</v>
      </c>
      <c r="E2232" s="43">
        <v>3000</v>
      </c>
      <c r="F2232" s="43"/>
      <c r="G2232" s="361">
        <f t="shared" si="21"/>
        <v>5988</v>
      </c>
      <c r="H2232" s="388" t="s">
        <v>9567</v>
      </c>
    </row>
    <row r="2233" spans="1:14" x14ac:dyDescent="0.3">
      <c r="A2233" s="45">
        <v>44363</v>
      </c>
      <c r="B2233" s="561"/>
      <c r="C2233" s="538" t="s">
        <v>7348</v>
      </c>
      <c r="D2233" s="538"/>
      <c r="E2233" s="538"/>
      <c r="F2233" s="43">
        <v>50000</v>
      </c>
      <c r="G2233" s="361">
        <f t="shared" si="21"/>
        <v>55988</v>
      </c>
      <c r="H2233" s="388" t="s">
        <v>9567</v>
      </c>
      <c r="N2233" s="93"/>
    </row>
    <row r="2234" spans="1:14" ht="37.5" x14ac:dyDescent="0.3">
      <c r="A2234" s="45">
        <v>44363</v>
      </c>
      <c r="B2234" s="396"/>
      <c r="C2234" s="5" t="s">
        <v>7546</v>
      </c>
      <c r="D2234" s="92" t="s">
        <v>7569</v>
      </c>
      <c r="E2234" s="43">
        <v>55500</v>
      </c>
      <c r="F2234" s="43"/>
      <c r="G2234" s="361">
        <f t="shared" si="21"/>
        <v>488</v>
      </c>
      <c r="H2234" s="388" t="s">
        <v>9567</v>
      </c>
    </row>
    <row r="2235" spans="1:14" x14ac:dyDescent="0.3">
      <c r="A2235" s="45">
        <v>44364</v>
      </c>
      <c r="B2235" s="561"/>
      <c r="C2235" s="538" t="s">
        <v>861</v>
      </c>
      <c r="D2235" s="538"/>
      <c r="E2235" s="538"/>
      <c r="F2235" s="43">
        <v>250000</v>
      </c>
      <c r="G2235" s="361">
        <f t="shared" si="21"/>
        <v>250488</v>
      </c>
      <c r="H2235" s="388" t="s">
        <v>9567</v>
      </c>
      <c r="N2235" s="93"/>
    </row>
    <row r="2236" spans="1:14" x14ac:dyDescent="0.3">
      <c r="A2236" s="45">
        <v>44364</v>
      </c>
      <c r="B2236" s="396"/>
      <c r="C2236" s="5" t="s">
        <v>7349</v>
      </c>
      <c r="D2236" s="5" t="s">
        <v>7571</v>
      </c>
      <c r="E2236" s="43">
        <v>50000</v>
      </c>
      <c r="F2236" s="43"/>
      <c r="G2236" s="361">
        <f t="shared" si="21"/>
        <v>200488</v>
      </c>
      <c r="H2236" s="388" t="s">
        <v>9567</v>
      </c>
    </row>
    <row r="2237" spans="1:14" x14ac:dyDescent="0.3">
      <c r="A2237" s="45">
        <v>44364</v>
      </c>
      <c r="B2237" s="399"/>
      <c r="C2237" s="39" t="s">
        <v>7570</v>
      </c>
      <c r="D2237" s="39" t="s">
        <v>7578</v>
      </c>
      <c r="E2237" s="40">
        <v>165600</v>
      </c>
      <c r="F2237" s="43"/>
      <c r="G2237" s="361">
        <f t="shared" si="21"/>
        <v>34888</v>
      </c>
      <c r="H2237" s="388" t="s">
        <v>9567</v>
      </c>
    </row>
    <row r="2238" spans="1:14" x14ac:dyDescent="0.3">
      <c r="A2238" s="45">
        <v>44364</v>
      </c>
      <c r="B2238" s="396"/>
      <c r="C2238" s="5" t="s">
        <v>1837</v>
      </c>
      <c r="D2238" s="5" t="s">
        <v>3183</v>
      </c>
      <c r="E2238" s="43">
        <v>10000</v>
      </c>
      <c r="F2238" s="43"/>
      <c r="G2238" s="361">
        <f t="shared" ref="G2238:G2283" si="22">G2237+F2238-E2238</f>
        <v>24888</v>
      </c>
      <c r="H2238" s="388" t="s">
        <v>9567</v>
      </c>
    </row>
    <row r="2239" spans="1:14" x14ac:dyDescent="0.3">
      <c r="A2239" s="45">
        <v>44364</v>
      </c>
      <c r="B2239" s="396"/>
      <c r="C2239" s="5" t="s">
        <v>0</v>
      </c>
      <c r="D2239" s="5" t="s">
        <v>31</v>
      </c>
      <c r="E2239" s="43">
        <v>5800</v>
      </c>
      <c r="F2239" s="43"/>
      <c r="G2239" s="361">
        <f t="shared" si="22"/>
        <v>19088</v>
      </c>
      <c r="H2239" s="388" t="s">
        <v>9567</v>
      </c>
    </row>
    <row r="2240" spans="1:14" x14ac:dyDescent="0.3">
      <c r="A2240" s="45">
        <v>44364</v>
      </c>
      <c r="B2240" s="396"/>
      <c r="C2240" s="5" t="s">
        <v>84</v>
      </c>
      <c r="D2240" s="5" t="s">
        <v>7573</v>
      </c>
      <c r="E2240" s="43">
        <v>2000</v>
      </c>
      <c r="F2240" s="43"/>
      <c r="G2240" s="361">
        <f t="shared" si="22"/>
        <v>17088</v>
      </c>
      <c r="H2240" s="388" t="s">
        <v>9567</v>
      </c>
    </row>
    <row r="2241" spans="1:14" x14ac:dyDescent="0.3">
      <c r="A2241" s="45">
        <v>44364</v>
      </c>
      <c r="B2241" s="396"/>
      <c r="C2241" s="5" t="s">
        <v>84</v>
      </c>
      <c r="D2241" s="5" t="s">
        <v>7574</v>
      </c>
      <c r="E2241" s="43">
        <v>1000</v>
      </c>
      <c r="F2241" s="43"/>
      <c r="G2241" s="361">
        <f t="shared" si="22"/>
        <v>16088</v>
      </c>
      <c r="H2241" s="388" t="s">
        <v>9567</v>
      </c>
    </row>
    <row r="2242" spans="1:14" x14ac:dyDescent="0.3">
      <c r="A2242" s="45">
        <v>44364</v>
      </c>
      <c r="B2242" s="396"/>
      <c r="C2242" s="5" t="s">
        <v>54</v>
      </c>
      <c r="D2242" s="5" t="s">
        <v>7575</v>
      </c>
      <c r="E2242" s="43">
        <v>1600</v>
      </c>
      <c r="F2242" s="43"/>
      <c r="G2242" s="361">
        <f t="shared" si="22"/>
        <v>14488</v>
      </c>
      <c r="H2242" s="388" t="s">
        <v>9567</v>
      </c>
    </row>
    <row r="2243" spans="1:14" x14ac:dyDescent="0.3">
      <c r="A2243" s="45">
        <v>44364</v>
      </c>
      <c r="B2243" s="396"/>
      <c r="C2243" s="5" t="s">
        <v>6430</v>
      </c>
      <c r="D2243" s="5" t="s">
        <v>7576</v>
      </c>
      <c r="E2243" s="43">
        <v>700</v>
      </c>
      <c r="F2243" s="43"/>
      <c r="G2243" s="361">
        <f t="shared" si="22"/>
        <v>13788</v>
      </c>
      <c r="H2243" s="388" t="s">
        <v>9567</v>
      </c>
    </row>
    <row r="2244" spans="1:14" x14ac:dyDescent="0.3">
      <c r="A2244" s="45">
        <v>44364</v>
      </c>
      <c r="B2244" s="561"/>
      <c r="C2244" s="538" t="s">
        <v>7577</v>
      </c>
      <c r="D2244" s="538"/>
      <c r="E2244" s="538"/>
      <c r="F2244" s="43">
        <v>700</v>
      </c>
      <c r="G2244" s="361">
        <f t="shared" si="22"/>
        <v>14488</v>
      </c>
      <c r="H2244" s="388" t="s">
        <v>9567</v>
      </c>
      <c r="N2244" s="93"/>
    </row>
    <row r="2245" spans="1:14" x14ac:dyDescent="0.3">
      <c r="A2245" s="45">
        <v>44364</v>
      </c>
      <c r="B2245" s="396"/>
      <c r="C2245" s="5" t="s">
        <v>6341</v>
      </c>
      <c r="D2245" s="5" t="s">
        <v>6555</v>
      </c>
      <c r="E2245" s="43">
        <v>2500</v>
      </c>
      <c r="F2245" s="43"/>
      <c r="G2245" s="361">
        <f t="shared" si="22"/>
        <v>11988</v>
      </c>
      <c r="H2245" s="388" t="s">
        <v>9567</v>
      </c>
      <c r="I2245" s="542"/>
      <c r="J2245" s="542"/>
      <c r="K2245" s="542"/>
    </row>
    <row r="2246" spans="1:14" x14ac:dyDescent="0.3">
      <c r="A2246" s="45">
        <v>44365</v>
      </c>
      <c r="B2246" s="396"/>
      <c r="C2246" s="5" t="s">
        <v>7579</v>
      </c>
      <c r="D2246" s="5" t="s">
        <v>7580</v>
      </c>
      <c r="E2246" s="43">
        <v>10500</v>
      </c>
      <c r="F2246" s="43"/>
      <c r="G2246" s="361">
        <f t="shared" si="22"/>
        <v>1488</v>
      </c>
      <c r="H2246" s="388" t="s">
        <v>9567</v>
      </c>
    </row>
    <row r="2247" spans="1:14" x14ac:dyDescent="0.3">
      <c r="A2247" s="45">
        <v>44365</v>
      </c>
      <c r="B2247" s="396"/>
      <c r="C2247" s="5" t="s">
        <v>14</v>
      </c>
      <c r="D2247" s="5" t="s">
        <v>640</v>
      </c>
      <c r="E2247" s="43">
        <v>1000</v>
      </c>
      <c r="F2247" s="43"/>
      <c r="G2247" s="361">
        <f t="shared" si="22"/>
        <v>488</v>
      </c>
      <c r="H2247" s="388" t="s">
        <v>9567</v>
      </c>
    </row>
    <row r="2248" spans="1:14" x14ac:dyDescent="0.3">
      <c r="A2248" s="45">
        <v>44365</v>
      </c>
      <c r="B2248" s="561"/>
      <c r="C2248" s="538" t="s">
        <v>7440</v>
      </c>
      <c r="D2248" s="538"/>
      <c r="E2248" s="538"/>
      <c r="F2248" s="43">
        <v>50000</v>
      </c>
      <c r="G2248" s="361">
        <f t="shared" si="22"/>
        <v>50488</v>
      </c>
      <c r="H2248" s="388" t="s">
        <v>9567</v>
      </c>
    </row>
    <row r="2249" spans="1:14" x14ac:dyDescent="0.3">
      <c r="A2249" s="45">
        <v>44365</v>
      </c>
      <c r="B2249" s="396"/>
      <c r="C2249" s="5" t="s">
        <v>18</v>
      </c>
      <c r="D2249" s="5" t="s">
        <v>294</v>
      </c>
      <c r="E2249" s="43">
        <v>7000</v>
      </c>
      <c r="F2249" s="43"/>
      <c r="G2249" s="361">
        <f t="shared" si="22"/>
        <v>43488</v>
      </c>
      <c r="H2249" s="388" t="s">
        <v>9567</v>
      </c>
    </row>
    <row r="2250" spans="1:14" x14ac:dyDescent="0.3">
      <c r="A2250" s="45">
        <v>44366</v>
      </c>
      <c r="B2250" s="396"/>
      <c r="C2250" s="5" t="s">
        <v>4550</v>
      </c>
      <c r="D2250" s="5" t="s">
        <v>5663</v>
      </c>
      <c r="E2250" s="43">
        <v>20000</v>
      </c>
      <c r="F2250" s="43"/>
      <c r="G2250" s="361">
        <f t="shared" si="22"/>
        <v>23488</v>
      </c>
      <c r="H2250" s="388" t="s">
        <v>9567</v>
      </c>
    </row>
    <row r="2251" spans="1:14" x14ac:dyDescent="0.3">
      <c r="A2251" s="45">
        <v>44366</v>
      </c>
      <c r="B2251" s="396"/>
      <c r="C2251" s="5" t="s">
        <v>7581</v>
      </c>
      <c r="D2251" s="5" t="s">
        <v>7582</v>
      </c>
      <c r="E2251" s="43">
        <v>12000</v>
      </c>
      <c r="F2251" s="43"/>
      <c r="G2251" s="361">
        <f t="shared" si="22"/>
        <v>11488</v>
      </c>
      <c r="H2251" s="388" t="s">
        <v>9567</v>
      </c>
    </row>
    <row r="2252" spans="1:14" x14ac:dyDescent="0.3">
      <c r="A2252" s="45">
        <v>44366</v>
      </c>
      <c r="B2252" s="396"/>
      <c r="C2252" s="5" t="s">
        <v>1837</v>
      </c>
      <c r="D2252" s="5" t="s">
        <v>3910</v>
      </c>
      <c r="E2252" s="43">
        <v>7500</v>
      </c>
      <c r="F2252" s="43"/>
      <c r="G2252" s="361">
        <f t="shared" si="22"/>
        <v>3988</v>
      </c>
      <c r="H2252" s="388" t="s">
        <v>9567</v>
      </c>
    </row>
    <row r="2253" spans="1:14" x14ac:dyDescent="0.3">
      <c r="A2253" s="45">
        <v>44366</v>
      </c>
      <c r="B2253" s="396"/>
      <c r="C2253" s="5" t="s">
        <v>11</v>
      </c>
      <c r="D2253" s="5" t="s">
        <v>7583</v>
      </c>
      <c r="E2253" s="43">
        <v>500</v>
      </c>
      <c r="F2253" s="43"/>
      <c r="G2253" s="361">
        <f t="shared" si="22"/>
        <v>3488</v>
      </c>
      <c r="H2253" s="388" t="s">
        <v>9567</v>
      </c>
    </row>
    <row r="2254" spans="1:14" x14ac:dyDescent="0.3">
      <c r="A2254" s="45">
        <v>44368</v>
      </c>
      <c r="B2254" s="561"/>
      <c r="C2254" s="538" t="s">
        <v>7048</v>
      </c>
      <c r="D2254" s="538"/>
      <c r="E2254" s="538"/>
      <c r="F2254" s="43">
        <v>150000</v>
      </c>
      <c r="G2254" s="361">
        <f t="shared" si="22"/>
        <v>153488</v>
      </c>
      <c r="H2254" s="388" t="s">
        <v>9567</v>
      </c>
      <c r="N2254" s="93"/>
    </row>
    <row r="2255" spans="1:14" x14ac:dyDescent="0.3">
      <c r="A2255" s="45">
        <v>44366</v>
      </c>
      <c r="B2255" s="396"/>
      <c r="C2255" s="5" t="s">
        <v>84</v>
      </c>
      <c r="D2255" s="5" t="s">
        <v>7584</v>
      </c>
      <c r="E2255" s="43">
        <v>7000</v>
      </c>
      <c r="F2255" s="43"/>
      <c r="G2255" s="361">
        <f t="shared" si="22"/>
        <v>146488</v>
      </c>
      <c r="H2255" s="388" t="s">
        <v>9567</v>
      </c>
    </row>
    <row r="2256" spans="1:14" x14ac:dyDescent="0.3">
      <c r="A2256" s="45">
        <v>44368</v>
      </c>
      <c r="B2256" s="396"/>
      <c r="C2256" s="5" t="s">
        <v>1074</v>
      </c>
      <c r="D2256" s="92" t="s">
        <v>7585</v>
      </c>
      <c r="E2256" s="43">
        <v>8390</v>
      </c>
      <c r="F2256" s="43"/>
      <c r="G2256" s="361">
        <f t="shared" si="22"/>
        <v>138098</v>
      </c>
      <c r="H2256" s="388" t="s">
        <v>9567</v>
      </c>
    </row>
    <row r="2257" spans="1:14" x14ac:dyDescent="0.3">
      <c r="A2257" s="45">
        <v>44368</v>
      </c>
      <c r="B2257" s="396"/>
      <c r="C2257" s="5" t="s">
        <v>6430</v>
      </c>
      <c r="D2257" s="5" t="s">
        <v>4350</v>
      </c>
      <c r="E2257" s="43">
        <v>6000</v>
      </c>
      <c r="F2257" s="43"/>
      <c r="G2257" s="361">
        <f t="shared" si="22"/>
        <v>132098</v>
      </c>
      <c r="H2257" s="388" t="s">
        <v>9567</v>
      </c>
    </row>
    <row r="2258" spans="1:14" x14ac:dyDescent="0.3">
      <c r="A2258" s="45">
        <v>44368</v>
      </c>
      <c r="B2258" s="396"/>
      <c r="C2258" s="5" t="s">
        <v>7544</v>
      </c>
      <c r="D2258" s="5" t="s">
        <v>7545</v>
      </c>
      <c r="E2258" s="43">
        <v>25000</v>
      </c>
      <c r="F2258" s="43"/>
      <c r="G2258" s="361">
        <f t="shared" si="22"/>
        <v>107098</v>
      </c>
      <c r="H2258" s="388" t="s">
        <v>9567</v>
      </c>
    </row>
    <row r="2259" spans="1:14" x14ac:dyDescent="0.3">
      <c r="A2259" s="45">
        <v>44368</v>
      </c>
      <c r="B2259" s="396"/>
      <c r="C2259" s="5" t="s">
        <v>6877</v>
      </c>
      <c r="D2259" s="5" t="s">
        <v>7588</v>
      </c>
      <c r="E2259" s="43">
        <v>32000</v>
      </c>
      <c r="F2259" s="43"/>
      <c r="G2259" s="361">
        <f t="shared" si="22"/>
        <v>75098</v>
      </c>
      <c r="H2259" s="388" t="s">
        <v>9567</v>
      </c>
    </row>
    <row r="2260" spans="1:14" x14ac:dyDescent="0.3">
      <c r="A2260" s="45">
        <v>44368</v>
      </c>
      <c r="B2260" s="396"/>
      <c r="C2260" s="5" t="s">
        <v>5156</v>
      </c>
      <c r="D2260" s="5" t="s">
        <v>7589</v>
      </c>
      <c r="E2260" s="43">
        <v>7000</v>
      </c>
      <c r="F2260" s="43"/>
      <c r="G2260" s="361">
        <f t="shared" si="22"/>
        <v>68098</v>
      </c>
      <c r="H2260" s="388" t="s">
        <v>9567</v>
      </c>
    </row>
    <row r="2261" spans="1:14" x14ac:dyDescent="0.3">
      <c r="A2261" s="45">
        <v>44368</v>
      </c>
      <c r="B2261" s="396"/>
      <c r="C2261" s="5" t="s">
        <v>5709</v>
      </c>
      <c r="D2261" s="5" t="s">
        <v>7590</v>
      </c>
      <c r="E2261" s="43">
        <v>7500</v>
      </c>
      <c r="F2261" s="43"/>
      <c r="G2261" s="361">
        <f t="shared" si="22"/>
        <v>60598</v>
      </c>
      <c r="H2261" s="388" t="s">
        <v>9567</v>
      </c>
    </row>
    <row r="2262" spans="1:14" x14ac:dyDescent="0.3">
      <c r="A2262" s="45">
        <v>44368</v>
      </c>
      <c r="B2262" s="396"/>
      <c r="C2262" s="5" t="s">
        <v>25</v>
      </c>
      <c r="D2262" s="5" t="s">
        <v>7561</v>
      </c>
      <c r="E2262" s="43">
        <v>200</v>
      </c>
      <c r="F2262" s="43"/>
      <c r="G2262" s="361">
        <f t="shared" si="22"/>
        <v>60398</v>
      </c>
      <c r="H2262" s="388" t="s">
        <v>9567</v>
      </c>
    </row>
    <row r="2263" spans="1:14" x14ac:dyDescent="0.3">
      <c r="A2263" s="45">
        <v>44368</v>
      </c>
      <c r="B2263" s="396"/>
      <c r="C2263" s="5" t="s">
        <v>84</v>
      </c>
      <c r="D2263" s="5" t="s">
        <v>7591</v>
      </c>
      <c r="E2263" s="43">
        <v>15000</v>
      </c>
      <c r="F2263" s="43"/>
      <c r="G2263" s="361">
        <f t="shared" si="22"/>
        <v>45398</v>
      </c>
      <c r="H2263" s="388" t="s">
        <v>9567</v>
      </c>
    </row>
    <row r="2264" spans="1:14" x14ac:dyDescent="0.3">
      <c r="A2264" s="45">
        <v>44369</v>
      </c>
      <c r="B2264" s="396"/>
      <c r="C2264" s="5" t="s">
        <v>84</v>
      </c>
      <c r="D2264" s="5" t="s">
        <v>7592</v>
      </c>
      <c r="E2264" s="43">
        <v>2000</v>
      </c>
      <c r="F2264" s="43"/>
      <c r="G2264" s="361">
        <f t="shared" si="22"/>
        <v>43398</v>
      </c>
      <c r="H2264" s="388" t="s">
        <v>9567</v>
      </c>
    </row>
    <row r="2265" spans="1:14" x14ac:dyDescent="0.3">
      <c r="A2265" s="45">
        <v>44369</v>
      </c>
      <c r="B2265" s="396"/>
      <c r="C2265" s="5" t="s">
        <v>7606</v>
      </c>
      <c r="D2265" s="5" t="s">
        <v>7593</v>
      </c>
      <c r="E2265" s="43">
        <v>30000</v>
      </c>
      <c r="F2265" s="43"/>
      <c r="G2265" s="361">
        <f t="shared" si="22"/>
        <v>13398</v>
      </c>
      <c r="H2265" s="388" t="s">
        <v>9567</v>
      </c>
    </row>
    <row r="2266" spans="1:14" x14ac:dyDescent="0.3">
      <c r="A2266" s="45">
        <v>44369</v>
      </c>
      <c r="B2266" s="561"/>
      <c r="C2266" s="538" t="s">
        <v>4106</v>
      </c>
      <c r="D2266" s="538"/>
      <c r="E2266" s="538"/>
      <c r="F2266" s="43">
        <v>100000</v>
      </c>
      <c r="G2266" s="361">
        <f t="shared" si="22"/>
        <v>113398</v>
      </c>
      <c r="H2266" s="388" t="s">
        <v>9567</v>
      </c>
      <c r="N2266" s="93"/>
    </row>
    <row r="2267" spans="1:14" x14ac:dyDescent="0.3">
      <c r="A2267" s="45">
        <v>44369</v>
      </c>
      <c r="B2267" s="396"/>
      <c r="C2267" s="5" t="s">
        <v>2948</v>
      </c>
      <c r="D2267" s="5" t="s">
        <v>7594</v>
      </c>
      <c r="E2267" s="43">
        <v>25000</v>
      </c>
      <c r="F2267" s="43"/>
      <c r="G2267" s="361">
        <f t="shared" si="22"/>
        <v>88398</v>
      </c>
      <c r="H2267" s="388" t="s">
        <v>9567</v>
      </c>
    </row>
    <row r="2268" spans="1:14" x14ac:dyDescent="0.3">
      <c r="A2268" s="45">
        <v>44369</v>
      </c>
      <c r="B2268" s="396"/>
      <c r="C2268" s="5" t="s">
        <v>7595</v>
      </c>
      <c r="D2268" s="5" t="s">
        <v>7596</v>
      </c>
      <c r="E2268" s="43">
        <v>26670</v>
      </c>
      <c r="F2268" s="43"/>
      <c r="G2268" s="361">
        <f t="shared" si="22"/>
        <v>61728</v>
      </c>
      <c r="H2268" s="388" t="s">
        <v>9567</v>
      </c>
    </row>
    <row r="2269" spans="1:14" x14ac:dyDescent="0.3">
      <c r="A2269" s="45">
        <v>44369</v>
      </c>
      <c r="B2269" s="396"/>
      <c r="C2269" s="5" t="s">
        <v>1787</v>
      </c>
      <c r="D2269" s="5" t="s">
        <v>7597</v>
      </c>
      <c r="E2269" s="43">
        <v>1200</v>
      </c>
      <c r="F2269" s="43"/>
      <c r="G2269" s="361">
        <f t="shared" si="22"/>
        <v>60528</v>
      </c>
      <c r="H2269" s="388" t="s">
        <v>9567</v>
      </c>
    </row>
    <row r="2270" spans="1:14" x14ac:dyDescent="0.3">
      <c r="A2270" s="45">
        <v>44369</v>
      </c>
      <c r="B2270" s="396"/>
      <c r="C2270" s="5" t="s">
        <v>25</v>
      </c>
      <c r="D2270" s="5" t="s">
        <v>7598</v>
      </c>
      <c r="E2270" s="43">
        <v>5000</v>
      </c>
      <c r="F2270" s="43"/>
      <c r="G2270" s="361">
        <f t="shared" si="22"/>
        <v>55528</v>
      </c>
      <c r="H2270" s="388" t="s">
        <v>9567</v>
      </c>
    </row>
    <row r="2271" spans="1:14" x14ac:dyDescent="0.3">
      <c r="A2271" s="45">
        <v>44369</v>
      </c>
      <c r="B2271" s="396"/>
      <c r="C2271" s="5" t="s">
        <v>25</v>
      </c>
      <c r="D2271" s="5" t="s">
        <v>5641</v>
      </c>
      <c r="E2271" s="43">
        <v>600</v>
      </c>
      <c r="F2271" s="43"/>
      <c r="G2271" s="361">
        <f t="shared" si="22"/>
        <v>54928</v>
      </c>
      <c r="H2271" s="388" t="s">
        <v>9567</v>
      </c>
    </row>
    <row r="2272" spans="1:14" x14ac:dyDescent="0.3">
      <c r="A2272" s="45">
        <v>44369</v>
      </c>
      <c r="B2272" s="396"/>
      <c r="C2272" s="5" t="s">
        <v>25</v>
      </c>
      <c r="D2272" s="5" t="s">
        <v>2685</v>
      </c>
      <c r="E2272" s="43">
        <v>100</v>
      </c>
      <c r="F2272" s="43"/>
      <c r="G2272" s="361">
        <f t="shared" si="22"/>
        <v>54828</v>
      </c>
      <c r="H2272" s="388" t="s">
        <v>9567</v>
      </c>
    </row>
    <row r="2273" spans="1:14" x14ac:dyDescent="0.3">
      <c r="A2273" s="45">
        <v>44370</v>
      </c>
      <c r="B2273" s="396"/>
      <c r="C2273" s="5" t="s">
        <v>25</v>
      </c>
      <c r="D2273" s="5" t="s">
        <v>7599</v>
      </c>
      <c r="E2273" s="43">
        <v>150</v>
      </c>
      <c r="F2273" s="43"/>
      <c r="G2273" s="361">
        <f t="shared" si="22"/>
        <v>54678</v>
      </c>
      <c r="H2273" s="388" t="s">
        <v>9567</v>
      </c>
    </row>
    <row r="2274" spans="1:14" x14ac:dyDescent="0.3">
      <c r="A2274" s="45">
        <v>44370</v>
      </c>
      <c r="B2274" s="396"/>
      <c r="C2274" s="5" t="s">
        <v>18</v>
      </c>
      <c r="D2274" s="5" t="s">
        <v>294</v>
      </c>
      <c r="E2274" s="43">
        <v>5000</v>
      </c>
      <c r="F2274" s="43"/>
      <c r="G2274" s="361">
        <f t="shared" si="22"/>
        <v>49678</v>
      </c>
      <c r="H2274" s="388" t="s">
        <v>9567</v>
      </c>
    </row>
    <row r="2275" spans="1:14" x14ac:dyDescent="0.3">
      <c r="A2275" s="45">
        <v>44370</v>
      </c>
      <c r="B2275" s="396"/>
      <c r="C2275" s="5" t="s">
        <v>68</v>
      </c>
      <c r="D2275" s="5" t="s">
        <v>5663</v>
      </c>
      <c r="E2275" s="43">
        <v>35000</v>
      </c>
      <c r="F2275" s="43"/>
      <c r="G2275" s="361">
        <f t="shared" si="22"/>
        <v>14678</v>
      </c>
      <c r="H2275" s="388" t="s">
        <v>9567</v>
      </c>
    </row>
    <row r="2276" spans="1:14" x14ac:dyDescent="0.3">
      <c r="A2276" s="45">
        <v>44370</v>
      </c>
      <c r="B2276" s="561"/>
      <c r="C2276" s="538" t="s">
        <v>4106</v>
      </c>
      <c r="D2276" s="538"/>
      <c r="E2276" s="538"/>
      <c r="F2276" s="43">
        <v>150000</v>
      </c>
      <c r="G2276" s="361">
        <f>G2275+F2276-E2276</f>
        <v>164678</v>
      </c>
      <c r="H2276" s="388" t="s">
        <v>9567</v>
      </c>
      <c r="N2276" s="93"/>
    </row>
    <row r="2277" spans="1:14" x14ac:dyDescent="0.3">
      <c r="A2277" s="45">
        <v>44370</v>
      </c>
      <c r="B2277" s="396"/>
      <c r="C2277" s="5" t="s">
        <v>7308</v>
      </c>
      <c r="D2277" s="5" t="s">
        <v>7601</v>
      </c>
      <c r="E2277" s="43">
        <v>38000</v>
      </c>
      <c r="F2277" s="43"/>
      <c r="G2277" s="361">
        <f t="shared" si="22"/>
        <v>126678</v>
      </c>
      <c r="H2277" s="388" t="s">
        <v>9567</v>
      </c>
    </row>
    <row r="2278" spans="1:14" x14ac:dyDescent="0.3">
      <c r="A2278" s="45">
        <v>44370</v>
      </c>
      <c r="B2278" s="396"/>
      <c r="C2278" s="5" t="s">
        <v>6430</v>
      </c>
      <c r="D2278" s="5" t="s">
        <v>7602</v>
      </c>
      <c r="E2278" s="43">
        <v>15000</v>
      </c>
      <c r="F2278" s="43"/>
      <c r="G2278" s="361">
        <f t="shared" si="22"/>
        <v>111678</v>
      </c>
      <c r="H2278" s="388" t="s">
        <v>9567</v>
      </c>
      <c r="M2278" s="52"/>
    </row>
    <row r="2279" spans="1:14" x14ac:dyDescent="0.3">
      <c r="A2279" s="45">
        <v>44370</v>
      </c>
      <c r="B2279" s="396"/>
      <c r="C2279" s="5" t="s">
        <v>25</v>
      </c>
      <c r="D2279" s="5" t="s">
        <v>7603</v>
      </c>
      <c r="E2279" s="43">
        <v>6000</v>
      </c>
      <c r="F2279" s="43"/>
      <c r="G2279" s="361">
        <f t="shared" si="22"/>
        <v>105678</v>
      </c>
      <c r="H2279" s="388" t="s">
        <v>9567</v>
      </c>
    </row>
    <row r="2280" spans="1:14" x14ac:dyDescent="0.3">
      <c r="A2280" s="45">
        <v>44370</v>
      </c>
      <c r="B2280" s="396"/>
      <c r="C2280" s="5" t="s">
        <v>25</v>
      </c>
      <c r="D2280" s="5" t="s">
        <v>7604</v>
      </c>
      <c r="E2280" s="43">
        <v>9000</v>
      </c>
      <c r="F2280" s="43"/>
      <c r="G2280" s="361">
        <f t="shared" si="22"/>
        <v>96678</v>
      </c>
      <c r="H2280" s="388" t="s">
        <v>9567</v>
      </c>
    </row>
    <row r="2281" spans="1:14" x14ac:dyDescent="0.3">
      <c r="A2281" s="45">
        <v>44370</v>
      </c>
      <c r="B2281" s="396"/>
      <c r="C2281" s="5" t="s">
        <v>5618</v>
      </c>
      <c r="D2281" s="5" t="s">
        <v>7605</v>
      </c>
      <c r="E2281" s="43">
        <v>10000</v>
      </c>
      <c r="F2281" s="43"/>
      <c r="G2281" s="361">
        <f t="shared" si="22"/>
        <v>86678</v>
      </c>
      <c r="H2281" s="388" t="s">
        <v>9567</v>
      </c>
      <c r="M2281" s="93"/>
      <c r="N2281" s="248"/>
    </row>
    <row r="2282" spans="1:14" x14ac:dyDescent="0.3">
      <c r="A2282" s="45">
        <v>44370</v>
      </c>
      <c r="B2282" s="396"/>
      <c r="C2282" s="5" t="s">
        <v>7606</v>
      </c>
      <c r="D2282" s="5" t="s">
        <v>7607</v>
      </c>
      <c r="E2282" s="43">
        <v>1000</v>
      </c>
      <c r="F2282" s="43"/>
      <c r="G2282" s="361">
        <f t="shared" si="22"/>
        <v>85678</v>
      </c>
      <c r="H2282" s="388" t="s">
        <v>9567</v>
      </c>
      <c r="M2282" s="93"/>
      <c r="N2282" s="93"/>
    </row>
    <row r="2283" spans="1:14" x14ac:dyDescent="0.3">
      <c r="A2283" s="45">
        <v>44370</v>
      </c>
      <c r="B2283" s="396"/>
      <c r="C2283" s="5" t="s">
        <v>0</v>
      </c>
      <c r="D2283" s="5" t="s">
        <v>7608</v>
      </c>
      <c r="E2283" s="43">
        <v>40000</v>
      </c>
      <c r="F2283" s="43"/>
      <c r="G2283" s="361">
        <f t="shared" si="22"/>
        <v>45678</v>
      </c>
      <c r="H2283" s="388" t="s">
        <v>9567</v>
      </c>
      <c r="M2283" s="93"/>
      <c r="N2283" s="93"/>
    </row>
    <row r="2284" spans="1:14" x14ac:dyDescent="0.3">
      <c r="A2284" s="45">
        <v>44370</v>
      </c>
      <c r="B2284" s="396"/>
      <c r="C2284" s="5" t="s">
        <v>84</v>
      </c>
      <c r="D2284" s="5" t="s">
        <v>7609</v>
      </c>
      <c r="E2284" s="43">
        <v>5000</v>
      </c>
      <c r="F2284" s="43"/>
      <c r="G2284" s="361">
        <f>G2283+F2284-E2284</f>
        <v>40678</v>
      </c>
      <c r="H2284" s="388" t="s">
        <v>9567</v>
      </c>
    </row>
    <row r="2285" spans="1:14" x14ac:dyDescent="0.3">
      <c r="A2285" s="45">
        <v>44370</v>
      </c>
      <c r="B2285" s="396"/>
      <c r="C2285" s="5" t="s">
        <v>18</v>
      </c>
      <c r="D2285" s="5" t="s">
        <v>985</v>
      </c>
      <c r="E2285" s="43">
        <v>5000</v>
      </c>
      <c r="F2285" s="43"/>
      <c r="G2285" s="361">
        <f t="shared" ref="G2285:G2350" si="23">G2284+F2285-E2285</f>
        <v>35678</v>
      </c>
      <c r="H2285" s="388" t="s">
        <v>9567</v>
      </c>
    </row>
    <row r="2286" spans="1:14" x14ac:dyDescent="0.3">
      <c r="A2286" s="45">
        <v>44370</v>
      </c>
      <c r="B2286" s="396"/>
      <c r="C2286" s="5" t="s">
        <v>4055</v>
      </c>
      <c r="D2286" s="5" t="s">
        <v>985</v>
      </c>
      <c r="E2286" s="43">
        <v>5000</v>
      </c>
      <c r="F2286" s="43"/>
      <c r="G2286" s="361">
        <f t="shared" si="23"/>
        <v>30678</v>
      </c>
      <c r="H2286" s="388" t="s">
        <v>9567</v>
      </c>
    </row>
    <row r="2287" spans="1:14" x14ac:dyDescent="0.3">
      <c r="A2287" s="45">
        <v>44371</v>
      </c>
      <c r="B2287" s="396"/>
      <c r="C2287" s="5" t="s">
        <v>4550</v>
      </c>
      <c r="D2287" s="5" t="s">
        <v>294</v>
      </c>
      <c r="E2287" s="43">
        <v>10000</v>
      </c>
      <c r="F2287" s="43"/>
      <c r="G2287" s="361">
        <f t="shared" si="23"/>
        <v>20678</v>
      </c>
      <c r="H2287" s="388" t="s">
        <v>9567</v>
      </c>
    </row>
    <row r="2288" spans="1:14" ht="37.5" x14ac:dyDescent="0.3">
      <c r="A2288" s="45">
        <v>44371</v>
      </c>
      <c r="B2288" s="396"/>
      <c r="C2288" s="5" t="s">
        <v>6341</v>
      </c>
      <c r="D2288" s="92" t="s">
        <v>7610</v>
      </c>
      <c r="E2288" s="43">
        <v>7000</v>
      </c>
      <c r="F2288" s="43"/>
      <c r="G2288" s="361">
        <f t="shared" si="23"/>
        <v>13678</v>
      </c>
      <c r="H2288" s="388" t="s">
        <v>9567</v>
      </c>
    </row>
    <row r="2289" spans="1:14" x14ac:dyDescent="0.3">
      <c r="A2289" s="45">
        <v>44371</v>
      </c>
      <c r="B2289" s="561"/>
      <c r="C2289" s="538" t="s">
        <v>7048</v>
      </c>
      <c r="D2289" s="538"/>
      <c r="E2289" s="538"/>
      <c r="F2289" s="43">
        <v>150000</v>
      </c>
      <c r="G2289" s="361">
        <f t="shared" si="23"/>
        <v>163678</v>
      </c>
      <c r="H2289" s="388" t="s">
        <v>9567</v>
      </c>
      <c r="N2289" s="93"/>
    </row>
    <row r="2290" spans="1:14" x14ac:dyDescent="0.3">
      <c r="A2290" s="45">
        <v>44371</v>
      </c>
      <c r="B2290" s="396"/>
      <c r="C2290" s="5" t="s">
        <v>6341</v>
      </c>
      <c r="D2290" s="5" t="s">
        <v>6900</v>
      </c>
      <c r="E2290" s="43">
        <v>35000</v>
      </c>
      <c r="F2290" s="43"/>
      <c r="G2290" s="361">
        <f t="shared" si="23"/>
        <v>128678</v>
      </c>
      <c r="H2290" s="388" t="s">
        <v>9567</v>
      </c>
    </row>
    <row r="2291" spans="1:14" x14ac:dyDescent="0.3">
      <c r="A2291" s="45">
        <v>44371</v>
      </c>
      <c r="B2291" s="396"/>
      <c r="C2291" s="5" t="s">
        <v>1074</v>
      </c>
      <c r="D2291" s="5" t="s">
        <v>7614</v>
      </c>
      <c r="E2291" s="43">
        <f>380+23219</f>
        <v>23599</v>
      </c>
      <c r="F2291" s="43"/>
      <c r="G2291" s="361">
        <f t="shared" si="23"/>
        <v>105079</v>
      </c>
      <c r="H2291" s="388" t="s">
        <v>9567</v>
      </c>
    </row>
    <row r="2292" spans="1:14" x14ac:dyDescent="0.3">
      <c r="A2292" s="45">
        <v>44371</v>
      </c>
      <c r="B2292" s="396"/>
      <c r="C2292" s="5" t="s">
        <v>1074</v>
      </c>
      <c r="D2292" s="5" t="s">
        <v>7615</v>
      </c>
      <c r="E2292" s="43">
        <f>50+17878+33484</f>
        <v>51412</v>
      </c>
      <c r="F2292" s="43"/>
      <c r="G2292" s="361">
        <f t="shared" si="23"/>
        <v>53667</v>
      </c>
      <c r="H2292" s="388" t="s">
        <v>9567</v>
      </c>
    </row>
    <row r="2293" spans="1:14" x14ac:dyDescent="0.3">
      <c r="A2293" s="45">
        <v>44371</v>
      </c>
      <c r="B2293" s="396"/>
      <c r="C2293" s="5" t="s">
        <v>0</v>
      </c>
      <c r="D2293" s="5" t="s">
        <v>294</v>
      </c>
      <c r="E2293" s="43">
        <v>15000</v>
      </c>
      <c r="F2293" s="43"/>
      <c r="G2293" s="361">
        <f t="shared" si="23"/>
        <v>38667</v>
      </c>
      <c r="H2293" s="388" t="s">
        <v>9567</v>
      </c>
    </row>
    <row r="2294" spans="1:14" x14ac:dyDescent="0.3">
      <c r="A2294" s="45">
        <v>44371</v>
      </c>
      <c r="B2294" s="396"/>
      <c r="C2294" s="5" t="s">
        <v>7099</v>
      </c>
      <c r="D2294" s="5" t="s">
        <v>294</v>
      </c>
      <c r="E2294" s="43">
        <v>3300</v>
      </c>
      <c r="F2294" s="43"/>
      <c r="G2294" s="361">
        <f t="shared" si="23"/>
        <v>35367</v>
      </c>
      <c r="H2294" s="388" t="s">
        <v>9567</v>
      </c>
    </row>
    <row r="2295" spans="1:14" x14ac:dyDescent="0.3">
      <c r="A2295" s="45">
        <v>44371</v>
      </c>
      <c r="B2295" s="396"/>
      <c r="C2295" s="5" t="s">
        <v>7606</v>
      </c>
      <c r="D2295" s="5" t="s">
        <v>294</v>
      </c>
      <c r="E2295" s="43">
        <v>5000</v>
      </c>
      <c r="F2295" s="43"/>
      <c r="G2295" s="361">
        <f t="shared" si="23"/>
        <v>30367</v>
      </c>
      <c r="H2295" s="388" t="s">
        <v>9567</v>
      </c>
    </row>
    <row r="2296" spans="1:14" x14ac:dyDescent="0.3">
      <c r="A2296" s="45">
        <v>44371</v>
      </c>
      <c r="B2296" s="396"/>
      <c r="C2296" s="5" t="s">
        <v>7099</v>
      </c>
      <c r="D2296" s="5" t="s">
        <v>7616</v>
      </c>
      <c r="E2296" s="43">
        <v>580</v>
      </c>
      <c r="F2296" s="43"/>
      <c r="G2296" s="361">
        <f t="shared" si="23"/>
        <v>29787</v>
      </c>
      <c r="H2296" s="388" t="s">
        <v>9567</v>
      </c>
    </row>
    <row r="2297" spans="1:14" x14ac:dyDescent="0.3">
      <c r="A2297" s="45">
        <v>44371</v>
      </c>
      <c r="B2297" s="561"/>
      <c r="C2297" s="538" t="s">
        <v>7617</v>
      </c>
      <c r="D2297" s="538"/>
      <c r="E2297" s="538"/>
      <c r="F2297" s="43">
        <v>750</v>
      </c>
      <c r="G2297" s="361">
        <f t="shared" si="23"/>
        <v>30537</v>
      </c>
      <c r="H2297" s="388" t="s">
        <v>9567</v>
      </c>
      <c r="N2297" s="93"/>
    </row>
    <row r="2298" spans="1:14" x14ac:dyDescent="0.3">
      <c r="A2298" s="45">
        <v>44371</v>
      </c>
      <c r="B2298" s="396"/>
      <c r="C2298" s="5" t="s">
        <v>25</v>
      </c>
      <c r="D2298" s="5" t="s">
        <v>7618</v>
      </c>
      <c r="E2298" s="43">
        <v>350</v>
      </c>
      <c r="F2298" s="43"/>
      <c r="G2298" s="361">
        <f t="shared" si="23"/>
        <v>30187</v>
      </c>
      <c r="H2298" s="388" t="s">
        <v>9567</v>
      </c>
    </row>
    <row r="2299" spans="1:14" x14ac:dyDescent="0.3">
      <c r="A2299" s="45">
        <v>44371</v>
      </c>
      <c r="B2299" s="396"/>
      <c r="C2299" s="5" t="s">
        <v>84</v>
      </c>
      <c r="D2299" s="41" t="s">
        <v>45</v>
      </c>
      <c r="E2299" s="42">
        <v>1000</v>
      </c>
      <c r="F2299" s="43"/>
      <c r="G2299" s="361">
        <f t="shared" si="23"/>
        <v>29187</v>
      </c>
      <c r="H2299" s="388" t="s">
        <v>9567</v>
      </c>
    </row>
    <row r="2300" spans="1:14" x14ac:dyDescent="0.3">
      <c r="A2300" s="45">
        <v>44372</v>
      </c>
      <c r="B2300" s="396"/>
      <c r="C2300" s="5" t="s">
        <v>14</v>
      </c>
      <c r="D2300" s="5" t="s">
        <v>294</v>
      </c>
      <c r="E2300" s="43">
        <v>5000</v>
      </c>
      <c r="F2300" s="43"/>
      <c r="G2300" s="361">
        <f t="shared" si="23"/>
        <v>24187</v>
      </c>
      <c r="H2300" s="388" t="s">
        <v>9567</v>
      </c>
    </row>
    <row r="2301" spans="1:14" x14ac:dyDescent="0.3">
      <c r="A2301" s="45">
        <v>44372</v>
      </c>
      <c r="B2301" s="561"/>
      <c r="C2301" s="538" t="s">
        <v>7048</v>
      </c>
      <c r="D2301" s="538"/>
      <c r="E2301" s="538"/>
      <c r="F2301" s="43">
        <v>100000</v>
      </c>
      <c r="G2301" s="361">
        <f t="shared" si="23"/>
        <v>124187</v>
      </c>
      <c r="H2301" s="388" t="s">
        <v>9567</v>
      </c>
      <c r="N2301" s="93"/>
    </row>
    <row r="2302" spans="1:14" x14ac:dyDescent="0.3">
      <c r="A2302" s="45">
        <v>44372</v>
      </c>
      <c r="B2302" s="396"/>
      <c r="C2302" s="5" t="s">
        <v>6221</v>
      </c>
      <c r="D2302" s="5" t="s">
        <v>5508</v>
      </c>
      <c r="E2302" s="43">
        <v>55600</v>
      </c>
      <c r="F2302" s="43"/>
      <c r="G2302" s="361">
        <f t="shared" si="23"/>
        <v>68587</v>
      </c>
      <c r="H2302" s="388" t="s">
        <v>9567</v>
      </c>
    </row>
    <row r="2303" spans="1:14" x14ac:dyDescent="0.3">
      <c r="A2303" s="45">
        <v>44372</v>
      </c>
      <c r="B2303" s="396"/>
      <c r="C2303" s="5" t="s">
        <v>5156</v>
      </c>
      <c r="D2303" s="5" t="s">
        <v>7619</v>
      </c>
      <c r="E2303" s="43">
        <v>7880</v>
      </c>
      <c r="F2303" s="43"/>
      <c r="G2303" s="361">
        <f t="shared" si="23"/>
        <v>60707</v>
      </c>
      <c r="H2303" s="388" t="s">
        <v>9567</v>
      </c>
    </row>
    <row r="2304" spans="1:14" x14ac:dyDescent="0.3">
      <c r="A2304" s="45">
        <v>44372</v>
      </c>
      <c r="B2304" s="396"/>
      <c r="C2304" s="5" t="s">
        <v>7606</v>
      </c>
      <c r="D2304" s="5" t="s">
        <v>294</v>
      </c>
      <c r="E2304" s="43">
        <v>5000</v>
      </c>
      <c r="F2304" s="43"/>
      <c r="G2304" s="361">
        <f t="shared" si="23"/>
        <v>55707</v>
      </c>
      <c r="H2304" s="388" t="s">
        <v>9567</v>
      </c>
    </row>
    <row r="2305" spans="1:14" x14ac:dyDescent="0.3">
      <c r="A2305" s="45">
        <v>44373</v>
      </c>
      <c r="B2305" s="396"/>
      <c r="C2305" s="5" t="s">
        <v>57</v>
      </c>
      <c r="D2305" s="5" t="s">
        <v>7623</v>
      </c>
      <c r="E2305" s="43">
        <v>20000</v>
      </c>
      <c r="F2305" s="43"/>
      <c r="G2305" s="361">
        <f t="shared" si="23"/>
        <v>35707</v>
      </c>
      <c r="H2305" s="388" t="s">
        <v>9567</v>
      </c>
    </row>
    <row r="2306" spans="1:14" x14ac:dyDescent="0.3">
      <c r="A2306" s="45">
        <v>44373</v>
      </c>
      <c r="B2306" s="396"/>
      <c r="C2306" s="5" t="s">
        <v>4550</v>
      </c>
      <c r="D2306" s="5" t="s">
        <v>294</v>
      </c>
      <c r="E2306" s="43">
        <v>20000</v>
      </c>
      <c r="F2306" s="43"/>
      <c r="G2306" s="361">
        <f t="shared" si="23"/>
        <v>15707</v>
      </c>
      <c r="H2306" s="388" t="s">
        <v>9567</v>
      </c>
    </row>
    <row r="2307" spans="1:14" x14ac:dyDescent="0.3">
      <c r="A2307" s="45">
        <v>44373</v>
      </c>
      <c r="B2307" s="396"/>
      <c r="C2307" s="5" t="s">
        <v>1616</v>
      </c>
      <c r="D2307" s="5" t="s">
        <v>7002</v>
      </c>
      <c r="E2307" s="43">
        <v>600</v>
      </c>
      <c r="F2307" s="43"/>
      <c r="G2307" s="361">
        <f t="shared" si="23"/>
        <v>15107</v>
      </c>
      <c r="H2307" s="388" t="s">
        <v>9567</v>
      </c>
    </row>
    <row r="2308" spans="1:14" x14ac:dyDescent="0.3">
      <c r="A2308" s="45">
        <v>44373</v>
      </c>
      <c r="B2308" s="561"/>
      <c r="C2308" s="538" t="s">
        <v>7440</v>
      </c>
      <c r="D2308" s="538"/>
      <c r="E2308" s="538"/>
      <c r="F2308" s="43">
        <v>260000</v>
      </c>
      <c r="G2308" s="361">
        <f t="shared" si="23"/>
        <v>275107</v>
      </c>
      <c r="H2308" s="388" t="s">
        <v>9567</v>
      </c>
      <c r="N2308" s="93"/>
    </row>
    <row r="2309" spans="1:14" x14ac:dyDescent="0.3">
      <c r="A2309" s="45">
        <v>44373</v>
      </c>
      <c r="B2309" s="401"/>
      <c r="C2309" s="41" t="s">
        <v>7624</v>
      </c>
      <c r="D2309" s="41" t="s">
        <v>7625</v>
      </c>
      <c r="E2309" s="42">
        <v>232000</v>
      </c>
      <c r="F2309" s="43"/>
      <c r="G2309" s="361">
        <f t="shared" si="23"/>
        <v>43107</v>
      </c>
      <c r="H2309" s="388" t="s">
        <v>9567</v>
      </c>
    </row>
    <row r="2310" spans="1:14" x14ac:dyDescent="0.3">
      <c r="A2310" s="45">
        <v>44373</v>
      </c>
      <c r="B2310" s="396"/>
      <c r="C2310" s="5" t="s">
        <v>84</v>
      </c>
      <c r="D2310" s="5" t="s">
        <v>7626</v>
      </c>
      <c r="E2310" s="43">
        <v>2000</v>
      </c>
      <c r="F2310" s="43"/>
      <c r="G2310" s="361">
        <f t="shared" si="23"/>
        <v>41107</v>
      </c>
      <c r="H2310" s="388" t="s">
        <v>9567</v>
      </c>
    </row>
    <row r="2311" spans="1:14" x14ac:dyDescent="0.3">
      <c r="A2311" s="45">
        <v>44373</v>
      </c>
      <c r="B2311" s="396"/>
      <c r="C2311" s="5" t="s">
        <v>25</v>
      </c>
      <c r="D2311" s="5" t="s">
        <v>64</v>
      </c>
      <c r="E2311" s="43">
        <v>1000</v>
      </c>
      <c r="F2311" s="43"/>
      <c r="G2311" s="361">
        <f t="shared" si="23"/>
        <v>40107</v>
      </c>
      <c r="H2311" s="388" t="s">
        <v>9567</v>
      </c>
    </row>
    <row r="2312" spans="1:14" x14ac:dyDescent="0.3">
      <c r="A2312" s="45">
        <v>44373</v>
      </c>
      <c r="B2312" s="396"/>
      <c r="C2312" s="5" t="s">
        <v>84</v>
      </c>
      <c r="D2312" s="5" t="s">
        <v>7643</v>
      </c>
      <c r="E2312" s="43">
        <v>15000</v>
      </c>
      <c r="F2312" s="43"/>
      <c r="G2312" s="361">
        <f t="shared" si="23"/>
        <v>25107</v>
      </c>
      <c r="H2312" s="388" t="s">
        <v>9567</v>
      </c>
    </row>
    <row r="2313" spans="1:14" x14ac:dyDescent="0.3">
      <c r="A2313" s="45">
        <v>44373</v>
      </c>
      <c r="B2313" s="396"/>
      <c r="C2313" s="5" t="s">
        <v>7546</v>
      </c>
      <c r="D2313" s="5" t="s">
        <v>3557</v>
      </c>
      <c r="E2313" s="43">
        <v>10000</v>
      </c>
      <c r="F2313" s="43"/>
      <c r="G2313" s="361">
        <f t="shared" si="23"/>
        <v>15107</v>
      </c>
      <c r="H2313" s="388" t="s">
        <v>9567</v>
      </c>
    </row>
    <row r="2314" spans="1:14" x14ac:dyDescent="0.3">
      <c r="A2314" s="45">
        <v>44373</v>
      </c>
      <c r="B2314" s="396"/>
      <c r="C2314" s="5" t="s">
        <v>7606</v>
      </c>
      <c r="D2314" s="5" t="s">
        <v>7644</v>
      </c>
      <c r="E2314" s="43">
        <v>5000</v>
      </c>
      <c r="F2314" s="43"/>
      <c r="G2314" s="361">
        <f t="shared" si="23"/>
        <v>10107</v>
      </c>
      <c r="H2314" s="388" t="s">
        <v>9567</v>
      </c>
    </row>
    <row r="2315" spans="1:14" x14ac:dyDescent="0.3">
      <c r="A2315" s="45">
        <v>44375</v>
      </c>
      <c r="B2315" s="396"/>
      <c r="C2315" s="5" t="s">
        <v>5793</v>
      </c>
      <c r="D2315" s="5" t="s">
        <v>7645</v>
      </c>
      <c r="E2315" s="43">
        <v>300</v>
      </c>
      <c r="F2315" s="43"/>
      <c r="G2315" s="361">
        <f t="shared" si="23"/>
        <v>9807</v>
      </c>
      <c r="H2315" s="388" t="s">
        <v>9567</v>
      </c>
    </row>
    <row r="2316" spans="1:14" x14ac:dyDescent="0.3">
      <c r="A2316" s="45">
        <v>44375</v>
      </c>
      <c r="B2316" s="561"/>
      <c r="C2316" s="538" t="s">
        <v>7440</v>
      </c>
      <c r="D2316" s="538"/>
      <c r="E2316" s="538"/>
      <c r="F2316" s="43">
        <v>100000</v>
      </c>
      <c r="G2316" s="361">
        <f t="shared" si="23"/>
        <v>109807</v>
      </c>
      <c r="H2316" s="388" t="s">
        <v>9567</v>
      </c>
      <c r="N2316" s="93"/>
    </row>
    <row r="2317" spans="1:14" x14ac:dyDescent="0.3">
      <c r="A2317" s="45">
        <v>44375</v>
      </c>
      <c r="B2317" s="396"/>
      <c r="C2317" s="5" t="s">
        <v>0</v>
      </c>
      <c r="D2317" s="5" t="s">
        <v>294</v>
      </c>
      <c r="E2317" s="43">
        <v>9000</v>
      </c>
      <c r="F2317" s="43"/>
      <c r="G2317" s="361">
        <f t="shared" si="23"/>
        <v>100807</v>
      </c>
      <c r="H2317" s="388" t="s">
        <v>9567</v>
      </c>
    </row>
    <row r="2318" spans="1:14" x14ac:dyDescent="0.3">
      <c r="A2318" s="45">
        <v>44375</v>
      </c>
      <c r="B2318" s="396"/>
      <c r="C2318" s="5" t="s">
        <v>7648</v>
      </c>
      <c r="D2318" s="5" t="s">
        <v>7649</v>
      </c>
      <c r="E2318" s="43">
        <v>20000</v>
      </c>
      <c r="F2318" s="43"/>
      <c r="G2318" s="361">
        <f t="shared" si="23"/>
        <v>80807</v>
      </c>
      <c r="H2318" s="388" t="s">
        <v>9567</v>
      </c>
    </row>
    <row r="2319" spans="1:14" x14ac:dyDescent="0.3">
      <c r="A2319" s="45">
        <v>44375</v>
      </c>
      <c r="B2319" s="561"/>
      <c r="C2319" s="538" t="s">
        <v>7650</v>
      </c>
      <c r="D2319" s="538"/>
      <c r="E2319" s="538"/>
      <c r="F2319" s="43">
        <v>45000</v>
      </c>
      <c r="G2319" s="361">
        <f t="shared" si="23"/>
        <v>125807</v>
      </c>
      <c r="H2319" s="388" t="s">
        <v>9567</v>
      </c>
      <c r="N2319" s="93"/>
    </row>
    <row r="2320" spans="1:14" x14ac:dyDescent="0.3">
      <c r="A2320" s="45">
        <v>44375</v>
      </c>
      <c r="B2320" s="396"/>
      <c r="C2320" s="5" t="s">
        <v>7254</v>
      </c>
      <c r="D2320" s="5" t="s">
        <v>7651</v>
      </c>
      <c r="E2320" s="43">
        <v>30000</v>
      </c>
      <c r="F2320" s="43"/>
      <c r="G2320" s="361">
        <f t="shared" si="23"/>
        <v>95807</v>
      </c>
      <c r="H2320" s="388" t="s">
        <v>9567</v>
      </c>
    </row>
    <row r="2321" spans="1:14" x14ac:dyDescent="0.3">
      <c r="A2321" s="45">
        <v>44375</v>
      </c>
      <c r="B2321" s="396"/>
      <c r="C2321" s="5" t="s">
        <v>6877</v>
      </c>
      <c r="D2321" s="5" t="s">
        <v>7652</v>
      </c>
      <c r="E2321" s="43">
        <v>7000</v>
      </c>
      <c r="F2321" s="43"/>
      <c r="G2321" s="361">
        <f t="shared" si="23"/>
        <v>88807</v>
      </c>
      <c r="H2321" s="388" t="s">
        <v>9567</v>
      </c>
    </row>
    <row r="2322" spans="1:14" x14ac:dyDescent="0.3">
      <c r="A2322" s="45">
        <v>44375</v>
      </c>
      <c r="B2322" s="396"/>
      <c r="C2322" s="5" t="s">
        <v>6959</v>
      </c>
      <c r="D2322" s="5" t="s">
        <v>7653</v>
      </c>
      <c r="E2322" s="43">
        <v>120</v>
      </c>
      <c r="F2322" s="43"/>
      <c r="G2322" s="361">
        <f t="shared" si="23"/>
        <v>88687</v>
      </c>
      <c r="H2322" s="388" t="s">
        <v>9567</v>
      </c>
    </row>
    <row r="2323" spans="1:14" x14ac:dyDescent="0.3">
      <c r="A2323" s="45">
        <v>44375</v>
      </c>
      <c r="B2323" s="396"/>
      <c r="C2323" s="5" t="s">
        <v>6959</v>
      </c>
      <c r="D2323" s="5" t="s">
        <v>7654</v>
      </c>
      <c r="E2323" s="43">
        <v>80</v>
      </c>
      <c r="F2323" s="43"/>
      <c r="G2323" s="361">
        <f t="shared" si="23"/>
        <v>88607</v>
      </c>
      <c r="H2323" s="388" t="s">
        <v>9567</v>
      </c>
    </row>
    <row r="2324" spans="1:14" x14ac:dyDescent="0.3">
      <c r="A2324" s="45">
        <v>44375</v>
      </c>
      <c r="B2324" s="396"/>
      <c r="C2324" s="5" t="s">
        <v>110</v>
      </c>
      <c r="D2324" s="5" t="s">
        <v>3172</v>
      </c>
      <c r="E2324" s="43">
        <f>22720+500</f>
        <v>23220</v>
      </c>
      <c r="F2324" s="43"/>
      <c r="G2324" s="361">
        <f t="shared" si="23"/>
        <v>65387</v>
      </c>
      <c r="H2324" s="388" t="s">
        <v>9567</v>
      </c>
    </row>
    <row r="2325" spans="1:14" x14ac:dyDescent="0.3">
      <c r="A2325" s="45">
        <v>44375</v>
      </c>
      <c r="B2325" s="396"/>
      <c r="C2325" s="5" t="s">
        <v>3559</v>
      </c>
      <c r="D2325" s="5" t="s">
        <v>7655</v>
      </c>
      <c r="E2325" s="43">
        <v>650</v>
      </c>
      <c r="F2325" s="43"/>
      <c r="G2325" s="361">
        <f t="shared" si="23"/>
        <v>64737</v>
      </c>
      <c r="H2325" s="388" t="s">
        <v>9567</v>
      </c>
    </row>
    <row r="2326" spans="1:14" x14ac:dyDescent="0.3">
      <c r="A2326" s="45">
        <v>44375</v>
      </c>
      <c r="B2326" s="396"/>
      <c r="C2326" s="5" t="s">
        <v>84</v>
      </c>
      <c r="D2326" s="5" t="s">
        <v>7656</v>
      </c>
      <c r="E2326" s="43">
        <v>3000</v>
      </c>
      <c r="F2326" s="43"/>
      <c r="G2326" s="361">
        <f t="shared" si="23"/>
        <v>61737</v>
      </c>
      <c r="H2326" s="388" t="s">
        <v>9567</v>
      </c>
    </row>
    <row r="2327" spans="1:14" x14ac:dyDescent="0.3">
      <c r="A2327" s="45">
        <v>44376</v>
      </c>
      <c r="B2327" s="396"/>
      <c r="C2327" s="5" t="s">
        <v>541</v>
      </c>
      <c r="D2327" s="5" t="s">
        <v>294</v>
      </c>
      <c r="E2327" s="43">
        <v>10000</v>
      </c>
      <c r="F2327" s="43"/>
      <c r="G2327" s="361">
        <f t="shared" si="23"/>
        <v>51737</v>
      </c>
      <c r="H2327" s="388" t="s">
        <v>9567</v>
      </c>
    </row>
    <row r="2328" spans="1:14" x14ac:dyDescent="0.3">
      <c r="A2328" s="45">
        <v>44377</v>
      </c>
      <c r="B2328" s="396"/>
      <c r="C2328" s="5" t="s">
        <v>4550</v>
      </c>
      <c r="D2328" s="5" t="s">
        <v>294</v>
      </c>
      <c r="E2328" s="43">
        <v>30000</v>
      </c>
      <c r="F2328" s="43"/>
      <c r="G2328" s="361">
        <f t="shared" si="23"/>
        <v>21737</v>
      </c>
      <c r="H2328" s="388" t="s">
        <v>9567</v>
      </c>
    </row>
    <row r="2329" spans="1:14" x14ac:dyDescent="0.3">
      <c r="A2329" s="45">
        <v>44377</v>
      </c>
      <c r="B2329" s="396"/>
      <c r="C2329" s="5" t="s">
        <v>25</v>
      </c>
      <c r="D2329" s="5" t="s">
        <v>4276</v>
      </c>
      <c r="E2329" s="43">
        <v>7239</v>
      </c>
      <c r="F2329" s="43"/>
      <c r="G2329" s="361">
        <f t="shared" si="23"/>
        <v>14498</v>
      </c>
      <c r="H2329" s="388" t="s">
        <v>9567</v>
      </c>
    </row>
    <row r="2330" spans="1:14" x14ac:dyDescent="0.3">
      <c r="A2330" s="45">
        <v>44377</v>
      </c>
      <c r="B2330" s="561"/>
      <c r="C2330" s="538" t="s">
        <v>861</v>
      </c>
      <c r="D2330" s="538"/>
      <c r="E2330" s="538"/>
      <c r="F2330" s="43">
        <v>279000</v>
      </c>
      <c r="G2330" s="361">
        <f t="shared" si="23"/>
        <v>293498</v>
      </c>
      <c r="H2330" s="388" t="s">
        <v>9567</v>
      </c>
      <c r="N2330" s="93"/>
    </row>
    <row r="2331" spans="1:14" x14ac:dyDescent="0.3">
      <c r="A2331" s="45">
        <v>44377</v>
      </c>
      <c r="B2331" s="396"/>
      <c r="C2331" s="5" t="s">
        <v>6430</v>
      </c>
      <c r="D2331" s="5" t="s">
        <v>7657</v>
      </c>
      <c r="E2331" s="43">
        <v>3000</v>
      </c>
      <c r="F2331" s="43"/>
      <c r="G2331" s="361">
        <f t="shared" si="23"/>
        <v>290498</v>
      </c>
      <c r="H2331" s="388" t="s">
        <v>9567</v>
      </c>
    </row>
    <row r="2332" spans="1:14" x14ac:dyDescent="0.3">
      <c r="A2332" s="45">
        <v>44377</v>
      </c>
      <c r="B2332" s="396"/>
      <c r="C2332" s="5" t="s">
        <v>6430</v>
      </c>
      <c r="D2332" s="5" t="s">
        <v>7658</v>
      </c>
      <c r="E2332" s="43">
        <v>600</v>
      </c>
      <c r="F2332" s="43"/>
      <c r="G2332" s="361">
        <f t="shared" si="23"/>
        <v>289898</v>
      </c>
      <c r="H2332" s="388" t="s">
        <v>9567</v>
      </c>
    </row>
    <row r="2333" spans="1:14" x14ac:dyDescent="0.3">
      <c r="A2333" s="45">
        <v>44377</v>
      </c>
      <c r="B2333" s="396"/>
      <c r="C2333" s="5" t="s">
        <v>4055</v>
      </c>
      <c r="D2333" s="5" t="s">
        <v>7659</v>
      </c>
      <c r="E2333" s="43">
        <v>10500</v>
      </c>
      <c r="F2333" s="43"/>
      <c r="G2333" s="361">
        <f t="shared" si="23"/>
        <v>279398</v>
      </c>
      <c r="H2333" s="388" t="s">
        <v>9567</v>
      </c>
    </row>
    <row r="2334" spans="1:14" x14ac:dyDescent="0.3">
      <c r="A2334" s="45">
        <v>44377</v>
      </c>
      <c r="B2334" s="396"/>
      <c r="C2334" s="5" t="s">
        <v>4055</v>
      </c>
      <c r="D2334" s="5" t="s">
        <v>7660</v>
      </c>
      <c r="E2334" s="43">
        <v>5000</v>
      </c>
      <c r="F2334" s="43"/>
      <c r="G2334" s="361">
        <f t="shared" si="23"/>
        <v>274398</v>
      </c>
      <c r="H2334" s="388" t="s">
        <v>9567</v>
      </c>
    </row>
    <row r="2335" spans="1:14" x14ac:dyDescent="0.3">
      <c r="A2335" s="45">
        <v>44378</v>
      </c>
      <c r="B2335" s="396"/>
      <c r="C2335" s="5" t="s">
        <v>5618</v>
      </c>
      <c r="D2335" s="5" t="s">
        <v>7661</v>
      </c>
      <c r="E2335" s="43">
        <v>20000</v>
      </c>
      <c r="F2335" s="43"/>
      <c r="G2335" s="361">
        <f t="shared" si="23"/>
        <v>254398</v>
      </c>
      <c r="H2335" s="388" t="s">
        <v>9567</v>
      </c>
    </row>
    <row r="2336" spans="1:14"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4" x14ac:dyDescent="0.3">
      <c r="A2353" s="45">
        <v>44379</v>
      </c>
      <c r="B2353" s="396"/>
      <c r="C2353" s="5" t="s">
        <v>5793</v>
      </c>
      <c r="D2353" s="5" t="s">
        <v>7686</v>
      </c>
      <c r="E2353" s="43">
        <v>10000</v>
      </c>
      <c r="F2353" s="43"/>
      <c r="G2353" s="361">
        <f t="shared" si="24"/>
        <v>106098</v>
      </c>
      <c r="H2353" s="388" t="s">
        <v>9567</v>
      </c>
    </row>
    <row r="2354" spans="1:14" x14ac:dyDescent="0.3">
      <c r="A2354" s="45">
        <v>44379</v>
      </c>
      <c r="B2354" s="396"/>
      <c r="C2354" s="5" t="s">
        <v>5156</v>
      </c>
      <c r="D2354" s="5" t="s">
        <v>7688</v>
      </c>
      <c r="E2354" s="43">
        <v>1350</v>
      </c>
      <c r="F2354" s="43"/>
      <c r="G2354" s="361">
        <f t="shared" si="24"/>
        <v>104748</v>
      </c>
      <c r="H2354" s="388" t="s">
        <v>9567</v>
      </c>
    </row>
    <row r="2355" spans="1:14" x14ac:dyDescent="0.3">
      <c r="A2355" s="45">
        <v>44380</v>
      </c>
      <c r="B2355" s="396"/>
      <c r="C2355" s="5" t="s">
        <v>25</v>
      </c>
      <c r="D2355" s="5" t="s">
        <v>4276</v>
      </c>
      <c r="E2355" s="43">
        <v>6020</v>
      </c>
      <c r="F2355" s="43"/>
      <c r="G2355" s="361">
        <f t="shared" si="24"/>
        <v>98728</v>
      </c>
      <c r="H2355" s="388" t="s">
        <v>9567</v>
      </c>
    </row>
    <row r="2356" spans="1:14" x14ac:dyDescent="0.3">
      <c r="A2356" s="45">
        <v>44380</v>
      </c>
      <c r="B2356" s="396"/>
      <c r="C2356" s="5" t="s">
        <v>68</v>
      </c>
      <c r="D2356" s="5" t="s">
        <v>4703</v>
      </c>
      <c r="E2356" s="43">
        <v>8000</v>
      </c>
      <c r="F2356" s="43"/>
      <c r="G2356" s="361">
        <f t="shared" si="24"/>
        <v>90728</v>
      </c>
      <c r="H2356" s="388" t="s">
        <v>9567</v>
      </c>
    </row>
    <row r="2357" spans="1:14" x14ac:dyDescent="0.3">
      <c r="A2357" s="45">
        <v>44380</v>
      </c>
      <c r="B2357" s="396"/>
      <c r="C2357" s="5" t="s">
        <v>5793</v>
      </c>
      <c r="D2357" s="5" t="s">
        <v>7686</v>
      </c>
      <c r="E2357" s="43">
        <v>13000</v>
      </c>
      <c r="F2357" s="43"/>
      <c r="G2357" s="361">
        <f t="shared" si="24"/>
        <v>77728</v>
      </c>
      <c r="H2357" s="388" t="s">
        <v>9567</v>
      </c>
    </row>
    <row r="2358" spans="1:14" x14ac:dyDescent="0.3">
      <c r="A2358" s="45">
        <v>44380</v>
      </c>
      <c r="B2358" s="396"/>
      <c r="C2358" s="5" t="s">
        <v>4550</v>
      </c>
      <c r="D2358" s="5" t="s">
        <v>7250</v>
      </c>
      <c r="E2358" s="43">
        <v>5000</v>
      </c>
      <c r="F2358" s="43"/>
      <c r="G2358" s="361">
        <f t="shared" si="24"/>
        <v>72728</v>
      </c>
      <c r="H2358" s="388" t="s">
        <v>9567</v>
      </c>
    </row>
    <row r="2359" spans="1:14" x14ac:dyDescent="0.3">
      <c r="A2359" s="45">
        <v>44380</v>
      </c>
      <c r="B2359" s="396"/>
      <c r="C2359" s="5" t="s">
        <v>84</v>
      </c>
      <c r="D2359" s="5" t="s">
        <v>7689</v>
      </c>
      <c r="E2359" s="43">
        <v>1000</v>
      </c>
      <c r="F2359" s="43"/>
      <c r="G2359" s="361">
        <f t="shared" si="24"/>
        <v>71728</v>
      </c>
      <c r="H2359" s="388" t="s">
        <v>9567</v>
      </c>
    </row>
    <row r="2360" spans="1:14" x14ac:dyDescent="0.3">
      <c r="A2360" s="45">
        <v>44380</v>
      </c>
      <c r="B2360" s="396"/>
      <c r="C2360" s="5" t="s">
        <v>7690</v>
      </c>
      <c r="D2360" s="5" t="s">
        <v>294</v>
      </c>
      <c r="E2360" s="43">
        <v>5000</v>
      </c>
      <c r="F2360" s="43"/>
      <c r="G2360" s="361">
        <f t="shared" si="24"/>
        <v>66728</v>
      </c>
      <c r="H2360" s="388" t="s">
        <v>9567</v>
      </c>
    </row>
    <row r="2361" spans="1:14" x14ac:dyDescent="0.3">
      <c r="A2361" s="45">
        <v>44380</v>
      </c>
      <c r="B2361" s="396"/>
      <c r="C2361" s="5" t="s">
        <v>5793</v>
      </c>
      <c r="D2361" s="5" t="s">
        <v>7691</v>
      </c>
      <c r="E2361" s="43">
        <v>1000</v>
      </c>
      <c r="F2361" s="43"/>
      <c r="G2361" s="361">
        <f>G2360+F2361-E2361</f>
        <v>65728</v>
      </c>
      <c r="H2361" s="388" t="s">
        <v>9567</v>
      </c>
    </row>
    <row r="2362" spans="1:14" x14ac:dyDescent="0.3">
      <c r="A2362" s="45">
        <v>44380</v>
      </c>
      <c r="B2362" s="396"/>
      <c r="C2362" s="5" t="s">
        <v>7692</v>
      </c>
      <c r="D2362" s="5" t="s">
        <v>7693</v>
      </c>
      <c r="E2362" s="43">
        <v>20000</v>
      </c>
      <c r="F2362" s="43"/>
      <c r="G2362" s="361">
        <f t="shared" ref="G2362:G2399" si="25">G2361+F2362-E2362</f>
        <v>45728</v>
      </c>
      <c r="H2362" s="388" t="s">
        <v>9567</v>
      </c>
    </row>
    <row r="2363" spans="1:14" x14ac:dyDescent="0.3">
      <c r="A2363" s="45">
        <v>44380</v>
      </c>
      <c r="B2363" s="396"/>
      <c r="C2363" s="5" t="s">
        <v>6430</v>
      </c>
      <c r="D2363" s="5" t="s">
        <v>7694</v>
      </c>
      <c r="E2363" s="43">
        <v>650</v>
      </c>
      <c r="F2363" s="43"/>
      <c r="G2363" s="361">
        <f t="shared" si="25"/>
        <v>45078</v>
      </c>
      <c r="H2363" s="388" t="s">
        <v>9567</v>
      </c>
    </row>
    <row r="2364" spans="1:14" x14ac:dyDescent="0.3">
      <c r="A2364" s="45">
        <v>44382</v>
      </c>
      <c r="B2364" s="396"/>
      <c r="C2364" s="5" t="s">
        <v>14</v>
      </c>
      <c r="D2364" s="5" t="s">
        <v>7697</v>
      </c>
      <c r="E2364" s="43">
        <v>16341</v>
      </c>
      <c r="F2364" s="43"/>
      <c r="G2364" s="361">
        <f t="shared" si="25"/>
        <v>28737</v>
      </c>
      <c r="H2364" s="388" t="s">
        <v>9567</v>
      </c>
    </row>
    <row r="2365" spans="1:14" x14ac:dyDescent="0.3">
      <c r="A2365" s="45">
        <v>44382</v>
      </c>
      <c r="B2365" s="396"/>
      <c r="C2365" s="5" t="s">
        <v>25</v>
      </c>
      <c r="D2365" s="5" t="s">
        <v>7698</v>
      </c>
      <c r="E2365" s="43">
        <v>1000</v>
      </c>
      <c r="F2365" s="43"/>
      <c r="G2365" s="361">
        <f t="shared" si="25"/>
        <v>27737</v>
      </c>
      <c r="H2365" s="388" t="s">
        <v>9567</v>
      </c>
    </row>
    <row r="2366" spans="1:14" x14ac:dyDescent="0.3">
      <c r="A2366" s="45">
        <v>44382</v>
      </c>
      <c r="B2366" s="396"/>
      <c r="C2366" s="5" t="s">
        <v>14</v>
      </c>
      <c r="D2366" s="5" t="s">
        <v>7699</v>
      </c>
      <c r="E2366" s="43">
        <v>25000</v>
      </c>
      <c r="F2366" s="43"/>
      <c r="G2366" s="361">
        <f t="shared" si="25"/>
        <v>2737</v>
      </c>
      <c r="H2366" s="388" t="s">
        <v>9567</v>
      </c>
    </row>
    <row r="2367" spans="1:14" x14ac:dyDescent="0.3">
      <c r="A2367" s="45">
        <v>44382</v>
      </c>
      <c r="B2367" s="561"/>
      <c r="C2367" s="538" t="s">
        <v>7440</v>
      </c>
      <c r="D2367" s="538"/>
      <c r="E2367" s="538"/>
      <c r="F2367" s="43">
        <v>400000</v>
      </c>
      <c r="G2367" s="361">
        <f t="shared" si="25"/>
        <v>402737</v>
      </c>
      <c r="H2367" s="388" t="s">
        <v>9567</v>
      </c>
      <c r="N2367" s="93"/>
    </row>
    <row r="2368" spans="1:14" x14ac:dyDescent="0.3">
      <c r="A2368" s="45">
        <v>44382</v>
      </c>
      <c r="B2368" s="399"/>
      <c r="C2368" s="39" t="s">
        <v>1512</v>
      </c>
      <c r="D2368" s="39" t="s">
        <v>6387</v>
      </c>
      <c r="E2368" s="43">
        <v>96125</v>
      </c>
      <c r="F2368" s="43"/>
      <c r="G2368" s="361">
        <f t="shared" si="25"/>
        <v>306612</v>
      </c>
      <c r="H2368" s="388" t="s">
        <v>9567</v>
      </c>
      <c r="N2368" s="93"/>
    </row>
    <row r="2369" spans="1:14" x14ac:dyDescent="0.3">
      <c r="A2369" s="45">
        <v>44382</v>
      </c>
      <c r="B2369" s="399"/>
      <c r="C2369" s="39" t="s">
        <v>1512</v>
      </c>
      <c r="D2369" s="39" t="s">
        <v>7700</v>
      </c>
      <c r="E2369" s="43">
        <v>79450</v>
      </c>
      <c r="F2369" s="43"/>
      <c r="G2369" s="361">
        <f t="shared" si="25"/>
        <v>227162</v>
      </c>
      <c r="H2369" s="388" t="s">
        <v>9567</v>
      </c>
    </row>
    <row r="2370" spans="1:14" x14ac:dyDescent="0.3">
      <c r="A2370" s="45">
        <v>44382</v>
      </c>
      <c r="B2370" s="399"/>
      <c r="C2370" s="39" t="s">
        <v>1512</v>
      </c>
      <c r="D2370" s="5" t="s">
        <v>7716</v>
      </c>
      <c r="E2370" s="43">
        <v>88100</v>
      </c>
      <c r="F2370" s="43"/>
      <c r="G2370" s="361">
        <f t="shared" si="25"/>
        <v>139062</v>
      </c>
      <c r="H2370" s="388" t="s">
        <v>9567</v>
      </c>
    </row>
    <row r="2371" spans="1:14" x14ac:dyDescent="0.3">
      <c r="A2371" s="45">
        <v>44382</v>
      </c>
      <c r="B2371" s="399"/>
      <c r="C2371" s="39" t="s">
        <v>1512</v>
      </c>
      <c r="D2371" s="5" t="s">
        <v>0</v>
      </c>
      <c r="E2371" s="43">
        <v>34100</v>
      </c>
      <c r="F2371" s="43"/>
      <c r="G2371" s="361">
        <f t="shared" si="25"/>
        <v>104962</v>
      </c>
      <c r="H2371" s="388" t="s">
        <v>9567</v>
      </c>
    </row>
    <row r="2372" spans="1:14" x14ac:dyDescent="0.3">
      <c r="A2372" s="45">
        <v>44382</v>
      </c>
      <c r="B2372" s="399"/>
      <c r="C2372" s="39" t="s">
        <v>1512</v>
      </c>
      <c r="D2372" s="5" t="s">
        <v>7719</v>
      </c>
      <c r="E2372" s="43">
        <f>47000+40000</f>
        <v>87000</v>
      </c>
      <c r="F2372" s="43"/>
      <c r="G2372" s="361">
        <f t="shared" si="25"/>
        <v>17962</v>
      </c>
      <c r="H2372" s="388" t="s">
        <v>9567</v>
      </c>
    </row>
    <row r="2373" spans="1:14" x14ac:dyDescent="0.3">
      <c r="A2373" s="45">
        <v>44382</v>
      </c>
      <c r="B2373" s="396"/>
      <c r="C2373" s="5" t="s">
        <v>7128</v>
      </c>
      <c r="D2373" s="5" t="s">
        <v>6932</v>
      </c>
      <c r="E2373" s="43">
        <v>2000</v>
      </c>
      <c r="F2373" s="43"/>
      <c r="G2373" s="361">
        <f t="shared" si="25"/>
        <v>15962</v>
      </c>
      <c r="H2373" s="388" t="s">
        <v>9567</v>
      </c>
    </row>
    <row r="2374" spans="1:14" x14ac:dyDescent="0.3">
      <c r="A2374" s="45">
        <v>44382</v>
      </c>
      <c r="B2374" s="396"/>
      <c r="C2374" s="5" t="s">
        <v>7128</v>
      </c>
      <c r="D2374" s="5" t="s">
        <v>7702</v>
      </c>
      <c r="E2374" s="43">
        <v>2000</v>
      </c>
      <c r="F2374" s="43"/>
      <c r="G2374" s="361">
        <f t="shared" si="25"/>
        <v>13962</v>
      </c>
      <c r="H2374" s="388" t="s">
        <v>9567</v>
      </c>
    </row>
    <row r="2375" spans="1:14" x14ac:dyDescent="0.3">
      <c r="A2375" s="45">
        <v>44382</v>
      </c>
      <c r="B2375" s="396"/>
      <c r="C2375" s="5" t="s">
        <v>25</v>
      </c>
      <c r="D2375" s="5" t="s">
        <v>50</v>
      </c>
      <c r="E2375" s="43">
        <v>1200</v>
      </c>
      <c r="F2375" s="43"/>
      <c r="G2375" s="361">
        <f t="shared" si="25"/>
        <v>12762</v>
      </c>
      <c r="H2375" s="388" t="s">
        <v>9567</v>
      </c>
    </row>
    <row r="2376" spans="1:14" x14ac:dyDescent="0.3">
      <c r="A2376" s="45">
        <v>44382</v>
      </c>
      <c r="B2376" s="396"/>
      <c r="C2376" s="5" t="s">
        <v>25</v>
      </c>
      <c r="D2376" s="5" t="s">
        <v>7704</v>
      </c>
      <c r="E2376" s="43">
        <v>200</v>
      </c>
      <c r="F2376" s="43"/>
      <c r="G2376" s="361">
        <f t="shared" si="25"/>
        <v>12562</v>
      </c>
      <c r="H2376" s="388" t="s">
        <v>9567</v>
      </c>
    </row>
    <row r="2377" spans="1:14" x14ac:dyDescent="0.3">
      <c r="A2377" s="45">
        <v>44382</v>
      </c>
      <c r="B2377" s="396"/>
      <c r="C2377" s="5" t="s">
        <v>7606</v>
      </c>
      <c r="D2377" s="5" t="s">
        <v>7703</v>
      </c>
      <c r="E2377" s="43">
        <v>5000</v>
      </c>
      <c r="F2377" s="43"/>
      <c r="G2377" s="361">
        <f t="shared" si="25"/>
        <v>7562</v>
      </c>
      <c r="H2377" s="388" t="s">
        <v>9567</v>
      </c>
    </row>
    <row r="2378" spans="1:14" x14ac:dyDescent="0.3">
      <c r="A2378" s="45">
        <v>44382</v>
      </c>
      <c r="B2378" s="396"/>
      <c r="C2378" s="5" t="s">
        <v>25</v>
      </c>
      <c r="D2378" s="5" t="s">
        <v>7705</v>
      </c>
      <c r="E2378" s="43">
        <v>1000</v>
      </c>
      <c r="F2378" s="43"/>
      <c r="G2378" s="361">
        <f t="shared" si="25"/>
        <v>6562</v>
      </c>
      <c r="H2378" s="388" t="s">
        <v>9567</v>
      </c>
    </row>
    <row r="2379" spans="1:14" x14ac:dyDescent="0.3">
      <c r="A2379" s="45">
        <v>44383</v>
      </c>
      <c r="B2379" s="396"/>
      <c r="C2379" s="5" t="s">
        <v>7474</v>
      </c>
      <c r="D2379" s="5" t="s">
        <v>7706</v>
      </c>
      <c r="E2379" s="43">
        <v>1000</v>
      </c>
      <c r="F2379" s="43"/>
      <c r="G2379" s="361">
        <f t="shared" si="25"/>
        <v>5562</v>
      </c>
      <c r="H2379" s="388" t="s">
        <v>9567</v>
      </c>
    </row>
    <row r="2380" spans="1:14" x14ac:dyDescent="0.3">
      <c r="A2380" s="45">
        <v>44383</v>
      </c>
      <c r="B2380" s="561"/>
      <c r="C2380" s="538" t="s">
        <v>7440</v>
      </c>
      <c r="D2380" s="538"/>
      <c r="E2380" s="538"/>
      <c r="F2380" s="43">
        <v>50000</v>
      </c>
      <c r="G2380" s="361">
        <f t="shared" si="25"/>
        <v>55562</v>
      </c>
      <c r="H2380" s="388" t="s">
        <v>9567</v>
      </c>
      <c r="N2380" s="93"/>
    </row>
    <row r="2381" spans="1:14" x14ac:dyDescent="0.3">
      <c r="A2381" s="45">
        <v>44383</v>
      </c>
      <c r="B2381" s="396"/>
      <c r="C2381" s="5" t="s">
        <v>0</v>
      </c>
      <c r="D2381" s="5" t="s">
        <v>294</v>
      </c>
      <c r="E2381" s="43">
        <v>6000</v>
      </c>
      <c r="F2381" s="43"/>
      <c r="G2381" s="361">
        <f t="shared" si="25"/>
        <v>49562</v>
      </c>
      <c r="H2381" s="388" t="s">
        <v>9567</v>
      </c>
    </row>
    <row r="2382" spans="1:14" x14ac:dyDescent="0.3">
      <c r="A2382" s="45">
        <v>44383</v>
      </c>
      <c r="B2382" s="396"/>
      <c r="C2382" s="5" t="s">
        <v>7707</v>
      </c>
      <c r="D2382" s="5" t="s">
        <v>7708</v>
      </c>
      <c r="E2382" s="43">
        <v>15000</v>
      </c>
      <c r="F2382" s="43"/>
      <c r="G2382" s="361">
        <f t="shared" si="25"/>
        <v>34562</v>
      </c>
      <c r="H2382" s="388" t="s">
        <v>9567</v>
      </c>
    </row>
    <row r="2383" spans="1:14" x14ac:dyDescent="0.3">
      <c r="A2383" s="45">
        <v>44383</v>
      </c>
      <c r="B2383" s="396"/>
      <c r="C2383" s="5" t="s">
        <v>14</v>
      </c>
      <c r="D2383" s="5" t="s">
        <v>294</v>
      </c>
      <c r="E2383" s="43">
        <v>10000</v>
      </c>
      <c r="F2383" s="43"/>
      <c r="G2383" s="361">
        <f t="shared" si="25"/>
        <v>24562</v>
      </c>
      <c r="H2383" s="388" t="s">
        <v>9567</v>
      </c>
    </row>
    <row r="2384" spans="1:14" ht="37.5" customHeight="1" x14ac:dyDescent="0.3">
      <c r="A2384" s="45">
        <v>44384</v>
      </c>
      <c r="B2384" s="320"/>
      <c r="C2384" s="44" t="s">
        <v>68</v>
      </c>
      <c r="D2384" s="124" t="s">
        <v>7709</v>
      </c>
      <c r="E2384" s="28">
        <v>3000</v>
      </c>
      <c r="F2384" s="43"/>
      <c r="G2384" s="361">
        <f t="shared" si="25"/>
        <v>21562</v>
      </c>
      <c r="H2384" s="388" t="s">
        <v>9567</v>
      </c>
    </row>
    <row r="2385" spans="1:14" x14ac:dyDescent="0.3">
      <c r="A2385" s="45">
        <v>44384</v>
      </c>
      <c r="B2385" s="396"/>
      <c r="C2385" s="5" t="s">
        <v>25</v>
      </c>
      <c r="D2385" s="5" t="s">
        <v>7710</v>
      </c>
      <c r="E2385" s="43">
        <v>526</v>
      </c>
      <c r="F2385" s="43"/>
      <c r="G2385" s="361">
        <f t="shared" si="25"/>
        <v>21036</v>
      </c>
      <c r="H2385" s="388" t="s">
        <v>9567</v>
      </c>
    </row>
    <row r="2386" spans="1:14" x14ac:dyDescent="0.3">
      <c r="A2386" s="45">
        <v>44384</v>
      </c>
      <c r="B2386" s="396"/>
      <c r="C2386" s="5" t="s">
        <v>7711</v>
      </c>
      <c r="D2386" s="5" t="s">
        <v>7712</v>
      </c>
      <c r="E2386" s="43">
        <v>2000</v>
      </c>
      <c r="F2386" s="43"/>
      <c r="G2386" s="361">
        <f t="shared" si="25"/>
        <v>19036</v>
      </c>
      <c r="H2386" s="388" t="s">
        <v>9567</v>
      </c>
    </row>
    <row r="2387" spans="1:14" x14ac:dyDescent="0.3">
      <c r="A2387" s="45">
        <v>44384</v>
      </c>
      <c r="B2387" s="396"/>
      <c r="C2387" s="5" t="s">
        <v>25</v>
      </c>
      <c r="D2387" s="5" t="s">
        <v>7599</v>
      </c>
      <c r="E2387" s="43">
        <v>100</v>
      </c>
      <c r="F2387" s="43"/>
      <c r="G2387" s="361">
        <f t="shared" si="25"/>
        <v>18936</v>
      </c>
      <c r="H2387" s="388" t="s">
        <v>9567</v>
      </c>
    </row>
    <row r="2388" spans="1:14" x14ac:dyDescent="0.3">
      <c r="A2388" s="45">
        <v>44384</v>
      </c>
      <c r="B2388" s="396"/>
      <c r="C2388" s="5" t="s">
        <v>7713</v>
      </c>
      <c r="D2388" s="5" t="s">
        <v>7714</v>
      </c>
      <c r="E2388" s="43">
        <v>120</v>
      </c>
      <c r="F2388" s="43"/>
      <c r="G2388" s="361">
        <f t="shared" si="25"/>
        <v>18816</v>
      </c>
      <c r="H2388" s="388" t="s">
        <v>9567</v>
      </c>
    </row>
    <row r="2389" spans="1:14" x14ac:dyDescent="0.3">
      <c r="A2389" s="45">
        <v>44384</v>
      </c>
      <c r="B2389" s="396"/>
      <c r="C2389" s="5" t="s">
        <v>6430</v>
      </c>
      <c r="D2389" s="5" t="s">
        <v>2013</v>
      </c>
      <c r="E2389" s="43">
        <v>600</v>
      </c>
      <c r="F2389" s="43"/>
      <c r="G2389" s="361">
        <f t="shared" si="25"/>
        <v>18216</v>
      </c>
      <c r="H2389" s="388" t="s">
        <v>9567</v>
      </c>
    </row>
    <row r="2390" spans="1:14" x14ac:dyDescent="0.3">
      <c r="A2390" s="45">
        <v>44384</v>
      </c>
      <c r="B2390" s="561"/>
      <c r="C2390" s="538" t="s">
        <v>7440</v>
      </c>
      <c r="D2390" s="538"/>
      <c r="E2390" s="538"/>
      <c r="F2390" s="43">
        <v>425000</v>
      </c>
      <c r="G2390" s="361">
        <f t="shared" si="25"/>
        <v>443216</v>
      </c>
      <c r="H2390" s="388" t="s">
        <v>9567</v>
      </c>
      <c r="N2390" s="93"/>
    </row>
    <row r="2391" spans="1:14" x14ac:dyDescent="0.3">
      <c r="A2391" s="45">
        <v>44384</v>
      </c>
      <c r="B2391" s="399"/>
      <c r="C2391" s="39" t="s">
        <v>54</v>
      </c>
      <c r="D2391" s="5" t="s">
        <v>7419</v>
      </c>
      <c r="E2391" s="43">
        <v>19000</v>
      </c>
      <c r="F2391" s="43"/>
      <c r="G2391" s="361">
        <f t="shared" si="25"/>
        <v>424216</v>
      </c>
      <c r="H2391" s="388" t="s">
        <v>9567</v>
      </c>
    </row>
    <row r="2392" spans="1:14" x14ac:dyDescent="0.3">
      <c r="A2392" s="45">
        <v>44384</v>
      </c>
      <c r="B2392" s="399"/>
      <c r="C2392" s="39" t="s">
        <v>54</v>
      </c>
      <c r="D2392" s="5" t="s">
        <v>7715</v>
      </c>
      <c r="E2392" s="43">
        <v>50829</v>
      </c>
      <c r="F2392" s="43"/>
      <c r="G2392" s="361">
        <f t="shared" si="25"/>
        <v>373387</v>
      </c>
      <c r="H2392" s="388" t="s">
        <v>9567</v>
      </c>
    </row>
    <row r="2393" spans="1:14" x14ac:dyDescent="0.3">
      <c r="A2393" s="45">
        <v>44384</v>
      </c>
      <c r="B2393" s="399"/>
      <c r="C2393" s="39" t="s">
        <v>54</v>
      </c>
      <c r="D2393" s="5" t="s">
        <v>7116</v>
      </c>
      <c r="E2393" s="43">
        <v>206602</v>
      </c>
      <c r="F2393" s="43"/>
      <c r="G2393" s="361">
        <f t="shared" si="25"/>
        <v>166785</v>
      </c>
      <c r="H2393" s="388" t="s">
        <v>9567</v>
      </c>
    </row>
    <row r="2394" spans="1:14" x14ac:dyDescent="0.3">
      <c r="A2394" s="45">
        <v>44384</v>
      </c>
      <c r="B2394" s="399"/>
      <c r="C2394" s="39" t="s">
        <v>54</v>
      </c>
      <c r="D2394" s="5" t="s">
        <v>7718</v>
      </c>
      <c r="E2394" s="43">
        <v>54590</v>
      </c>
      <c r="F2394" s="43"/>
      <c r="G2394" s="361">
        <f t="shared" si="25"/>
        <v>112195</v>
      </c>
      <c r="H2394" s="388" t="s">
        <v>9567</v>
      </c>
    </row>
    <row r="2395" spans="1:14" x14ac:dyDescent="0.3">
      <c r="A2395" s="45">
        <v>44384</v>
      </c>
      <c r="B2395" s="399"/>
      <c r="C2395" s="39" t="s">
        <v>54</v>
      </c>
      <c r="D2395" s="5" t="s">
        <v>7717</v>
      </c>
      <c r="E2395" s="43">
        <v>79888</v>
      </c>
      <c r="F2395" s="43"/>
      <c r="G2395" s="361">
        <f t="shared" si="25"/>
        <v>32307</v>
      </c>
      <c r="H2395" s="388" t="s">
        <v>9567</v>
      </c>
    </row>
    <row r="2396" spans="1:14" x14ac:dyDescent="0.3">
      <c r="A2396" s="45">
        <v>44384</v>
      </c>
      <c r="B2396" s="398"/>
      <c r="C2396" s="73" t="s">
        <v>5156</v>
      </c>
      <c r="D2396" s="5" t="s">
        <v>3563</v>
      </c>
      <c r="E2396" s="43">
        <v>1800</v>
      </c>
      <c r="F2396" s="43"/>
      <c r="G2396" s="361">
        <f t="shared" si="25"/>
        <v>30507</v>
      </c>
      <c r="H2396" s="388" t="s">
        <v>9567</v>
      </c>
    </row>
    <row r="2397" spans="1:14" x14ac:dyDescent="0.3">
      <c r="A2397" s="45">
        <v>44384</v>
      </c>
      <c r="B2397" s="398"/>
      <c r="C2397" s="73" t="s">
        <v>4281</v>
      </c>
      <c r="D2397" s="5" t="s">
        <v>7720</v>
      </c>
      <c r="E2397" s="43">
        <v>1800</v>
      </c>
      <c r="F2397" s="43"/>
      <c r="G2397" s="361">
        <f t="shared" si="25"/>
        <v>28707</v>
      </c>
      <c r="H2397" s="388" t="s">
        <v>9567</v>
      </c>
    </row>
    <row r="2398" spans="1:14" x14ac:dyDescent="0.3">
      <c r="A2398" s="45">
        <v>44384</v>
      </c>
      <c r="B2398" s="396"/>
      <c r="C2398" s="5" t="s">
        <v>25</v>
      </c>
      <c r="D2398" s="5" t="s">
        <v>640</v>
      </c>
      <c r="E2398" s="43">
        <v>1000</v>
      </c>
      <c r="F2398" s="43"/>
      <c r="G2398" s="361">
        <f t="shared" si="25"/>
        <v>27707</v>
      </c>
      <c r="H2398" s="388" t="s">
        <v>9567</v>
      </c>
      <c r="I2398" s="169"/>
      <c r="J2398" s="169"/>
    </row>
    <row r="2399" spans="1:14" x14ac:dyDescent="0.3">
      <c r="A2399" s="45">
        <v>44384</v>
      </c>
      <c r="B2399" s="396"/>
      <c r="C2399" s="5" t="s">
        <v>0</v>
      </c>
      <c r="D2399" s="5" t="s">
        <v>7721</v>
      </c>
      <c r="E2399" s="43">
        <v>4000</v>
      </c>
      <c r="F2399" s="43"/>
      <c r="G2399" s="361">
        <f t="shared" si="25"/>
        <v>23707</v>
      </c>
      <c r="H2399" s="388" t="s">
        <v>9567</v>
      </c>
    </row>
    <row r="2400" spans="1:14" x14ac:dyDescent="0.3">
      <c r="A2400" s="45">
        <v>44385</v>
      </c>
      <c r="B2400" s="561"/>
      <c r="C2400" s="538" t="s">
        <v>7440</v>
      </c>
      <c r="D2400" s="538"/>
      <c r="E2400" s="538"/>
      <c r="F2400" s="43">
        <v>10100</v>
      </c>
      <c r="G2400" s="361">
        <f t="shared" ref="G2400:G2417" si="26">G2399+F2400-E2400</f>
        <v>33807</v>
      </c>
      <c r="H2400" s="388" t="s">
        <v>9567</v>
      </c>
      <c r="N2400" s="93"/>
    </row>
    <row r="2401" spans="1:14" x14ac:dyDescent="0.3">
      <c r="A2401" s="45">
        <v>44385</v>
      </c>
      <c r="B2401" s="561"/>
      <c r="C2401" s="538" t="s">
        <v>7440</v>
      </c>
      <c r="D2401" s="538"/>
      <c r="E2401" s="538"/>
      <c r="F2401" s="43">
        <v>400000</v>
      </c>
      <c r="G2401" s="361">
        <f t="shared" si="26"/>
        <v>433807</v>
      </c>
      <c r="H2401" s="388" t="s">
        <v>9567</v>
      </c>
      <c r="N2401" s="93"/>
    </row>
    <row r="2402" spans="1:14" x14ac:dyDescent="0.3">
      <c r="A2402" s="45">
        <v>44385</v>
      </c>
      <c r="B2402" s="396"/>
      <c r="C2402" s="5" t="s">
        <v>7606</v>
      </c>
      <c r="D2402" s="5" t="s">
        <v>7730</v>
      </c>
      <c r="E2402" s="43">
        <v>2000</v>
      </c>
      <c r="F2402" s="43"/>
      <c r="G2402" s="361">
        <f t="shared" si="26"/>
        <v>431807</v>
      </c>
      <c r="H2402" s="388" t="s">
        <v>9567</v>
      </c>
    </row>
    <row r="2403" spans="1:14" x14ac:dyDescent="0.3">
      <c r="A2403" s="45">
        <v>44385</v>
      </c>
      <c r="B2403" s="396"/>
      <c r="C2403" s="5" t="s">
        <v>4055</v>
      </c>
      <c r="D2403" s="5" t="s">
        <v>7724</v>
      </c>
      <c r="E2403" s="43">
        <v>30000</v>
      </c>
      <c r="F2403" s="43"/>
      <c r="G2403" s="361">
        <f t="shared" si="26"/>
        <v>401807</v>
      </c>
      <c r="H2403" s="388" t="s">
        <v>9567</v>
      </c>
    </row>
    <row r="2404" spans="1:14" x14ac:dyDescent="0.3">
      <c r="A2404" s="45">
        <v>44385</v>
      </c>
      <c r="B2404" s="396"/>
      <c r="C2404" s="5" t="s">
        <v>57</v>
      </c>
      <c r="D2404" s="5" t="s">
        <v>7725</v>
      </c>
      <c r="E2404" s="43">
        <v>1000</v>
      </c>
      <c r="F2404" s="43"/>
      <c r="G2404" s="361">
        <f t="shared" si="26"/>
        <v>400807</v>
      </c>
      <c r="H2404" s="388" t="s">
        <v>9567</v>
      </c>
    </row>
    <row r="2405" spans="1:14" x14ac:dyDescent="0.3">
      <c r="A2405" s="45">
        <v>44385</v>
      </c>
      <c r="B2405" s="396"/>
      <c r="C2405" s="5" t="s">
        <v>3546</v>
      </c>
      <c r="D2405" s="5" t="s">
        <v>7740</v>
      </c>
      <c r="E2405" s="43">
        <v>4000</v>
      </c>
      <c r="F2405" s="43"/>
      <c r="G2405" s="361">
        <f t="shared" si="26"/>
        <v>396807</v>
      </c>
      <c r="H2405" s="388" t="s">
        <v>9567</v>
      </c>
    </row>
    <row r="2406" spans="1:14" x14ac:dyDescent="0.3">
      <c r="A2406" s="45">
        <v>44385</v>
      </c>
      <c r="B2406" s="320"/>
      <c r="C2406" s="44" t="s">
        <v>54</v>
      </c>
      <c r="D2406" s="124" t="s">
        <v>7414</v>
      </c>
      <c r="E2406" s="28">
        <v>5000</v>
      </c>
      <c r="F2406" s="43"/>
      <c r="G2406" s="361">
        <f t="shared" si="26"/>
        <v>391807</v>
      </c>
      <c r="H2406" s="388" t="s">
        <v>9567</v>
      </c>
    </row>
    <row r="2407" spans="1:14" x14ac:dyDescent="0.3">
      <c r="A2407" s="45">
        <v>44386</v>
      </c>
      <c r="B2407" s="396"/>
      <c r="C2407" s="5" t="s">
        <v>14</v>
      </c>
      <c r="D2407" s="5" t="s">
        <v>294</v>
      </c>
      <c r="E2407" s="43">
        <v>5000</v>
      </c>
      <c r="F2407" s="43"/>
      <c r="G2407" s="361">
        <f t="shared" si="26"/>
        <v>386807</v>
      </c>
      <c r="H2407" s="388" t="s">
        <v>9567</v>
      </c>
    </row>
    <row r="2408" spans="1:14" x14ac:dyDescent="0.3">
      <c r="A2408" s="45">
        <v>44386</v>
      </c>
      <c r="B2408" s="396"/>
      <c r="C2408" s="5" t="s">
        <v>6341</v>
      </c>
      <c r="D2408" s="5" t="s">
        <v>7726</v>
      </c>
      <c r="E2408" s="43">
        <v>25000</v>
      </c>
      <c r="F2408" s="43"/>
      <c r="G2408" s="361">
        <f t="shared" si="26"/>
        <v>361807</v>
      </c>
      <c r="H2408" s="388" t="s">
        <v>9567</v>
      </c>
    </row>
    <row r="2409" spans="1:14" x14ac:dyDescent="0.3">
      <c r="A2409" s="45">
        <v>44386</v>
      </c>
      <c r="B2409" s="399"/>
      <c r="C2409" s="39" t="s">
        <v>54</v>
      </c>
      <c r="D2409" s="5" t="s">
        <v>7727</v>
      </c>
      <c r="E2409" s="43">
        <v>76517</v>
      </c>
      <c r="F2409" s="43"/>
      <c r="G2409" s="361">
        <f t="shared" si="26"/>
        <v>285290</v>
      </c>
      <c r="H2409" s="388" t="s">
        <v>9567</v>
      </c>
    </row>
    <row r="2410" spans="1:14" x14ac:dyDescent="0.3">
      <c r="A2410" s="45">
        <v>44386</v>
      </c>
      <c r="B2410" s="399"/>
      <c r="C2410" s="39" t="s">
        <v>54</v>
      </c>
      <c r="D2410" s="5" t="s">
        <v>7728</v>
      </c>
      <c r="E2410" s="43">
        <v>35000</v>
      </c>
      <c r="F2410" s="43"/>
      <c r="G2410" s="361">
        <f t="shared" si="26"/>
        <v>250290</v>
      </c>
      <c r="H2410" s="388" t="s">
        <v>9567</v>
      </c>
    </row>
    <row r="2411" spans="1:14" x14ac:dyDescent="0.3">
      <c r="A2411" s="45">
        <v>44386</v>
      </c>
      <c r="B2411" s="399"/>
      <c r="C2411" s="39" t="s">
        <v>54</v>
      </c>
      <c r="D2411" s="5" t="s">
        <v>7729</v>
      </c>
      <c r="E2411" s="43">
        <v>61617</v>
      </c>
      <c r="F2411" s="43"/>
      <c r="G2411" s="361">
        <f t="shared" si="26"/>
        <v>188673</v>
      </c>
      <c r="H2411" s="388" t="s">
        <v>9567</v>
      </c>
    </row>
    <row r="2412" spans="1:14" x14ac:dyDescent="0.3">
      <c r="A2412" s="45">
        <v>44386</v>
      </c>
      <c r="B2412" s="399"/>
      <c r="C2412" s="39" t="s">
        <v>54</v>
      </c>
      <c r="D2412" s="5" t="s">
        <v>6952</v>
      </c>
      <c r="E2412" s="43">
        <v>31275</v>
      </c>
      <c r="F2412" s="43"/>
      <c r="G2412" s="361">
        <f t="shared" si="26"/>
        <v>157398</v>
      </c>
      <c r="H2412" s="388" t="s">
        <v>9567</v>
      </c>
    </row>
    <row r="2413" spans="1:14" x14ac:dyDescent="0.3">
      <c r="A2413" s="45">
        <v>44386</v>
      </c>
      <c r="B2413" s="399"/>
      <c r="C2413" s="39" t="s">
        <v>54</v>
      </c>
      <c r="D2413" s="5" t="s">
        <v>6546</v>
      </c>
      <c r="E2413" s="43">
        <v>116067</v>
      </c>
      <c r="F2413" s="43"/>
      <c r="G2413" s="361">
        <f t="shared" si="26"/>
        <v>41331</v>
      </c>
      <c r="H2413" s="388" t="s">
        <v>9567</v>
      </c>
    </row>
    <row r="2414" spans="1:14" x14ac:dyDescent="0.3">
      <c r="A2414" s="45">
        <v>44387</v>
      </c>
      <c r="B2414" s="396"/>
      <c r="C2414" s="5" t="s">
        <v>68</v>
      </c>
      <c r="D2414" s="5" t="s">
        <v>294</v>
      </c>
      <c r="E2414" s="43">
        <v>1000</v>
      </c>
      <c r="F2414" s="43"/>
      <c r="G2414" s="361">
        <f t="shared" si="26"/>
        <v>40331</v>
      </c>
      <c r="H2414" s="388" t="s">
        <v>9567</v>
      </c>
    </row>
    <row r="2415" spans="1:14" x14ac:dyDescent="0.3">
      <c r="A2415" s="45">
        <v>44387</v>
      </c>
      <c r="B2415" s="396"/>
      <c r="C2415" s="5" t="s">
        <v>5156</v>
      </c>
      <c r="D2415" s="5" t="s">
        <v>7731</v>
      </c>
      <c r="E2415" s="43">
        <v>570</v>
      </c>
      <c r="F2415" s="43"/>
      <c r="G2415" s="361">
        <f t="shared" si="26"/>
        <v>39761</v>
      </c>
      <c r="H2415" s="388" t="s">
        <v>9567</v>
      </c>
    </row>
    <row r="2416" spans="1:14" x14ac:dyDescent="0.3">
      <c r="A2416" s="45">
        <v>44387</v>
      </c>
      <c r="B2416" s="396"/>
      <c r="C2416" s="5" t="s">
        <v>4550</v>
      </c>
      <c r="D2416" s="5" t="s">
        <v>7250</v>
      </c>
      <c r="E2416" s="43">
        <v>30000</v>
      </c>
      <c r="F2416" s="43"/>
      <c r="G2416" s="361">
        <f t="shared" si="26"/>
        <v>9761</v>
      </c>
      <c r="H2416" s="388" t="s">
        <v>9567</v>
      </c>
    </row>
    <row r="2417" spans="1:14" x14ac:dyDescent="0.3">
      <c r="A2417" s="45">
        <v>44387</v>
      </c>
      <c r="B2417" s="396"/>
      <c r="C2417" s="5" t="s">
        <v>6430</v>
      </c>
      <c r="D2417" s="5" t="s">
        <v>294</v>
      </c>
      <c r="E2417" s="43">
        <v>5000</v>
      </c>
      <c r="F2417" s="43"/>
      <c r="G2417" s="361">
        <f t="shared" si="26"/>
        <v>4761</v>
      </c>
      <c r="H2417" s="388" t="s">
        <v>9567</v>
      </c>
    </row>
    <row r="2418" spans="1:14" x14ac:dyDescent="0.3">
      <c r="A2418" s="45">
        <v>44387</v>
      </c>
      <c r="B2418" s="396"/>
      <c r="C2418" s="5" t="s">
        <v>7606</v>
      </c>
      <c r="D2418" s="5" t="s">
        <v>7732</v>
      </c>
      <c r="E2418" s="43">
        <v>3000</v>
      </c>
      <c r="F2418" s="43"/>
      <c r="G2418" s="361">
        <f t="shared" ref="G2418:G2465" si="27">G2417+F2418-E2418</f>
        <v>1761</v>
      </c>
      <c r="H2418" s="388" t="s">
        <v>9567</v>
      </c>
    </row>
    <row r="2419" spans="1:14" x14ac:dyDescent="0.3">
      <c r="A2419" s="45">
        <v>44387</v>
      </c>
      <c r="B2419" s="561"/>
      <c r="C2419" s="538" t="s">
        <v>7734</v>
      </c>
      <c r="D2419" s="538"/>
      <c r="E2419" s="538"/>
      <c r="F2419" s="43">
        <v>51900</v>
      </c>
      <c r="G2419" s="361">
        <f t="shared" si="27"/>
        <v>53661</v>
      </c>
      <c r="H2419" s="388" t="s">
        <v>9567</v>
      </c>
      <c r="N2419" s="93"/>
    </row>
    <row r="2420" spans="1:14" x14ac:dyDescent="0.3">
      <c r="A2420" s="45">
        <v>44387</v>
      </c>
      <c r="B2420" s="396"/>
      <c r="C2420" s="5" t="s">
        <v>0</v>
      </c>
      <c r="D2420" s="5" t="s">
        <v>294</v>
      </c>
      <c r="E2420" s="43">
        <v>2000</v>
      </c>
      <c r="F2420" s="43"/>
      <c r="G2420" s="361">
        <f t="shared" si="27"/>
        <v>51661</v>
      </c>
      <c r="H2420" s="388" t="s">
        <v>9567</v>
      </c>
    </row>
    <row r="2421" spans="1:14" x14ac:dyDescent="0.3">
      <c r="A2421" s="45">
        <v>44387</v>
      </c>
      <c r="B2421" s="396"/>
      <c r="C2421" s="5" t="s">
        <v>7690</v>
      </c>
      <c r="D2421" s="5" t="s">
        <v>40</v>
      </c>
      <c r="E2421" s="43">
        <v>5000</v>
      </c>
      <c r="F2421" s="43"/>
      <c r="G2421" s="361">
        <f t="shared" si="27"/>
        <v>46661</v>
      </c>
      <c r="H2421" s="388" t="s">
        <v>9567</v>
      </c>
    </row>
    <row r="2422" spans="1:14" x14ac:dyDescent="0.3">
      <c r="A2422" s="45">
        <v>44387</v>
      </c>
      <c r="B2422" s="396"/>
      <c r="C2422" s="5" t="s">
        <v>7733</v>
      </c>
      <c r="D2422" s="5" t="s">
        <v>294</v>
      </c>
      <c r="E2422" s="43">
        <v>45000</v>
      </c>
      <c r="F2422" s="43"/>
      <c r="G2422" s="361">
        <f t="shared" si="27"/>
        <v>1661</v>
      </c>
      <c r="H2422" s="388" t="s">
        <v>9567</v>
      </c>
    </row>
    <row r="2423" spans="1:14" x14ac:dyDescent="0.3">
      <c r="A2423" s="45">
        <v>44390</v>
      </c>
      <c r="B2423" s="561"/>
      <c r="C2423" s="538" t="s">
        <v>4106</v>
      </c>
      <c r="D2423" s="538"/>
      <c r="E2423" s="538"/>
      <c r="F2423" s="43">
        <v>200000</v>
      </c>
      <c r="G2423" s="361">
        <f t="shared" si="27"/>
        <v>201661</v>
      </c>
      <c r="H2423" s="388" t="s">
        <v>9567</v>
      </c>
      <c r="N2423" s="93"/>
    </row>
    <row r="2424" spans="1:14" x14ac:dyDescent="0.3">
      <c r="A2424" s="45">
        <v>44390</v>
      </c>
      <c r="B2424" s="396"/>
      <c r="C2424" s="5" t="s">
        <v>25</v>
      </c>
      <c r="D2424" s="5" t="s">
        <v>7736</v>
      </c>
      <c r="E2424" s="43">
        <v>6000</v>
      </c>
      <c r="F2424" s="43"/>
      <c r="G2424" s="361">
        <f t="shared" si="27"/>
        <v>195661</v>
      </c>
      <c r="H2424" s="388" t="s">
        <v>9567</v>
      </c>
    </row>
    <row r="2425" spans="1:14" x14ac:dyDescent="0.3">
      <c r="A2425" s="45">
        <v>44390</v>
      </c>
      <c r="B2425" s="396"/>
      <c r="C2425" s="5" t="s">
        <v>68</v>
      </c>
      <c r="D2425" s="5" t="s">
        <v>3557</v>
      </c>
      <c r="E2425" s="43">
        <v>10000</v>
      </c>
      <c r="F2425" s="43"/>
      <c r="G2425" s="361">
        <f t="shared" si="27"/>
        <v>185661</v>
      </c>
      <c r="H2425" s="388" t="s">
        <v>9567</v>
      </c>
    </row>
    <row r="2426" spans="1:14" x14ac:dyDescent="0.3">
      <c r="A2426" s="45">
        <v>44390</v>
      </c>
      <c r="B2426" s="396"/>
      <c r="C2426" s="5" t="s">
        <v>3563</v>
      </c>
      <c r="D2426" s="5" t="s">
        <v>7737</v>
      </c>
      <c r="E2426" s="43">
        <v>1140</v>
      </c>
      <c r="F2426" s="43"/>
      <c r="G2426" s="361">
        <f t="shared" si="27"/>
        <v>184521</v>
      </c>
      <c r="H2426" s="388" t="s">
        <v>9567</v>
      </c>
    </row>
    <row r="2427" spans="1:14" x14ac:dyDescent="0.3">
      <c r="A2427" s="45">
        <v>44390</v>
      </c>
      <c r="B2427" s="396"/>
      <c r="C2427" s="5" t="s">
        <v>25</v>
      </c>
      <c r="D2427" s="5" t="s">
        <v>7738</v>
      </c>
      <c r="E2427" s="43">
        <v>200</v>
      </c>
      <c r="F2427" s="43"/>
      <c r="G2427" s="361">
        <f t="shared" si="27"/>
        <v>184321</v>
      </c>
      <c r="H2427" s="388" t="s">
        <v>9567</v>
      </c>
    </row>
    <row r="2428" spans="1:14" x14ac:dyDescent="0.3">
      <c r="A2428" s="45">
        <v>44390</v>
      </c>
      <c r="B2428" s="396"/>
      <c r="C2428" s="5" t="s">
        <v>4308</v>
      </c>
      <c r="D2428" s="5" t="s">
        <v>7739</v>
      </c>
      <c r="E2428" s="43">
        <v>20000</v>
      </c>
      <c r="F2428" s="43"/>
      <c r="G2428" s="361">
        <f t="shared" si="27"/>
        <v>164321</v>
      </c>
      <c r="H2428" s="388" t="s">
        <v>9567</v>
      </c>
    </row>
    <row r="2429" spans="1:14" x14ac:dyDescent="0.3">
      <c r="A2429" s="45">
        <v>44390</v>
      </c>
      <c r="B2429" s="396"/>
      <c r="C2429" s="5" t="s">
        <v>57</v>
      </c>
      <c r="D2429" s="5" t="s">
        <v>7741</v>
      </c>
      <c r="E2429" s="43">
        <v>15000</v>
      </c>
      <c r="F2429" s="43"/>
      <c r="G2429" s="361">
        <f t="shared" si="27"/>
        <v>149321</v>
      </c>
      <c r="H2429" s="388" t="s">
        <v>9567</v>
      </c>
    </row>
    <row r="2430" spans="1:14" x14ac:dyDescent="0.3">
      <c r="A2430" s="45">
        <v>44390</v>
      </c>
      <c r="B2430" s="396"/>
      <c r="C2430" s="5" t="s">
        <v>25</v>
      </c>
      <c r="D2430" s="5" t="s">
        <v>4276</v>
      </c>
      <c r="E2430" s="43">
        <v>7990</v>
      </c>
      <c r="F2430" s="43"/>
      <c r="G2430" s="361">
        <f t="shared" si="27"/>
        <v>141331</v>
      </c>
      <c r="H2430" s="388" t="s">
        <v>9567</v>
      </c>
    </row>
    <row r="2431" spans="1:14" x14ac:dyDescent="0.3">
      <c r="A2431" s="45">
        <v>44390</v>
      </c>
      <c r="B2431" s="396"/>
      <c r="C2431" s="5" t="s">
        <v>5156</v>
      </c>
      <c r="D2431" s="5" t="s">
        <v>3563</v>
      </c>
      <c r="E2431" s="43">
        <f>150+150+300</f>
        <v>600</v>
      </c>
      <c r="F2431" s="43"/>
      <c r="G2431" s="361">
        <f t="shared" si="27"/>
        <v>140731</v>
      </c>
      <c r="H2431" s="388" t="s">
        <v>9567</v>
      </c>
    </row>
    <row r="2432" spans="1:14" x14ac:dyDescent="0.3">
      <c r="A2432" s="45">
        <v>44390</v>
      </c>
      <c r="B2432" s="396"/>
      <c r="C2432" s="5" t="s">
        <v>51</v>
      </c>
      <c r="D2432" s="5" t="s">
        <v>3563</v>
      </c>
      <c r="E2432" s="43">
        <f>240+600+460</f>
        <v>1300</v>
      </c>
      <c r="F2432" s="43"/>
      <c r="G2432" s="361">
        <f t="shared" si="27"/>
        <v>139431</v>
      </c>
      <c r="H2432" s="388" t="s">
        <v>9567</v>
      </c>
    </row>
    <row r="2433" spans="1:14" x14ac:dyDescent="0.3">
      <c r="A2433" s="45">
        <v>44390</v>
      </c>
      <c r="B2433" s="396"/>
      <c r="C2433" s="5" t="s">
        <v>14</v>
      </c>
      <c r="D2433" s="5" t="s">
        <v>294</v>
      </c>
      <c r="E2433" s="43">
        <v>5000</v>
      </c>
      <c r="F2433" s="43"/>
      <c r="G2433" s="361">
        <f t="shared" si="27"/>
        <v>134431</v>
      </c>
      <c r="H2433" s="388" t="s">
        <v>9567</v>
      </c>
    </row>
    <row r="2434" spans="1:14" x14ac:dyDescent="0.3">
      <c r="A2434" s="45">
        <v>44390</v>
      </c>
      <c r="B2434" s="396"/>
      <c r="C2434" s="5" t="s">
        <v>5930</v>
      </c>
      <c r="D2434" s="5" t="s">
        <v>40</v>
      </c>
      <c r="E2434" s="43">
        <v>112150</v>
      </c>
      <c r="F2434" s="43"/>
      <c r="G2434" s="361">
        <f t="shared" si="27"/>
        <v>22281</v>
      </c>
      <c r="H2434" s="388" t="s">
        <v>9567</v>
      </c>
    </row>
    <row r="2435" spans="1:14" x14ac:dyDescent="0.3">
      <c r="A2435" s="45">
        <v>44390</v>
      </c>
      <c r="B2435" s="561"/>
      <c r="C2435" s="538" t="s">
        <v>7440</v>
      </c>
      <c r="D2435" s="538"/>
      <c r="E2435" s="538"/>
      <c r="F2435" s="43">
        <v>400000</v>
      </c>
      <c r="G2435" s="361">
        <f t="shared" si="27"/>
        <v>422281</v>
      </c>
      <c r="H2435" s="388" t="s">
        <v>9567</v>
      </c>
      <c r="N2435" s="93"/>
    </row>
    <row r="2436" spans="1:14" x14ac:dyDescent="0.3">
      <c r="A2436" s="45">
        <v>44390</v>
      </c>
      <c r="B2436" s="396"/>
      <c r="C2436" s="5" t="s">
        <v>25</v>
      </c>
      <c r="D2436" s="5" t="s">
        <v>6049</v>
      </c>
      <c r="E2436" s="43">
        <v>50</v>
      </c>
      <c r="F2436" s="43"/>
      <c r="G2436" s="361">
        <f t="shared" si="27"/>
        <v>422231</v>
      </c>
      <c r="H2436" s="388" t="s">
        <v>9567</v>
      </c>
    </row>
    <row r="2437" spans="1:14" x14ac:dyDescent="0.3">
      <c r="A2437" s="45">
        <v>44391</v>
      </c>
      <c r="B2437" s="396"/>
      <c r="C2437" s="5" t="s">
        <v>7606</v>
      </c>
      <c r="D2437" s="5" t="s">
        <v>294</v>
      </c>
      <c r="E2437" s="43">
        <v>1000</v>
      </c>
      <c r="F2437" s="43"/>
      <c r="G2437" s="361">
        <f t="shared" si="27"/>
        <v>421231</v>
      </c>
      <c r="H2437" s="388" t="s">
        <v>9567</v>
      </c>
    </row>
    <row r="2438" spans="1:14" x14ac:dyDescent="0.3">
      <c r="A2438" s="45">
        <v>44391</v>
      </c>
      <c r="B2438" s="396"/>
      <c r="C2438" s="5" t="s">
        <v>6959</v>
      </c>
      <c r="D2438" s="5" t="s">
        <v>7742</v>
      </c>
      <c r="E2438" s="43">
        <v>400</v>
      </c>
      <c r="F2438" s="43"/>
      <c r="G2438" s="361">
        <f t="shared" si="27"/>
        <v>420831</v>
      </c>
      <c r="H2438" s="388" t="s">
        <v>9567</v>
      </c>
    </row>
    <row r="2439" spans="1:14" x14ac:dyDescent="0.3">
      <c r="A2439" s="45">
        <v>44391</v>
      </c>
      <c r="B2439" s="396"/>
      <c r="C2439" s="5" t="s">
        <v>57</v>
      </c>
      <c r="D2439" s="5" t="s">
        <v>7743</v>
      </c>
      <c r="E2439" s="43">
        <v>10000</v>
      </c>
      <c r="F2439" s="43"/>
      <c r="G2439" s="361">
        <f t="shared" si="27"/>
        <v>410831</v>
      </c>
      <c r="H2439" s="388" t="s">
        <v>9567</v>
      </c>
    </row>
    <row r="2440" spans="1:14" x14ac:dyDescent="0.3">
      <c r="A2440" s="45">
        <v>44392</v>
      </c>
      <c r="B2440" s="396"/>
      <c r="C2440" s="5" t="s">
        <v>14</v>
      </c>
      <c r="D2440" s="5" t="s">
        <v>294</v>
      </c>
      <c r="E2440" s="43">
        <v>25000</v>
      </c>
      <c r="F2440" s="43"/>
      <c r="G2440" s="361">
        <f t="shared" si="27"/>
        <v>385831</v>
      </c>
      <c r="H2440" s="388" t="s">
        <v>9567</v>
      </c>
    </row>
    <row r="2441" spans="1:14" x14ac:dyDescent="0.3">
      <c r="A2441" s="45">
        <v>44392</v>
      </c>
      <c r="B2441" s="396"/>
      <c r="C2441" s="5" t="s">
        <v>541</v>
      </c>
      <c r="D2441" s="5" t="s">
        <v>7788</v>
      </c>
      <c r="E2441" s="43">
        <v>1200</v>
      </c>
      <c r="F2441" s="43"/>
      <c r="G2441" s="361">
        <f t="shared" si="27"/>
        <v>384631</v>
      </c>
      <c r="H2441" s="388" t="s">
        <v>9567</v>
      </c>
    </row>
    <row r="2442" spans="1:14" x14ac:dyDescent="0.3">
      <c r="A2442" s="45">
        <v>44392</v>
      </c>
      <c r="B2442" s="396"/>
      <c r="C2442" s="5" t="s">
        <v>0</v>
      </c>
      <c r="D2442" s="5" t="s">
        <v>294</v>
      </c>
      <c r="E2442" s="43">
        <v>55000</v>
      </c>
      <c r="F2442" s="43"/>
      <c r="G2442" s="361">
        <f t="shared" si="27"/>
        <v>329631</v>
      </c>
      <c r="H2442" s="388" t="s">
        <v>9567</v>
      </c>
    </row>
    <row r="2443" spans="1:14" x14ac:dyDescent="0.3">
      <c r="A2443" s="45">
        <v>44392</v>
      </c>
      <c r="B2443" s="396"/>
      <c r="C2443" s="5" t="s">
        <v>7744</v>
      </c>
      <c r="D2443" s="5" t="s">
        <v>294</v>
      </c>
      <c r="E2443" s="43">
        <v>75000</v>
      </c>
      <c r="F2443" s="43"/>
      <c r="G2443" s="361">
        <f t="shared" si="27"/>
        <v>254631</v>
      </c>
      <c r="H2443" s="388" t="s">
        <v>9567</v>
      </c>
    </row>
    <row r="2444" spans="1:14" x14ac:dyDescent="0.3">
      <c r="A2444" s="45">
        <v>44392</v>
      </c>
      <c r="B2444" s="396"/>
      <c r="C2444" s="5" t="s">
        <v>7745</v>
      </c>
      <c r="D2444" s="5" t="s">
        <v>7721</v>
      </c>
      <c r="E2444" s="43">
        <v>3500</v>
      </c>
      <c r="F2444" s="43"/>
      <c r="G2444" s="361">
        <f t="shared" si="27"/>
        <v>251131</v>
      </c>
      <c r="H2444" s="388" t="s">
        <v>9567</v>
      </c>
    </row>
    <row r="2445" spans="1:14" x14ac:dyDescent="0.3">
      <c r="A2445" s="45">
        <v>44392</v>
      </c>
      <c r="B2445" s="396"/>
      <c r="C2445" s="5" t="s">
        <v>7711</v>
      </c>
      <c r="D2445" s="5" t="s">
        <v>6486</v>
      </c>
      <c r="E2445" s="43">
        <v>1000</v>
      </c>
      <c r="F2445" s="43"/>
      <c r="G2445" s="361">
        <f t="shared" si="27"/>
        <v>250131</v>
      </c>
      <c r="H2445" s="388" t="s">
        <v>9567</v>
      </c>
    </row>
    <row r="2446" spans="1:14" x14ac:dyDescent="0.3">
      <c r="A2446" s="45">
        <v>44392</v>
      </c>
      <c r="B2446" s="396"/>
      <c r="C2446" s="5" t="s">
        <v>68</v>
      </c>
      <c r="D2446" s="5" t="s">
        <v>294</v>
      </c>
      <c r="E2446" s="43">
        <v>15000</v>
      </c>
      <c r="F2446" s="43"/>
      <c r="G2446" s="361">
        <f t="shared" si="27"/>
        <v>235131</v>
      </c>
      <c r="H2446" s="388" t="s">
        <v>9567</v>
      </c>
    </row>
    <row r="2447" spans="1:14" x14ac:dyDescent="0.3">
      <c r="A2447" s="45">
        <v>44392</v>
      </c>
      <c r="B2447" s="396"/>
      <c r="C2447" s="5" t="s">
        <v>7745</v>
      </c>
      <c r="D2447" s="5" t="s">
        <v>7746</v>
      </c>
      <c r="E2447" s="43">
        <v>2000</v>
      </c>
      <c r="F2447" s="43"/>
      <c r="G2447" s="361">
        <f t="shared" si="27"/>
        <v>233131</v>
      </c>
      <c r="H2447" s="388" t="s">
        <v>9567</v>
      </c>
    </row>
    <row r="2448" spans="1:14"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4" x14ac:dyDescent="0.3">
      <c r="A2465" s="45">
        <v>44396</v>
      </c>
      <c r="B2465" s="396"/>
      <c r="C2465" s="5" t="s">
        <v>5618</v>
      </c>
      <c r="D2465" s="5" t="s">
        <v>7787</v>
      </c>
      <c r="E2465" s="43">
        <v>10000</v>
      </c>
      <c r="F2465" s="43"/>
      <c r="G2465" s="361">
        <f t="shared" si="27"/>
        <v>14380</v>
      </c>
      <c r="H2465" s="388" t="s">
        <v>9567</v>
      </c>
    </row>
    <row r="2466" spans="1:14" x14ac:dyDescent="0.3">
      <c r="A2466" s="45">
        <v>44396</v>
      </c>
      <c r="B2466" s="561"/>
      <c r="C2466" s="538" t="s">
        <v>7793</v>
      </c>
      <c r="D2466" s="538"/>
      <c r="E2466" s="538"/>
      <c r="F2466" s="43">
        <v>450000</v>
      </c>
      <c r="G2466" s="361">
        <f>G2465+F2466-E2466</f>
        <v>464380</v>
      </c>
      <c r="H2466" s="388" t="s">
        <v>9567</v>
      </c>
      <c r="N2466" s="93"/>
    </row>
    <row r="2467" spans="1:14" x14ac:dyDescent="0.3">
      <c r="A2467" s="45">
        <v>44396</v>
      </c>
      <c r="B2467" s="396"/>
      <c r="C2467" s="5" t="s">
        <v>7692</v>
      </c>
      <c r="D2467" s="5" t="s">
        <v>7789</v>
      </c>
      <c r="E2467" s="43">
        <v>30000</v>
      </c>
      <c r="F2467" s="43"/>
      <c r="G2467" s="361">
        <f>G2466+F2467-E2467</f>
        <v>434380</v>
      </c>
      <c r="H2467" s="388" t="s">
        <v>9567</v>
      </c>
    </row>
    <row r="2468" spans="1:14" x14ac:dyDescent="0.3">
      <c r="A2468" s="45">
        <v>44396</v>
      </c>
      <c r="B2468" s="396"/>
      <c r="C2468" s="5" t="s">
        <v>7790</v>
      </c>
      <c r="D2468" s="5" t="s">
        <v>7791</v>
      </c>
      <c r="E2468" s="43">
        <v>3500</v>
      </c>
      <c r="F2468" s="43"/>
      <c r="G2468" s="361">
        <f t="shared" ref="G2468:G2488" si="28">G2467+F2468-E2468</f>
        <v>430880</v>
      </c>
      <c r="H2468" s="388" t="s">
        <v>9567</v>
      </c>
    </row>
    <row r="2469" spans="1:14" x14ac:dyDescent="0.3">
      <c r="A2469" s="45">
        <v>44396</v>
      </c>
      <c r="B2469" s="396"/>
      <c r="C2469" s="5" t="s">
        <v>84</v>
      </c>
      <c r="D2469" s="5" t="s">
        <v>7794</v>
      </c>
      <c r="E2469" s="43">
        <v>5000</v>
      </c>
      <c r="F2469" s="43"/>
      <c r="G2469" s="361">
        <f t="shared" si="28"/>
        <v>425880</v>
      </c>
      <c r="H2469" s="388" t="s">
        <v>9567</v>
      </c>
    </row>
    <row r="2470" spans="1:14" x14ac:dyDescent="0.3">
      <c r="A2470" s="45">
        <v>44396</v>
      </c>
      <c r="B2470" s="396"/>
      <c r="C2470" s="5" t="s">
        <v>84</v>
      </c>
      <c r="D2470" s="5" t="s">
        <v>7795</v>
      </c>
      <c r="E2470" s="43">
        <v>5000</v>
      </c>
      <c r="F2470" s="43"/>
      <c r="G2470" s="361">
        <f t="shared" si="28"/>
        <v>420880</v>
      </c>
      <c r="H2470" s="388" t="s">
        <v>9567</v>
      </c>
    </row>
    <row r="2471" spans="1:14" x14ac:dyDescent="0.3">
      <c r="A2471" s="45">
        <v>44396</v>
      </c>
      <c r="B2471" s="396"/>
      <c r="C2471" s="5" t="s">
        <v>84</v>
      </c>
      <c r="D2471" s="5" t="s">
        <v>7796</v>
      </c>
      <c r="E2471" s="43">
        <v>5000</v>
      </c>
      <c r="F2471" s="43"/>
      <c r="G2471" s="361">
        <f t="shared" si="28"/>
        <v>415880</v>
      </c>
      <c r="H2471" s="388" t="s">
        <v>9567</v>
      </c>
    </row>
    <row r="2472" spans="1:14" x14ac:dyDescent="0.3">
      <c r="A2472" s="45">
        <v>44396</v>
      </c>
      <c r="B2472" s="396"/>
      <c r="C2472" s="5" t="s">
        <v>4055</v>
      </c>
      <c r="D2472" s="5" t="s">
        <v>7797</v>
      </c>
      <c r="E2472" s="43">
        <v>45000</v>
      </c>
      <c r="F2472" s="43"/>
      <c r="G2472" s="361">
        <f t="shared" si="28"/>
        <v>370880</v>
      </c>
      <c r="H2472" s="388" t="s">
        <v>9567</v>
      </c>
    </row>
    <row r="2473" spans="1:14" x14ac:dyDescent="0.3">
      <c r="A2473" s="45">
        <v>44396</v>
      </c>
      <c r="B2473" s="396"/>
      <c r="C2473" s="5" t="s">
        <v>7733</v>
      </c>
      <c r="D2473" s="5" t="s">
        <v>7798</v>
      </c>
      <c r="E2473" s="43">
        <v>50000</v>
      </c>
      <c r="F2473" s="43"/>
      <c r="G2473" s="361">
        <f t="shared" si="28"/>
        <v>320880</v>
      </c>
      <c r="H2473" s="388" t="s">
        <v>9567</v>
      </c>
    </row>
    <row r="2474" spans="1:14" x14ac:dyDescent="0.3">
      <c r="A2474" s="45">
        <v>44396</v>
      </c>
      <c r="B2474" s="396"/>
      <c r="C2474" s="5" t="s">
        <v>7799</v>
      </c>
      <c r="D2474" s="5" t="s">
        <v>7800</v>
      </c>
      <c r="E2474" s="43">
        <v>19000</v>
      </c>
      <c r="F2474" s="43"/>
      <c r="G2474" s="361">
        <f t="shared" si="28"/>
        <v>301880</v>
      </c>
      <c r="H2474" s="388" t="s">
        <v>9567</v>
      </c>
    </row>
    <row r="2475" spans="1:14" x14ac:dyDescent="0.3">
      <c r="A2475" s="45">
        <v>44396</v>
      </c>
      <c r="B2475" s="396"/>
      <c r="C2475" s="5" t="s">
        <v>7761</v>
      </c>
      <c r="D2475" s="5" t="s">
        <v>7801</v>
      </c>
      <c r="E2475" s="43">
        <v>30000</v>
      </c>
      <c r="F2475" s="43"/>
      <c r="G2475" s="361">
        <f t="shared" si="28"/>
        <v>271880</v>
      </c>
      <c r="H2475" s="388" t="s">
        <v>9567</v>
      </c>
    </row>
    <row r="2476" spans="1:14" x14ac:dyDescent="0.3">
      <c r="A2476" s="45">
        <v>44396</v>
      </c>
      <c r="B2476" s="396"/>
      <c r="C2476" s="5" t="s">
        <v>7606</v>
      </c>
      <c r="D2476" s="5" t="s">
        <v>7802</v>
      </c>
      <c r="E2476" s="43">
        <v>3000</v>
      </c>
      <c r="F2476" s="43"/>
      <c r="G2476" s="361">
        <f t="shared" si="28"/>
        <v>268880</v>
      </c>
      <c r="H2476" s="388" t="s">
        <v>9567</v>
      </c>
    </row>
    <row r="2477" spans="1:14" x14ac:dyDescent="0.3">
      <c r="A2477" s="45">
        <v>44401</v>
      </c>
      <c r="B2477" s="396"/>
      <c r="C2477" s="5" t="s">
        <v>5709</v>
      </c>
      <c r="D2477" s="5" t="s">
        <v>7806</v>
      </c>
      <c r="E2477" s="43">
        <v>1400</v>
      </c>
      <c r="F2477" s="43"/>
      <c r="G2477" s="361">
        <f t="shared" si="28"/>
        <v>267480</v>
      </c>
      <c r="H2477" s="388" t="s">
        <v>9567</v>
      </c>
    </row>
    <row r="2478" spans="1:14" x14ac:dyDescent="0.3">
      <c r="A2478" s="45">
        <v>44401</v>
      </c>
      <c r="B2478" s="396"/>
      <c r="C2478" s="5" t="s">
        <v>5709</v>
      </c>
      <c r="D2478" s="5" t="s">
        <v>7805</v>
      </c>
      <c r="E2478" s="43">
        <v>20000</v>
      </c>
      <c r="F2478" s="43"/>
      <c r="G2478" s="361">
        <f t="shared" si="28"/>
        <v>247480</v>
      </c>
      <c r="H2478" s="388" t="s">
        <v>9567</v>
      </c>
    </row>
    <row r="2479" spans="1:14" x14ac:dyDescent="0.3">
      <c r="A2479" s="45">
        <v>44401</v>
      </c>
      <c r="B2479" s="396"/>
      <c r="C2479" s="5" t="s">
        <v>14</v>
      </c>
      <c r="D2479" s="5" t="s">
        <v>294</v>
      </c>
      <c r="E2479" s="43">
        <v>100000</v>
      </c>
      <c r="F2479" s="43"/>
      <c r="G2479" s="361">
        <f t="shared" si="28"/>
        <v>147480</v>
      </c>
      <c r="H2479" s="388" t="s">
        <v>9567</v>
      </c>
    </row>
    <row r="2480" spans="1:14" x14ac:dyDescent="0.3">
      <c r="A2480" s="45">
        <v>44401</v>
      </c>
      <c r="B2480" s="396"/>
      <c r="C2480" s="5" t="s">
        <v>6341</v>
      </c>
      <c r="D2480" s="5" t="s">
        <v>7809</v>
      </c>
      <c r="E2480" s="43">
        <v>39000</v>
      </c>
      <c r="F2480" s="43"/>
      <c r="G2480" s="361">
        <f t="shared" si="28"/>
        <v>108480</v>
      </c>
      <c r="H2480" s="388" t="s">
        <v>9567</v>
      </c>
    </row>
    <row r="2481" spans="1:14" x14ac:dyDescent="0.3">
      <c r="A2481" s="45">
        <v>44401</v>
      </c>
      <c r="B2481" s="396"/>
      <c r="C2481" s="5" t="s">
        <v>0</v>
      </c>
      <c r="D2481" s="5" t="s">
        <v>294</v>
      </c>
      <c r="E2481" s="43">
        <v>5000</v>
      </c>
      <c r="F2481" s="43"/>
      <c r="G2481" s="361">
        <f t="shared" si="28"/>
        <v>103480</v>
      </c>
      <c r="H2481" s="388" t="s">
        <v>9567</v>
      </c>
    </row>
    <row r="2482" spans="1:14" x14ac:dyDescent="0.3">
      <c r="A2482" s="45">
        <v>44403</v>
      </c>
      <c r="B2482" s="396"/>
      <c r="C2482" s="5" t="s">
        <v>14</v>
      </c>
      <c r="D2482" s="5" t="s">
        <v>7811</v>
      </c>
      <c r="E2482" s="43">
        <v>31354</v>
      </c>
      <c r="F2482" s="43"/>
      <c r="G2482" s="361">
        <f t="shared" si="28"/>
        <v>72126</v>
      </c>
      <c r="H2482" s="388" t="s">
        <v>9567</v>
      </c>
    </row>
    <row r="2483" spans="1:14" x14ac:dyDescent="0.3">
      <c r="A2483" s="45">
        <v>44403</v>
      </c>
      <c r="B2483" s="396"/>
      <c r="C2483" s="5" t="s">
        <v>5938</v>
      </c>
      <c r="D2483" s="5" t="s">
        <v>294</v>
      </c>
      <c r="E2483" s="43">
        <v>20000</v>
      </c>
      <c r="F2483" s="43"/>
      <c r="G2483" s="361">
        <f t="shared" si="28"/>
        <v>52126</v>
      </c>
      <c r="H2483" s="388" t="s">
        <v>9567</v>
      </c>
    </row>
    <row r="2484" spans="1:14" x14ac:dyDescent="0.3">
      <c r="A2484" s="45">
        <v>44403</v>
      </c>
      <c r="B2484" s="396"/>
      <c r="C2484" s="5" t="s">
        <v>1074</v>
      </c>
      <c r="D2484" s="5" t="s">
        <v>4601</v>
      </c>
      <c r="E2484" s="43">
        <f>270+250</f>
        <v>520</v>
      </c>
      <c r="F2484" s="43"/>
      <c r="G2484" s="361">
        <f t="shared" si="28"/>
        <v>51606</v>
      </c>
      <c r="H2484" s="388" t="s">
        <v>9567</v>
      </c>
    </row>
    <row r="2485" spans="1:14" x14ac:dyDescent="0.3">
      <c r="A2485" s="45">
        <v>44403</v>
      </c>
      <c r="B2485" s="396"/>
      <c r="C2485" s="5" t="s">
        <v>5741</v>
      </c>
      <c r="D2485" s="5" t="s">
        <v>294</v>
      </c>
      <c r="E2485" s="43">
        <v>17300</v>
      </c>
      <c r="F2485" s="43"/>
      <c r="G2485" s="361">
        <f t="shared" si="28"/>
        <v>34306</v>
      </c>
      <c r="H2485" s="388" t="s">
        <v>9567</v>
      </c>
    </row>
    <row r="2486" spans="1:14" x14ac:dyDescent="0.3">
      <c r="A2486" s="45">
        <v>44403</v>
      </c>
      <c r="B2486" s="396"/>
      <c r="C2486" s="5" t="s">
        <v>0</v>
      </c>
      <c r="D2486" s="5" t="s">
        <v>6565</v>
      </c>
      <c r="E2486" s="43">
        <v>10000</v>
      </c>
      <c r="F2486" s="43"/>
      <c r="G2486" s="361">
        <f t="shared" si="28"/>
        <v>24306</v>
      </c>
      <c r="H2486" s="388" t="s">
        <v>9567</v>
      </c>
    </row>
    <row r="2487" spans="1:14" x14ac:dyDescent="0.3">
      <c r="A2487" s="45">
        <v>44403</v>
      </c>
      <c r="B2487" s="396"/>
      <c r="C2487" s="5" t="s">
        <v>25</v>
      </c>
      <c r="D2487" s="5" t="s">
        <v>7736</v>
      </c>
      <c r="E2487" s="43">
        <v>6000</v>
      </c>
      <c r="F2487" s="43"/>
      <c r="G2487" s="361">
        <f t="shared" si="28"/>
        <v>18306</v>
      </c>
      <c r="H2487" s="388" t="s">
        <v>9567</v>
      </c>
    </row>
    <row r="2488" spans="1:14" x14ac:dyDescent="0.3">
      <c r="A2488" s="45">
        <v>44403</v>
      </c>
      <c r="B2488" s="561"/>
      <c r="C2488" s="538" t="s">
        <v>4106</v>
      </c>
      <c r="D2488" s="538"/>
      <c r="E2488" s="538"/>
      <c r="F2488" s="43">
        <v>200000</v>
      </c>
      <c r="G2488" s="361">
        <f t="shared" si="28"/>
        <v>218306</v>
      </c>
      <c r="H2488" s="388" t="s">
        <v>9567</v>
      </c>
      <c r="N2488" s="93"/>
    </row>
    <row r="2489" spans="1:14" x14ac:dyDescent="0.3">
      <c r="A2489" s="45">
        <v>44403</v>
      </c>
      <c r="B2489" s="396"/>
      <c r="C2489" s="5" t="s">
        <v>1074</v>
      </c>
      <c r="D2489" s="5" t="s">
        <v>7819</v>
      </c>
      <c r="E2489" s="43">
        <f>59315+15339</f>
        <v>74654</v>
      </c>
      <c r="F2489" s="43"/>
      <c r="G2489" s="361">
        <f t="shared" ref="G2489:G2554" si="29">G2488+F2489-E2489</f>
        <v>143652</v>
      </c>
      <c r="H2489" s="388" t="s">
        <v>9567</v>
      </c>
    </row>
    <row r="2490" spans="1:14" x14ac:dyDescent="0.3">
      <c r="A2490" s="45">
        <v>44403</v>
      </c>
      <c r="B2490" s="396"/>
      <c r="C2490" s="5" t="s">
        <v>7606</v>
      </c>
      <c r="D2490" s="5" t="s">
        <v>7813</v>
      </c>
      <c r="E2490" s="43">
        <v>6000</v>
      </c>
      <c r="F2490" s="43"/>
      <c r="G2490" s="361">
        <f t="shared" si="29"/>
        <v>137652</v>
      </c>
      <c r="H2490" s="388" t="s">
        <v>9567</v>
      </c>
    </row>
    <row r="2491" spans="1:14" x14ac:dyDescent="0.3">
      <c r="A2491" s="45">
        <v>44404</v>
      </c>
      <c r="B2491" s="396"/>
      <c r="C2491" s="5" t="s">
        <v>25</v>
      </c>
      <c r="D2491" s="5" t="s">
        <v>7815</v>
      </c>
      <c r="E2491" s="43">
        <v>2700</v>
      </c>
      <c r="F2491" s="43"/>
      <c r="G2491" s="361">
        <f t="shared" si="29"/>
        <v>134952</v>
      </c>
      <c r="H2491" s="388" t="s">
        <v>9567</v>
      </c>
    </row>
    <row r="2492" spans="1:14" x14ac:dyDescent="0.3">
      <c r="A2492" s="45">
        <v>44404</v>
      </c>
      <c r="B2492" s="396"/>
      <c r="C2492" s="5" t="s">
        <v>25</v>
      </c>
      <c r="D2492" s="5" t="s">
        <v>2231</v>
      </c>
      <c r="E2492" s="43">
        <v>770</v>
      </c>
      <c r="F2492" s="43"/>
      <c r="G2492" s="361">
        <f t="shared" si="29"/>
        <v>134182</v>
      </c>
      <c r="H2492" s="388" t="s">
        <v>9567</v>
      </c>
    </row>
    <row r="2493" spans="1:14" x14ac:dyDescent="0.3">
      <c r="A2493" s="45">
        <v>44404</v>
      </c>
      <c r="B2493" s="396"/>
      <c r="C2493" s="5" t="s">
        <v>25</v>
      </c>
      <c r="D2493" s="5" t="s">
        <v>7814</v>
      </c>
      <c r="E2493" s="43">
        <v>4200</v>
      </c>
      <c r="F2493" s="43"/>
      <c r="G2493" s="361">
        <f t="shared" si="29"/>
        <v>129982</v>
      </c>
      <c r="H2493" s="388" t="s">
        <v>9567</v>
      </c>
    </row>
    <row r="2494" spans="1:14" x14ac:dyDescent="0.3">
      <c r="A2494" s="45">
        <v>44404</v>
      </c>
      <c r="B2494" s="396"/>
      <c r="C2494" s="5" t="s">
        <v>30</v>
      </c>
      <c r="D2494" s="5" t="s">
        <v>7816</v>
      </c>
      <c r="E2494" s="43">
        <v>150</v>
      </c>
      <c r="F2494" s="43"/>
      <c r="G2494" s="361">
        <f t="shared" si="29"/>
        <v>129832</v>
      </c>
      <c r="H2494" s="388" t="s">
        <v>9567</v>
      </c>
    </row>
    <row r="2495" spans="1:14" x14ac:dyDescent="0.3">
      <c r="A2495" s="45">
        <v>44404</v>
      </c>
      <c r="B2495" s="396"/>
      <c r="C2495" s="5" t="s">
        <v>7817</v>
      </c>
      <c r="D2495" s="5" t="s">
        <v>7818</v>
      </c>
      <c r="E2495" s="43">
        <v>1000</v>
      </c>
      <c r="F2495" s="43"/>
      <c r="G2495" s="361">
        <f t="shared" si="29"/>
        <v>128832</v>
      </c>
      <c r="H2495" s="388" t="s">
        <v>9567</v>
      </c>
    </row>
    <row r="2496" spans="1:14" x14ac:dyDescent="0.3">
      <c r="A2496" s="45">
        <v>44404</v>
      </c>
      <c r="B2496" s="396"/>
      <c r="C2496" s="5" t="s">
        <v>84</v>
      </c>
      <c r="D2496" s="5" t="s">
        <v>7820</v>
      </c>
      <c r="E2496" s="43">
        <v>5000</v>
      </c>
      <c r="F2496" s="43"/>
      <c r="G2496" s="361">
        <f t="shared" si="29"/>
        <v>123832</v>
      </c>
      <c r="H2496" s="388" t="s">
        <v>9567</v>
      </c>
    </row>
    <row r="2497" spans="1:14" x14ac:dyDescent="0.3">
      <c r="A2497" s="45">
        <v>44404</v>
      </c>
      <c r="B2497" s="396"/>
      <c r="C2497" s="5" t="s">
        <v>0</v>
      </c>
      <c r="D2497" s="5" t="s">
        <v>7828</v>
      </c>
      <c r="E2497" s="43">
        <v>35000</v>
      </c>
      <c r="F2497" s="43"/>
      <c r="G2497" s="361">
        <f t="shared" si="29"/>
        <v>88832</v>
      </c>
      <c r="H2497" s="388" t="s">
        <v>9567</v>
      </c>
    </row>
    <row r="2498" spans="1:14" x14ac:dyDescent="0.3">
      <c r="A2498" s="45">
        <v>44404</v>
      </c>
      <c r="B2498" s="396"/>
      <c r="C2498" s="5" t="s">
        <v>7606</v>
      </c>
      <c r="D2498" s="5" t="s">
        <v>7829</v>
      </c>
      <c r="E2498" s="43">
        <v>2000</v>
      </c>
      <c r="F2498" s="43"/>
      <c r="G2498" s="361">
        <f t="shared" si="29"/>
        <v>86832</v>
      </c>
      <c r="H2498" s="388" t="s">
        <v>9567</v>
      </c>
    </row>
    <row r="2499" spans="1:14" x14ac:dyDescent="0.3">
      <c r="A2499" s="45">
        <v>44404</v>
      </c>
      <c r="B2499" s="396"/>
      <c r="C2499" s="5" t="s">
        <v>14</v>
      </c>
      <c r="D2499" s="5" t="s">
        <v>640</v>
      </c>
      <c r="E2499" s="43">
        <v>1000</v>
      </c>
      <c r="F2499" s="43"/>
      <c r="G2499" s="361">
        <f t="shared" si="29"/>
        <v>85832</v>
      </c>
      <c r="H2499" s="388" t="s">
        <v>9567</v>
      </c>
    </row>
    <row r="2500" spans="1:14" x14ac:dyDescent="0.3">
      <c r="A2500" s="45">
        <v>44404</v>
      </c>
      <c r="B2500" s="396"/>
      <c r="C2500" s="5" t="s">
        <v>7830</v>
      </c>
      <c r="D2500" s="5" t="s">
        <v>7831</v>
      </c>
      <c r="E2500" s="43">
        <v>63000</v>
      </c>
      <c r="F2500" s="43"/>
      <c r="G2500" s="361">
        <f t="shared" si="29"/>
        <v>22832</v>
      </c>
      <c r="H2500" s="388" t="s">
        <v>9567</v>
      </c>
    </row>
    <row r="2501" spans="1:14" x14ac:dyDescent="0.3">
      <c r="A2501" s="45">
        <v>44405</v>
      </c>
      <c r="B2501" s="396"/>
      <c r="C2501" s="5" t="s">
        <v>7606</v>
      </c>
      <c r="D2501" s="5" t="s">
        <v>7835</v>
      </c>
      <c r="E2501" s="43">
        <v>500</v>
      </c>
      <c r="F2501" s="43"/>
      <c r="G2501" s="361">
        <f t="shared" si="29"/>
        <v>22332</v>
      </c>
      <c r="H2501" s="388" t="s">
        <v>9567</v>
      </c>
    </row>
    <row r="2502" spans="1:14" x14ac:dyDescent="0.3">
      <c r="A2502" s="45">
        <v>44405</v>
      </c>
      <c r="B2502" s="561"/>
      <c r="C2502" s="538" t="s">
        <v>4106</v>
      </c>
      <c r="D2502" s="538"/>
      <c r="E2502" s="538"/>
      <c r="F2502" s="43">
        <v>200000</v>
      </c>
      <c r="G2502" s="361">
        <f t="shared" si="29"/>
        <v>222332</v>
      </c>
      <c r="H2502" s="388" t="s">
        <v>9567</v>
      </c>
      <c r="N2502" s="93"/>
    </row>
    <row r="2503" spans="1:14" x14ac:dyDescent="0.3">
      <c r="A2503" s="45">
        <v>44405</v>
      </c>
      <c r="B2503" s="396"/>
      <c r="C2503" s="5" t="s">
        <v>5156</v>
      </c>
      <c r="D2503" s="5" t="s">
        <v>6877</v>
      </c>
      <c r="E2503" s="43">
        <v>250</v>
      </c>
      <c r="F2503" s="43"/>
      <c r="G2503" s="361">
        <f t="shared" si="29"/>
        <v>222082</v>
      </c>
      <c r="H2503" s="388" t="s">
        <v>9567</v>
      </c>
    </row>
    <row r="2504" spans="1:14" x14ac:dyDescent="0.3">
      <c r="A2504" s="45">
        <v>44405</v>
      </c>
      <c r="B2504" s="396"/>
      <c r="C2504" s="5" t="s">
        <v>7836</v>
      </c>
      <c r="D2504" s="5" t="s">
        <v>40</v>
      </c>
      <c r="E2504" s="43">
        <v>57668</v>
      </c>
      <c r="F2504" s="43"/>
      <c r="G2504" s="361">
        <f t="shared" si="29"/>
        <v>164414</v>
      </c>
      <c r="H2504" s="388" t="s">
        <v>9567</v>
      </c>
    </row>
    <row r="2505" spans="1:14" x14ac:dyDescent="0.3">
      <c r="A2505" s="45">
        <v>44405</v>
      </c>
      <c r="B2505" s="396"/>
      <c r="C2505" s="5" t="s">
        <v>1512</v>
      </c>
      <c r="D2505" s="5" t="s">
        <v>7837</v>
      </c>
      <c r="E2505" s="43">
        <v>4000</v>
      </c>
      <c r="F2505" s="43"/>
      <c r="G2505" s="361">
        <f t="shared" si="29"/>
        <v>160414</v>
      </c>
      <c r="H2505" s="388" t="s">
        <v>9567</v>
      </c>
    </row>
    <row r="2506" spans="1:14" x14ac:dyDescent="0.3">
      <c r="A2506" s="45">
        <v>44405</v>
      </c>
      <c r="B2506" s="396"/>
      <c r="C2506" s="5" t="s">
        <v>7606</v>
      </c>
      <c r="D2506" s="5" t="s">
        <v>7838</v>
      </c>
      <c r="E2506" s="43">
        <v>2000</v>
      </c>
      <c r="F2506" s="43"/>
      <c r="G2506" s="361">
        <f t="shared" si="29"/>
        <v>158414</v>
      </c>
      <c r="H2506" s="388" t="s">
        <v>9567</v>
      </c>
    </row>
    <row r="2507" spans="1:14" x14ac:dyDescent="0.3">
      <c r="A2507" s="45">
        <v>44405</v>
      </c>
      <c r="B2507" s="396"/>
      <c r="C2507" s="5" t="s">
        <v>7606</v>
      </c>
      <c r="D2507" s="5" t="s">
        <v>7839</v>
      </c>
      <c r="E2507" s="43">
        <v>5000</v>
      </c>
      <c r="F2507" s="43"/>
      <c r="G2507" s="361">
        <f t="shared" si="29"/>
        <v>153414</v>
      </c>
      <c r="H2507" s="388" t="s">
        <v>9567</v>
      </c>
    </row>
    <row r="2508" spans="1:14" x14ac:dyDescent="0.3">
      <c r="A2508" s="45">
        <v>44405</v>
      </c>
      <c r="B2508" s="396"/>
      <c r="C2508" s="5" t="s">
        <v>6221</v>
      </c>
      <c r="D2508" s="5" t="s">
        <v>7840</v>
      </c>
      <c r="E2508" s="43">
        <v>9000</v>
      </c>
      <c r="F2508" s="43"/>
      <c r="G2508" s="361">
        <f t="shared" si="29"/>
        <v>144414</v>
      </c>
      <c r="H2508" s="388" t="s">
        <v>9567</v>
      </c>
    </row>
    <row r="2509" spans="1:14" x14ac:dyDescent="0.3">
      <c r="A2509" s="45">
        <v>44405</v>
      </c>
      <c r="B2509" s="396"/>
      <c r="C2509" s="5" t="s">
        <v>0</v>
      </c>
      <c r="D2509" s="5" t="s">
        <v>294</v>
      </c>
      <c r="E2509" s="43">
        <v>1000</v>
      </c>
      <c r="F2509" s="43"/>
      <c r="G2509" s="361">
        <f t="shared" si="29"/>
        <v>143414</v>
      </c>
      <c r="H2509" s="388" t="s">
        <v>9567</v>
      </c>
    </row>
    <row r="2510" spans="1:14" x14ac:dyDescent="0.3">
      <c r="A2510" s="45">
        <v>44405</v>
      </c>
      <c r="B2510" s="396"/>
      <c r="C2510" s="5" t="s">
        <v>25</v>
      </c>
      <c r="D2510" s="5" t="s">
        <v>6049</v>
      </c>
      <c r="E2510" s="43">
        <v>100</v>
      </c>
      <c r="F2510" s="43"/>
      <c r="G2510" s="361">
        <f t="shared" si="29"/>
        <v>143314</v>
      </c>
      <c r="H2510" s="388" t="s">
        <v>9567</v>
      </c>
    </row>
    <row r="2511" spans="1:14" x14ac:dyDescent="0.3">
      <c r="A2511" s="45">
        <v>44405</v>
      </c>
      <c r="B2511" s="396"/>
      <c r="C2511" s="5" t="s">
        <v>541</v>
      </c>
      <c r="D2511" s="5" t="s">
        <v>7841</v>
      </c>
      <c r="E2511" s="43">
        <v>10000</v>
      </c>
      <c r="F2511" s="43"/>
      <c r="G2511" s="361">
        <f t="shared" si="29"/>
        <v>133314</v>
      </c>
      <c r="H2511" s="388" t="s">
        <v>9567</v>
      </c>
    </row>
    <row r="2512" spans="1:14" x14ac:dyDescent="0.3">
      <c r="A2512" s="45">
        <v>44406</v>
      </c>
      <c r="B2512" s="396"/>
      <c r="C2512" s="5" t="s">
        <v>6430</v>
      </c>
      <c r="D2512" s="5" t="s">
        <v>4512</v>
      </c>
      <c r="E2512" s="43">
        <v>1200</v>
      </c>
      <c r="F2512" s="43"/>
      <c r="G2512" s="361">
        <f t="shared" si="29"/>
        <v>132114</v>
      </c>
      <c r="H2512" s="388" t="s">
        <v>9567</v>
      </c>
    </row>
    <row r="2513" spans="1:14" x14ac:dyDescent="0.3">
      <c r="A2513" s="45">
        <v>44406</v>
      </c>
      <c r="B2513" s="396"/>
      <c r="C2513" s="5" t="s">
        <v>18</v>
      </c>
      <c r="D2513" s="5" t="s">
        <v>4512</v>
      </c>
      <c r="E2513" s="43">
        <v>2500</v>
      </c>
      <c r="F2513" s="43"/>
      <c r="G2513" s="361">
        <f t="shared" si="29"/>
        <v>129614</v>
      </c>
      <c r="H2513" s="388" t="s">
        <v>9567</v>
      </c>
    </row>
    <row r="2514" spans="1:14" x14ac:dyDescent="0.3">
      <c r="A2514" s="45">
        <v>44406</v>
      </c>
      <c r="B2514" s="396"/>
      <c r="C2514" s="5" t="s">
        <v>57</v>
      </c>
      <c r="D2514" s="5" t="s">
        <v>7844</v>
      </c>
      <c r="E2514" s="43">
        <v>5000</v>
      </c>
      <c r="F2514" s="43"/>
      <c r="G2514" s="361">
        <f t="shared" si="29"/>
        <v>124614</v>
      </c>
      <c r="H2514" s="388" t="s">
        <v>9567</v>
      </c>
    </row>
    <row r="2515" spans="1:14" x14ac:dyDescent="0.3">
      <c r="A2515" s="45">
        <v>44406</v>
      </c>
      <c r="B2515" s="396"/>
      <c r="C2515" s="5" t="s">
        <v>7546</v>
      </c>
      <c r="D2515" s="5" t="s">
        <v>7845</v>
      </c>
      <c r="E2515" s="43">
        <v>2000</v>
      </c>
      <c r="F2515" s="43"/>
      <c r="G2515" s="361">
        <f t="shared" si="29"/>
        <v>122614</v>
      </c>
      <c r="H2515" s="388" t="s">
        <v>9567</v>
      </c>
    </row>
    <row r="2516" spans="1:14" x14ac:dyDescent="0.3">
      <c r="A2516" s="45">
        <v>44406</v>
      </c>
      <c r="B2516" s="396"/>
      <c r="C2516" s="5" t="s">
        <v>25</v>
      </c>
      <c r="D2516" s="5" t="s">
        <v>4731</v>
      </c>
      <c r="E2516" s="43">
        <v>3000</v>
      </c>
      <c r="F2516" s="43"/>
      <c r="G2516" s="361">
        <f t="shared" si="29"/>
        <v>119614</v>
      </c>
      <c r="H2516" s="388" t="s">
        <v>9567</v>
      </c>
      <c r="M2516" s="93"/>
    </row>
    <row r="2517" spans="1:14" x14ac:dyDescent="0.3">
      <c r="A2517" s="45">
        <v>44406</v>
      </c>
      <c r="B2517" s="396"/>
      <c r="C2517" s="5" t="s">
        <v>7606</v>
      </c>
      <c r="D2517" s="5" t="s">
        <v>7846</v>
      </c>
      <c r="E2517" s="43">
        <v>5000</v>
      </c>
      <c r="F2517" s="43"/>
      <c r="G2517" s="361">
        <f t="shared" si="29"/>
        <v>114614</v>
      </c>
      <c r="H2517" s="388" t="s">
        <v>9567</v>
      </c>
    </row>
    <row r="2518" spans="1:14" x14ac:dyDescent="0.3">
      <c r="A2518" s="45">
        <v>44407</v>
      </c>
      <c r="B2518" s="396"/>
      <c r="C2518" s="5" t="s">
        <v>25</v>
      </c>
      <c r="D2518" s="5" t="s">
        <v>4276</v>
      </c>
      <c r="E2518" s="43">
        <v>2455</v>
      </c>
      <c r="F2518" s="43"/>
      <c r="G2518" s="361">
        <f t="shared" si="29"/>
        <v>112159</v>
      </c>
      <c r="H2518" s="388" t="s">
        <v>9567</v>
      </c>
    </row>
    <row r="2519" spans="1:14" x14ac:dyDescent="0.3">
      <c r="A2519" s="45">
        <v>44407</v>
      </c>
      <c r="B2519" s="396"/>
      <c r="C2519" s="5" t="s">
        <v>25</v>
      </c>
      <c r="D2519" s="5" t="s">
        <v>7815</v>
      </c>
      <c r="E2519" s="43">
        <v>600</v>
      </c>
      <c r="F2519" s="43"/>
      <c r="G2519" s="361">
        <f t="shared" si="29"/>
        <v>111559</v>
      </c>
      <c r="H2519" s="388" t="s">
        <v>9567</v>
      </c>
    </row>
    <row r="2520" spans="1:14" x14ac:dyDescent="0.3">
      <c r="A2520" s="45">
        <v>44407</v>
      </c>
      <c r="B2520" s="396"/>
      <c r="C2520" s="5" t="s">
        <v>6341</v>
      </c>
      <c r="D2520" s="5" t="s">
        <v>294</v>
      </c>
      <c r="E2520" s="43">
        <v>19000</v>
      </c>
      <c r="F2520" s="43"/>
      <c r="G2520" s="361">
        <f t="shared" si="29"/>
        <v>92559</v>
      </c>
      <c r="H2520" s="388" t="s">
        <v>9567</v>
      </c>
    </row>
    <row r="2521" spans="1:14" x14ac:dyDescent="0.3">
      <c r="A2521" s="45">
        <v>44407</v>
      </c>
      <c r="B2521" s="561"/>
      <c r="C2521" s="538" t="s">
        <v>7440</v>
      </c>
      <c r="D2521" s="538"/>
      <c r="E2521" s="538"/>
      <c r="F2521" s="43">
        <v>100000</v>
      </c>
      <c r="G2521" s="361">
        <f>G2520+F2521-E2521</f>
        <v>192559</v>
      </c>
      <c r="H2521" s="388" t="s">
        <v>9567</v>
      </c>
      <c r="N2521" s="93"/>
    </row>
    <row r="2522" spans="1:14" x14ac:dyDescent="0.3">
      <c r="A2522" s="45">
        <v>44407</v>
      </c>
      <c r="B2522" s="396"/>
      <c r="C2522" s="5" t="s">
        <v>68</v>
      </c>
      <c r="D2522" s="5" t="s">
        <v>3557</v>
      </c>
      <c r="E2522" s="43">
        <v>5000</v>
      </c>
      <c r="F2522" s="43"/>
      <c r="G2522" s="361">
        <f t="shared" si="29"/>
        <v>187559</v>
      </c>
      <c r="H2522" s="388" t="s">
        <v>9567</v>
      </c>
    </row>
    <row r="2523" spans="1:14" x14ac:dyDescent="0.3">
      <c r="A2523" s="45">
        <v>44407</v>
      </c>
      <c r="B2523" s="396"/>
      <c r="C2523" s="5" t="s">
        <v>7606</v>
      </c>
      <c r="D2523" s="5" t="s">
        <v>7848</v>
      </c>
      <c r="E2523" s="43">
        <v>1000</v>
      </c>
      <c r="F2523" s="43"/>
      <c r="G2523" s="361">
        <f t="shared" si="29"/>
        <v>186559</v>
      </c>
      <c r="H2523" s="388" t="s">
        <v>9567</v>
      </c>
    </row>
    <row r="2524" spans="1:14" x14ac:dyDescent="0.3">
      <c r="A2524" s="45">
        <v>44407</v>
      </c>
      <c r="B2524" s="396"/>
      <c r="C2524" s="5" t="s">
        <v>25</v>
      </c>
      <c r="D2524" s="5" t="s">
        <v>7849</v>
      </c>
      <c r="E2524" s="43">
        <v>300</v>
      </c>
      <c r="F2524" s="43"/>
      <c r="G2524" s="361">
        <f t="shared" si="29"/>
        <v>186259</v>
      </c>
      <c r="H2524" s="388" t="s">
        <v>9567</v>
      </c>
    </row>
    <row r="2525" spans="1:14" x14ac:dyDescent="0.3">
      <c r="A2525" s="45">
        <v>44407</v>
      </c>
      <c r="B2525" s="396"/>
      <c r="C2525" s="5" t="s">
        <v>91</v>
      </c>
      <c r="D2525" s="5" t="s">
        <v>2444</v>
      </c>
      <c r="E2525" s="43">
        <v>650</v>
      </c>
      <c r="F2525" s="43"/>
      <c r="G2525" s="361">
        <f t="shared" si="29"/>
        <v>185609</v>
      </c>
      <c r="H2525" s="388" t="s">
        <v>9567</v>
      </c>
    </row>
    <row r="2526" spans="1:14" x14ac:dyDescent="0.3">
      <c r="A2526" s="45">
        <v>44408</v>
      </c>
      <c r="B2526" s="396"/>
      <c r="C2526" s="5" t="s">
        <v>7606</v>
      </c>
      <c r="D2526" s="5" t="s">
        <v>7850</v>
      </c>
      <c r="E2526" s="43">
        <v>1000</v>
      </c>
      <c r="F2526" s="43"/>
      <c r="G2526" s="361">
        <f t="shared" si="29"/>
        <v>184609</v>
      </c>
      <c r="H2526" s="388" t="s">
        <v>9567</v>
      </c>
    </row>
    <row r="2527" spans="1:14" x14ac:dyDescent="0.3">
      <c r="A2527" s="45">
        <v>44408</v>
      </c>
      <c r="B2527" s="396"/>
      <c r="C2527" s="5" t="s">
        <v>0</v>
      </c>
      <c r="D2527" s="5" t="s">
        <v>7853</v>
      </c>
      <c r="E2527" s="43">
        <v>16332</v>
      </c>
      <c r="F2527" s="43"/>
      <c r="G2527" s="361">
        <f t="shared" si="29"/>
        <v>168277</v>
      </c>
      <c r="H2527" s="388" t="s">
        <v>9567</v>
      </c>
    </row>
    <row r="2528" spans="1:14" x14ac:dyDescent="0.3">
      <c r="A2528" s="45">
        <v>44408</v>
      </c>
      <c r="B2528" s="396"/>
      <c r="C2528" s="5" t="s">
        <v>0</v>
      </c>
      <c r="D2528" s="5" t="s">
        <v>294</v>
      </c>
      <c r="E2528" s="43">
        <v>15000</v>
      </c>
      <c r="F2528" s="43"/>
      <c r="G2528" s="361">
        <f t="shared" si="29"/>
        <v>153277</v>
      </c>
      <c r="H2528" s="388" t="s">
        <v>9567</v>
      </c>
    </row>
    <row r="2529" spans="1:14" x14ac:dyDescent="0.3">
      <c r="A2529" s="45">
        <v>44410</v>
      </c>
      <c r="B2529" s="396"/>
      <c r="C2529" s="5" t="s">
        <v>14</v>
      </c>
      <c r="D2529" s="5" t="s">
        <v>7854</v>
      </c>
      <c r="E2529" s="43">
        <v>13969</v>
      </c>
      <c r="F2529" s="43"/>
      <c r="G2529" s="361">
        <f t="shared" si="29"/>
        <v>139308</v>
      </c>
      <c r="H2529" s="388" t="s">
        <v>9567</v>
      </c>
    </row>
    <row r="2530" spans="1:14" x14ac:dyDescent="0.3">
      <c r="A2530" s="45">
        <v>44410</v>
      </c>
      <c r="B2530" s="396"/>
      <c r="C2530" s="5" t="s">
        <v>1074</v>
      </c>
      <c r="D2530" s="5" t="s">
        <v>7855</v>
      </c>
      <c r="E2530" s="43">
        <v>2722</v>
      </c>
      <c r="F2530" s="43"/>
      <c r="G2530" s="361">
        <f t="shared" si="29"/>
        <v>136586</v>
      </c>
      <c r="H2530" s="388" t="s">
        <v>9567</v>
      </c>
    </row>
    <row r="2531" spans="1:14" x14ac:dyDescent="0.3">
      <c r="A2531" s="45">
        <v>44410</v>
      </c>
      <c r="B2531" s="396"/>
      <c r="C2531" s="5" t="s">
        <v>7606</v>
      </c>
      <c r="D2531" s="5" t="s">
        <v>7856</v>
      </c>
      <c r="E2531" s="43">
        <v>2000</v>
      </c>
      <c r="F2531" s="43"/>
      <c r="G2531" s="361">
        <f t="shared" si="29"/>
        <v>134586</v>
      </c>
      <c r="H2531" s="388" t="s">
        <v>9567</v>
      </c>
    </row>
    <row r="2532" spans="1:14" x14ac:dyDescent="0.3">
      <c r="A2532" s="45">
        <v>44410</v>
      </c>
      <c r="B2532" s="396"/>
      <c r="C2532" s="5" t="s">
        <v>7606</v>
      </c>
      <c r="D2532" s="5" t="s">
        <v>7857</v>
      </c>
      <c r="E2532" s="43">
        <v>1000</v>
      </c>
      <c r="F2532" s="43"/>
      <c r="G2532" s="361">
        <f t="shared" si="29"/>
        <v>133586</v>
      </c>
      <c r="H2532" s="388" t="s">
        <v>9567</v>
      </c>
    </row>
    <row r="2533" spans="1:14" ht="37.5" x14ac:dyDescent="0.3">
      <c r="A2533" s="45">
        <v>44410</v>
      </c>
      <c r="B2533" s="396"/>
      <c r="C2533" s="5" t="s">
        <v>7546</v>
      </c>
      <c r="D2533" s="92" t="s">
        <v>7858</v>
      </c>
      <c r="E2533" s="43">
        <v>20000</v>
      </c>
      <c r="F2533" s="43"/>
      <c r="G2533" s="361">
        <f t="shared" si="29"/>
        <v>113586</v>
      </c>
      <c r="H2533" s="388" t="s">
        <v>9567</v>
      </c>
    </row>
    <row r="2534" spans="1:14" x14ac:dyDescent="0.3">
      <c r="A2534" s="45">
        <v>44410</v>
      </c>
      <c r="B2534" s="396"/>
      <c r="C2534" s="5" t="s">
        <v>57</v>
      </c>
      <c r="D2534" s="5" t="s">
        <v>7859</v>
      </c>
      <c r="E2534" s="43">
        <v>20000</v>
      </c>
      <c r="F2534" s="43"/>
      <c r="G2534" s="361">
        <f t="shared" si="29"/>
        <v>93586</v>
      </c>
      <c r="H2534" s="388" t="s">
        <v>9567</v>
      </c>
    </row>
    <row r="2535" spans="1:14" x14ac:dyDescent="0.3">
      <c r="A2535" s="45">
        <v>44411</v>
      </c>
      <c r="B2535" s="396"/>
      <c r="C2535" s="5" t="s">
        <v>14</v>
      </c>
      <c r="D2535" s="5" t="s">
        <v>294</v>
      </c>
      <c r="E2535" s="43">
        <v>5000</v>
      </c>
      <c r="F2535" s="43"/>
      <c r="G2535" s="361">
        <f t="shared" si="29"/>
        <v>88586</v>
      </c>
      <c r="H2535" s="388" t="s">
        <v>9567</v>
      </c>
    </row>
    <row r="2536" spans="1:14" x14ac:dyDescent="0.3">
      <c r="A2536" s="45">
        <v>44411</v>
      </c>
      <c r="B2536" s="396"/>
      <c r="C2536" s="5" t="s">
        <v>5709</v>
      </c>
      <c r="D2536" s="5" t="s">
        <v>7861</v>
      </c>
      <c r="E2536" s="43">
        <v>10000</v>
      </c>
      <c r="F2536" s="43"/>
      <c r="G2536" s="361">
        <f t="shared" si="29"/>
        <v>78586</v>
      </c>
      <c r="H2536" s="388" t="s">
        <v>9567</v>
      </c>
    </row>
    <row r="2537" spans="1:14" x14ac:dyDescent="0.3">
      <c r="A2537" s="45">
        <v>44411</v>
      </c>
      <c r="B2537" s="396"/>
      <c r="C2537" s="5" t="s">
        <v>7606</v>
      </c>
      <c r="D2537" s="5" t="s">
        <v>7864</v>
      </c>
      <c r="E2537" s="43">
        <v>1000</v>
      </c>
      <c r="F2537" s="43"/>
      <c r="G2537" s="361">
        <f t="shared" si="29"/>
        <v>77586</v>
      </c>
      <c r="H2537" s="388" t="s">
        <v>9567</v>
      </c>
    </row>
    <row r="2538" spans="1:14" x14ac:dyDescent="0.3">
      <c r="A2538" s="45">
        <v>44411</v>
      </c>
      <c r="B2538" s="396"/>
      <c r="C2538" s="5" t="s">
        <v>7865</v>
      </c>
      <c r="D2538" s="5" t="s">
        <v>7866</v>
      </c>
      <c r="E2538" s="43">
        <v>40000</v>
      </c>
      <c r="F2538" s="43"/>
      <c r="G2538" s="361">
        <f t="shared" si="29"/>
        <v>37586</v>
      </c>
      <c r="H2538" s="388" t="s">
        <v>9567</v>
      </c>
    </row>
    <row r="2539" spans="1:14" x14ac:dyDescent="0.3">
      <c r="A2539" s="45">
        <v>44411</v>
      </c>
      <c r="B2539" s="396"/>
      <c r="C2539" s="5" t="s">
        <v>7606</v>
      </c>
      <c r="D2539" s="5" t="s">
        <v>7867</v>
      </c>
      <c r="E2539" s="43">
        <v>2000</v>
      </c>
      <c r="F2539" s="43"/>
      <c r="G2539" s="361">
        <f t="shared" si="29"/>
        <v>35586</v>
      </c>
      <c r="H2539" s="388" t="s">
        <v>9567</v>
      </c>
    </row>
    <row r="2540" spans="1:14" x14ac:dyDescent="0.3">
      <c r="A2540" s="45">
        <v>44411</v>
      </c>
      <c r="B2540" s="396"/>
      <c r="C2540" s="5" t="s">
        <v>6221</v>
      </c>
      <c r="D2540" s="5" t="s">
        <v>7868</v>
      </c>
      <c r="E2540" s="43">
        <v>25800</v>
      </c>
      <c r="F2540" s="43"/>
      <c r="G2540" s="361">
        <f t="shared" si="29"/>
        <v>9786</v>
      </c>
      <c r="H2540" s="388" t="s">
        <v>9567</v>
      </c>
    </row>
    <row r="2541" spans="1:14" x14ac:dyDescent="0.3">
      <c r="A2541" s="45">
        <v>44412</v>
      </c>
      <c r="B2541" s="396"/>
      <c r="C2541" s="5" t="s">
        <v>25</v>
      </c>
      <c r="D2541" s="5" t="s">
        <v>4276</v>
      </c>
      <c r="E2541" s="43">
        <f>60+90+270+60+650+50+270+260+220+80+120+190+90+270+260+300</f>
        <v>3240</v>
      </c>
      <c r="F2541" s="43"/>
      <c r="G2541" s="361">
        <f t="shared" si="29"/>
        <v>6546</v>
      </c>
      <c r="H2541" s="388" t="s">
        <v>9567</v>
      </c>
    </row>
    <row r="2542" spans="1:14" x14ac:dyDescent="0.3">
      <c r="A2542" s="45">
        <v>44412</v>
      </c>
      <c r="B2542" s="396"/>
      <c r="C2542" s="5" t="s">
        <v>25</v>
      </c>
      <c r="D2542" s="5" t="s">
        <v>7815</v>
      </c>
      <c r="E2542" s="43">
        <v>1000</v>
      </c>
      <c r="F2542" s="43"/>
      <c r="G2542" s="361">
        <f t="shared" si="29"/>
        <v>5546</v>
      </c>
      <c r="H2542" s="388" t="s">
        <v>9567</v>
      </c>
    </row>
    <row r="2543" spans="1:14" x14ac:dyDescent="0.3">
      <c r="A2543" s="45">
        <v>44412</v>
      </c>
      <c r="B2543" s="396"/>
      <c r="C2543" s="5" t="s">
        <v>25</v>
      </c>
      <c r="D2543" s="5" t="s">
        <v>2231</v>
      </c>
      <c r="E2543" s="43">
        <v>450</v>
      </c>
      <c r="F2543" s="43"/>
      <c r="G2543" s="361">
        <f t="shared" si="29"/>
        <v>5096</v>
      </c>
      <c r="H2543" s="388" t="s">
        <v>9567</v>
      </c>
    </row>
    <row r="2544" spans="1:14" x14ac:dyDescent="0.3">
      <c r="A2544" s="45">
        <v>44412</v>
      </c>
      <c r="B2544" s="561"/>
      <c r="C2544" s="538" t="s">
        <v>7440</v>
      </c>
      <c r="D2544" s="538"/>
      <c r="E2544" s="538"/>
      <c r="F2544" s="43">
        <v>100000</v>
      </c>
      <c r="G2544" s="361">
        <f t="shared" si="29"/>
        <v>105096</v>
      </c>
      <c r="H2544" s="388" t="s">
        <v>9567</v>
      </c>
      <c r="N2544" s="93"/>
    </row>
    <row r="2545" spans="1:14" x14ac:dyDescent="0.3">
      <c r="A2545" s="45">
        <v>44412</v>
      </c>
      <c r="B2545" s="396"/>
      <c r="C2545" s="5" t="s">
        <v>14</v>
      </c>
      <c r="D2545" s="5" t="s">
        <v>7860</v>
      </c>
      <c r="E2545" s="43">
        <v>20000</v>
      </c>
      <c r="F2545" s="43"/>
      <c r="G2545" s="361">
        <f t="shared" si="29"/>
        <v>85096</v>
      </c>
      <c r="H2545" s="388" t="s">
        <v>9567</v>
      </c>
    </row>
    <row r="2546" spans="1:14" x14ac:dyDescent="0.3">
      <c r="A2546" s="45">
        <v>44413</v>
      </c>
      <c r="B2546" s="396"/>
      <c r="C2546" s="5" t="s">
        <v>25</v>
      </c>
      <c r="D2546" s="5" t="s">
        <v>5108</v>
      </c>
      <c r="E2546" s="43">
        <v>1000</v>
      </c>
      <c r="F2546" s="43"/>
      <c r="G2546" s="361">
        <f t="shared" si="29"/>
        <v>84096</v>
      </c>
      <c r="H2546" s="388" t="s">
        <v>9567</v>
      </c>
    </row>
    <row r="2547" spans="1:14" x14ac:dyDescent="0.3">
      <c r="A2547" s="45">
        <v>44413</v>
      </c>
      <c r="B2547" s="561"/>
      <c r="C2547" s="538" t="s">
        <v>7440</v>
      </c>
      <c r="D2547" s="538"/>
      <c r="E2547" s="538"/>
      <c r="F2547" s="43">
        <v>100000</v>
      </c>
      <c r="G2547" s="361">
        <f>G2546+F2547-E2547</f>
        <v>184096</v>
      </c>
      <c r="H2547" s="388" t="s">
        <v>9567</v>
      </c>
      <c r="N2547" s="93"/>
    </row>
    <row r="2548" spans="1:14" x14ac:dyDescent="0.3">
      <c r="A2548" s="45">
        <v>44413</v>
      </c>
      <c r="B2548" s="396"/>
      <c r="C2548" s="5" t="s">
        <v>5709</v>
      </c>
      <c r="D2548" s="5" t="s">
        <v>4479</v>
      </c>
      <c r="E2548" s="43">
        <v>20000</v>
      </c>
      <c r="F2548" s="43"/>
      <c r="G2548" s="361">
        <f t="shared" si="29"/>
        <v>164096</v>
      </c>
      <c r="H2548" s="388" t="s">
        <v>9567</v>
      </c>
    </row>
    <row r="2549" spans="1:14" x14ac:dyDescent="0.3">
      <c r="A2549" s="45">
        <v>44413</v>
      </c>
      <c r="B2549" s="396"/>
      <c r="C2549" s="5" t="s">
        <v>0</v>
      </c>
      <c r="D2549" s="5" t="s">
        <v>4479</v>
      </c>
      <c r="E2549" s="43">
        <v>20000</v>
      </c>
      <c r="F2549" s="43"/>
      <c r="G2549" s="361">
        <f t="shared" si="29"/>
        <v>144096</v>
      </c>
      <c r="H2549" s="388" t="s">
        <v>9567</v>
      </c>
    </row>
    <row r="2550" spans="1:14" x14ac:dyDescent="0.3">
      <c r="A2550" s="45">
        <v>44413</v>
      </c>
      <c r="B2550" s="396"/>
      <c r="C2550" s="5" t="s">
        <v>6341</v>
      </c>
      <c r="D2550" s="5" t="s">
        <v>7873</v>
      </c>
      <c r="E2550" s="43">
        <v>10000</v>
      </c>
      <c r="F2550" s="43"/>
      <c r="G2550" s="361">
        <f t="shared" si="29"/>
        <v>134096</v>
      </c>
      <c r="H2550" s="388" t="s">
        <v>9567</v>
      </c>
    </row>
    <row r="2551" spans="1:14" x14ac:dyDescent="0.3">
      <c r="A2551" s="45">
        <v>44413</v>
      </c>
      <c r="B2551" s="561"/>
      <c r="C2551" s="538" t="s">
        <v>4106</v>
      </c>
      <c r="D2551" s="538"/>
      <c r="E2551" s="538"/>
      <c r="F2551" s="43">
        <v>500000</v>
      </c>
      <c r="G2551" s="361">
        <f t="shared" si="29"/>
        <v>634096</v>
      </c>
      <c r="H2551" s="388" t="s">
        <v>9567</v>
      </c>
      <c r="N2551" s="93"/>
    </row>
    <row r="2552" spans="1:14" x14ac:dyDescent="0.3">
      <c r="A2552" s="45">
        <v>44413</v>
      </c>
      <c r="B2552" s="396"/>
      <c r="C2552" s="5" t="s">
        <v>0</v>
      </c>
      <c r="D2552" s="5" t="s">
        <v>294</v>
      </c>
      <c r="E2552" s="43">
        <v>55000</v>
      </c>
      <c r="F2552" s="43"/>
      <c r="G2552" s="361">
        <f t="shared" si="29"/>
        <v>579096</v>
      </c>
      <c r="H2552" s="388" t="s">
        <v>9567</v>
      </c>
    </row>
    <row r="2553" spans="1:14" x14ac:dyDescent="0.3">
      <c r="A2553" s="45">
        <v>44413</v>
      </c>
      <c r="B2553" s="396"/>
      <c r="C2553" s="5" t="s">
        <v>1616</v>
      </c>
      <c r="D2553" s="5" t="s">
        <v>5546</v>
      </c>
      <c r="E2553" s="43">
        <v>600</v>
      </c>
      <c r="F2553" s="43"/>
      <c r="G2553" s="361">
        <f t="shared" si="29"/>
        <v>578496</v>
      </c>
      <c r="H2553" s="388" t="s">
        <v>9567</v>
      </c>
    </row>
    <row r="2554" spans="1:14" x14ac:dyDescent="0.3">
      <c r="A2554" s="45">
        <v>44413</v>
      </c>
      <c r="B2554" s="423"/>
      <c r="C2554" s="250" t="s">
        <v>54</v>
      </c>
      <c r="D2554" s="250" t="s">
        <v>118</v>
      </c>
      <c r="E2554" s="256">
        <v>89000</v>
      </c>
      <c r="F2554" s="43"/>
      <c r="G2554" s="361">
        <f t="shared" si="29"/>
        <v>489496</v>
      </c>
      <c r="H2554" s="388" t="s">
        <v>9567</v>
      </c>
    </row>
    <row r="2555" spans="1:14"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4" x14ac:dyDescent="0.3">
      <c r="A2556" s="45">
        <v>44413</v>
      </c>
      <c r="B2556" s="423"/>
      <c r="C2556" s="250" t="s">
        <v>54</v>
      </c>
      <c r="D2556" s="39" t="s">
        <v>7882</v>
      </c>
      <c r="E2556" s="40">
        <v>94467.741935483878</v>
      </c>
      <c r="F2556" s="43"/>
      <c r="G2556" s="361">
        <f t="shared" si="30"/>
        <v>295709.70967741933</v>
      </c>
      <c r="H2556" s="388" t="s">
        <v>9567</v>
      </c>
    </row>
    <row r="2557" spans="1:14" x14ac:dyDescent="0.3">
      <c r="A2557" s="45">
        <v>44413</v>
      </c>
      <c r="B2557" s="423"/>
      <c r="C2557" s="250" t="s">
        <v>54</v>
      </c>
      <c r="D2557" s="39" t="s">
        <v>7884</v>
      </c>
      <c r="E2557" s="40">
        <v>242154.83870967739</v>
      </c>
      <c r="F2557" s="43"/>
      <c r="G2557" s="361">
        <f t="shared" si="30"/>
        <v>53554.870967741939</v>
      </c>
      <c r="H2557" s="388" t="s">
        <v>9567</v>
      </c>
    </row>
    <row r="2558" spans="1:14" x14ac:dyDescent="0.3">
      <c r="A2558" s="45">
        <v>44413</v>
      </c>
      <c r="B2558" s="396"/>
      <c r="C2558" s="5" t="s">
        <v>7606</v>
      </c>
      <c r="D2558" s="5" t="s">
        <v>7874</v>
      </c>
      <c r="E2558" s="43">
        <v>8000</v>
      </c>
      <c r="F2558" s="43"/>
      <c r="G2558" s="361">
        <f t="shared" si="30"/>
        <v>45554.870967741939</v>
      </c>
      <c r="H2558" s="388" t="s">
        <v>9567</v>
      </c>
    </row>
    <row r="2559" spans="1:14" x14ac:dyDescent="0.3">
      <c r="A2559" s="45">
        <v>44413</v>
      </c>
      <c r="B2559" s="396"/>
      <c r="C2559" s="5" t="s">
        <v>7128</v>
      </c>
      <c r="D2559" s="5" t="s">
        <v>7875</v>
      </c>
      <c r="E2559" s="43">
        <v>2000</v>
      </c>
      <c r="F2559" s="43"/>
      <c r="G2559" s="361">
        <f t="shared" si="30"/>
        <v>43554.870967741939</v>
      </c>
      <c r="H2559" s="388" t="s">
        <v>9567</v>
      </c>
    </row>
    <row r="2560" spans="1:14" x14ac:dyDescent="0.3">
      <c r="A2560" s="45">
        <v>44413</v>
      </c>
      <c r="B2560" s="561"/>
      <c r="C2560" s="538" t="s">
        <v>7877</v>
      </c>
      <c r="D2560" s="538"/>
      <c r="E2560" s="538"/>
      <c r="F2560" s="43">
        <v>20000</v>
      </c>
      <c r="G2560" s="361">
        <f t="shared" si="30"/>
        <v>63554.870967741939</v>
      </c>
      <c r="H2560" s="388" t="s">
        <v>9567</v>
      </c>
      <c r="N2560" s="93"/>
    </row>
    <row r="2561" spans="1:14" x14ac:dyDescent="0.3">
      <c r="A2561" s="45">
        <v>44413</v>
      </c>
      <c r="B2561" s="396"/>
      <c r="C2561" s="5" t="s">
        <v>7546</v>
      </c>
      <c r="D2561" s="5" t="s">
        <v>7876</v>
      </c>
      <c r="E2561" s="43">
        <v>30000</v>
      </c>
      <c r="F2561" s="43"/>
      <c r="G2561" s="361">
        <f t="shared" si="30"/>
        <v>33554.870967741939</v>
      </c>
      <c r="H2561" s="388" t="s">
        <v>9567</v>
      </c>
    </row>
    <row r="2562" spans="1:14" x14ac:dyDescent="0.3">
      <c r="A2562" s="45">
        <v>44414</v>
      </c>
      <c r="B2562" s="396"/>
      <c r="C2562" s="5" t="s">
        <v>25</v>
      </c>
      <c r="D2562" s="5" t="s">
        <v>7878</v>
      </c>
      <c r="E2562" s="43">
        <v>15000</v>
      </c>
      <c r="F2562" s="43"/>
      <c r="G2562" s="361">
        <f t="shared" si="30"/>
        <v>18554.870967741939</v>
      </c>
      <c r="H2562" s="388" t="s">
        <v>9567</v>
      </c>
    </row>
    <row r="2563" spans="1:14" x14ac:dyDescent="0.3">
      <c r="A2563" s="45">
        <v>44414</v>
      </c>
      <c r="B2563" s="396"/>
      <c r="C2563" s="5" t="s">
        <v>14</v>
      </c>
      <c r="D2563" s="5" t="s">
        <v>294</v>
      </c>
      <c r="E2563" s="43">
        <v>3000</v>
      </c>
      <c r="F2563" s="43"/>
      <c r="G2563" s="361">
        <f t="shared" si="30"/>
        <v>15554.870967741939</v>
      </c>
      <c r="H2563" s="388" t="s">
        <v>9567</v>
      </c>
    </row>
    <row r="2564" spans="1:14" x14ac:dyDescent="0.3">
      <c r="A2564" s="45">
        <v>44417</v>
      </c>
      <c r="B2564" s="396"/>
      <c r="C2564" s="5" t="s">
        <v>25</v>
      </c>
      <c r="D2564" s="5" t="s">
        <v>7881</v>
      </c>
      <c r="E2564" s="43">
        <v>240</v>
      </c>
      <c r="F2564" s="43"/>
      <c r="G2564" s="361">
        <f t="shared" si="30"/>
        <v>15314.870967741939</v>
      </c>
      <c r="H2564" s="388" t="s">
        <v>9567</v>
      </c>
    </row>
    <row r="2565" spans="1:14" x14ac:dyDescent="0.3">
      <c r="A2565" s="45">
        <v>44417</v>
      </c>
      <c r="B2565" s="561"/>
      <c r="C2565" s="538" t="s">
        <v>4406</v>
      </c>
      <c r="D2565" s="538"/>
      <c r="E2565" s="538"/>
      <c r="F2565" s="43">
        <v>500000</v>
      </c>
      <c r="G2565" s="361">
        <f t="shared" si="30"/>
        <v>515314.87096774194</v>
      </c>
      <c r="H2565" s="388" t="s">
        <v>9567</v>
      </c>
      <c r="N2565" s="93"/>
    </row>
    <row r="2566" spans="1:14" x14ac:dyDescent="0.3">
      <c r="A2566" s="45">
        <v>44417</v>
      </c>
      <c r="B2566" s="423"/>
      <c r="C2566" s="250" t="s">
        <v>54</v>
      </c>
      <c r="D2566" s="39" t="s">
        <v>4935</v>
      </c>
      <c r="E2566" s="40">
        <v>210012</v>
      </c>
      <c r="F2566" s="43"/>
      <c r="G2566" s="361">
        <f t="shared" si="30"/>
        <v>305302.87096774194</v>
      </c>
      <c r="H2566" s="388" t="s">
        <v>9567</v>
      </c>
    </row>
    <row r="2567" spans="1:14" x14ac:dyDescent="0.3">
      <c r="A2567" s="45">
        <v>44417</v>
      </c>
      <c r="B2567" s="423"/>
      <c r="C2567" s="250" t="s">
        <v>54</v>
      </c>
      <c r="D2567" s="39" t="s">
        <v>7883</v>
      </c>
      <c r="E2567" s="40">
        <v>44814.516129032258</v>
      </c>
      <c r="F2567" s="43"/>
      <c r="G2567" s="361">
        <f t="shared" si="30"/>
        <v>260488.3548387097</v>
      </c>
      <c r="H2567" s="388" t="s">
        <v>9567</v>
      </c>
    </row>
    <row r="2568" spans="1:14" x14ac:dyDescent="0.3">
      <c r="A2568" s="45">
        <v>44417</v>
      </c>
      <c r="B2568" s="423"/>
      <c r="C2568" s="250" t="s">
        <v>54</v>
      </c>
      <c r="D2568" s="39" t="s">
        <v>7885</v>
      </c>
      <c r="E2568" s="40">
        <v>68336.693548387091</v>
      </c>
      <c r="F2568" s="43"/>
      <c r="G2568" s="361">
        <f t="shared" si="30"/>
        <v>192151.66129032261</v>
      </c>
      <c r="H2568" s="388" t="s">
        <v>9567</v>
      </c>
    </row>
    <row r="2569" spans="1:14" x14ac:dyDescent="0.3">
      <c r="A2569" s="45">
        <v>44417</v>
      </c>
      <c r="B2569" s="396"/>
      <c r="C2569" s="5" t="s">
        <v>7886</v>
      </c>
      <c r="D2569" s="5" t="s">
        <v>7721</v>
      </c>
      <c r="E2569" s="43">
        <v>7000</v>
      </c>
      <c r="F2569" s="43"/>
      <c r="G2569" s="361">
        <f t="shared" si="30"/>
        <v>185151.66129032261</v>
      </c>
      <c r="H2569" s="388" t="s">
        <v>9567</v>
      </c>
    </row>
    <row r="2570" spans="1:14" x14ac:dyDescent="0.3">
      <c r="A2570" s="45">
        <v>44417</v>
      </c>
      <c r="B2570" s="396"/>
      <c r="C2570" s="5" t="s">
        <v>7713</v>
      </c>
      <c r="D2570" s="5" t="s">
        <v>6219</v>
      </c>
      <c r="E2570" s="43">
        <v>1300</v>
      </c>
      <c r="F2570" s="43"/>
      <c r="G2570" s="361">
        <f t="shared" ref="G2570:G2633" si="31">G2569+F2570-E2570</f>
        <v>183851.66129032261</v>
      </c>
      <c r="H2570" s="388" t="s">
        <v>9567</v>
      </c>
    </row>
    <row r="2571" spans="1:14" x14ac:dyDescent="0.3">
      <c r="A2571" s="45">
        <v>44417</v>
      </c>
      <c r="B2571" s="396"/>
      <c r="C2571" s="5" t="s">
        <v>7606</v>
      </c>
      <c r="D2571" s="5" t="s">
        <v>7887</v>
      </c>
      <c r="E2571" s="43">
        <v>20000</v>
      </c>
      <c r="F2571" s="43"/>
      <c r="G2571" s="361">
        <f t="shared" si="31"/>
        <v>163851.66129032261</v>
      </c>
      <c r="H2571" s="388" t="s">
        <v>9567</v>
      </c>
    </row>
    <row r="2572" spans="1:14" x14ac:dyDescent="0.3">
      <c r="A2572" s="45">
        <v>44417</v>
      </c>
      <c r="B2572" s="396"/>
      <c r="C2572" s="5" t="s">
        <v>7888</v>
      </c>
      <c r="D2572" s="61" t="s">
        <v>7889</v>
      </c>
      <c r="E2572" s="43">
        <v>2880</v>
      </c>
      <c r="F2572" s="43"/>
      <c r="G2572" s="361">
        <f t="shared" si="31"/>
        <v>160971.66129032261</v>
      </c>
      <c r="H2572" s="388" t="s">
        <v>9567</v>
      </c>
    </row>
    <row r="2573" spans="1:14" x14ac:dyDescent="0.3">
      <c r="A2573" s="45">
        <v>44418</v>
      </c>
      <c r="B2573" s="396"/>
      <c r="C2573" s="5" t="s">
        <v>57</v>
      </c>
      <c r="D2573" s="5" t="s">
        <v>294</v>
      </c>
      <c r="E2573" s="43">
        <v>10000</v>
      </c>
      <c r="F2573" s="43"/>
      <c r="G2573" s="361">
        <f t="shared" si="31"/>
        <v>150971.66129032261</v>
      </c>
      <c r="H2573" s="388" t="s">
        <v>9567</v>
      </c>
    </row>
    <row r="2574" spans="1:14" x14ac:dyDescent="0.3">
      <c r="A2574" s="45">
        <v>44418</v>
      </c>
      <c r="B2574" s="396"/>
      <c r="C2574" s="5" t="s">
        <v>14</v>
      </c>
      <c r="D2574" s="5" t="s">
        <v>294</v>
      </c>
      <c r="E2574" s="43">
        <v>20000</v>
      </c>
      <c r="F2574" s="43"/>
      <c r="G2574" s="361">
        <f t="shared" si="31"/>
        <v>130971.66129032261</v>
      </c>
      <c r="H2574" s="388" t="s">
        <v>9567</v>
      </c>
    </row>
    <row r="2575" spans="1:14" x14ac:dyDescent="0.3">
      <c r="A2575" s="45">
        <v>44418</v>
      </c>
      <c r="B2575" s="396"/>
      <c r="C2575" s="5" t="s">
        <v>84</v>
      </c>
      <c r="D2575" s="5" t="s">
        <v>7890</v>
      </c>
      <c r="E2575" s="43">
        <v>20000</v>
      </c>
      <c r="F2575" s="43"/>
      <c r="G2575" s="361">
        <f t="shared" si="31"/>
        <v>110971.66129032261</v>
      </c>
      <c r="H2575" s="388" t="s">
        <v>9567</v>
      </c>
    </row>
    <row r="2576" spans="1:14" x14ac:dyDescent="0.3">
      <c r="A2576" s="45">
        <v>44418</v>
      </c>
      <c r="B2576" s="561"/>
      <c r="C2576" s="538" t="s">
        <v>7734</v>
      </c>
      <c r="D2576" s="538"/>
      <c r="E2576" s="538"/>
      <c r="F2576" s="43">
        <v>46210</v>
      </c>
      <c r="G2576" s="361">
        <f t="shared" si="31"/>
        <v>157181.66129032261</v>
      </c>
      <c r="H2576" s="388" t="s">
        <v>9567</v>
      </c>
      <c r="N2576" s="93"/>
    </row>
    <row r="2577" spans="1:14" x14ac:dyDescent="0.3">
      <c r="A2577" s="45">
        <v>44418</v>
      </c>
      <c r="B2577" s="561"/>
      <c r="C2577" s="538" t="s">
        <v>7891</v>
      </c>
      <c r="D2577" s="538"/>
      <c r="E2577" s="538"/>
      <c r="F2577" s="43">
        <v>200000</v>
      </c>
      <c r="G2577" s="361">
        <f t="shared" si="31"/>
        <v>357181.66129032261</v>
      </c>
      <c r="H2577" s="388" t="s">
        <v>9567</v>
      </c>
      <c r="N2577" s="93"/>
    </row>
    <row r="2578" spans="1:14" x14ac:dyDescent="0.3">
      <c r="A2578" s="45">
        <v>44418</v>
      </c>
      <c r="B2578" s="396"/>
      <c r="C2578" s="5" t="s">
        <v>5930</v>
      </c>
      <c r="D2578" s="5" t="s">
        <v>40</v>
      </c>
      <c r="E2578" s="43">
        <v>164501</v>
      </c>
      <c r="F2578" s="43"/>
      <c r="G2578" s="361">
        <f t="shared" si="31"/>
        <v>192680.66129032261</v>
      </c>
      <c r="H2578" s="388" t="s">
        <v>9567</v>
      </c>
    </row>
    <row r="2579" spans="1:14" x14ac:dyDescent="0.3">
      <c r="A2579" s="45">
        <v>44418</v>
      </c>
      <c r="B2579" s="396"/>
      <c r="C2579" s="5" t="s">
        <v>6341</v>
      </c>
      <c r="D2579" s="92" t="s">
        <v>7900</v>
      </c>
      <c r="E2579" s="43">
        <v>19800</v>
      </c>
      <c r="F2579" s="43"/>
      <c r="G2579" s="361">
        <f t="shared" si="31"/>
        <v>172880.66129032261</v>
      </c>
      <c r="H2579" s="388" t="s">
        <v>9567</v>
      </c>
    </row>
    <row r="2580" spans="1:14" x14ac:dyDescent="0.3">
      <c r="A2580" s="45">
        <v>44418</v>
      </c>
      <c r="B2580" s="423"/>
      <c r="C2580" s="250" t="s">
        <v>54</v>
      </c>
      <c r="D2580" s="39" t="s">
        <v>7727</v>
      </c>
      <c r="E2580" s="40">
        <v>108758</v>
      </c>
      <c r="F2580" s="43"/>
      <c r="G2580" s="361">
        <f t="shared" si="31"/>
        <v>64122.661290322605</v>
      </c>
      <c r="H2580" s="388" t="s">
        <v>9567</v>
      </c>
    </row>
    <row r="2581" spans="1:14" x14ac:dyDescent="0.3">
      <c r="A2581" s="45">
        <v>44418</v>
      </c>
      <c r="B2581" s="423"/>
      <c r="C2581" s="250" t="s">
        <v>54</v>
      </c>
      <c r="D2581" s="39" t="s">
        <v>7892</v>
      </c>
      <c r="E2581" s="40">
        <v>51129</v>
      </c>
      <c r="F2581" s="43"/>
      <c r="G2581" s="361">
        <f t="shared" si="31"/>
        <v>12993.661290322605</v>
      </c>
      <c r="H2581" s="388" t="s">
        <v>9567</v>
      </c>
    </row>
    <row r="2582" spans="1:14" x14ac:dyDescent="0.3">
      <c r="A2582" s="45">
        <v>44418</v>
      </c>
      <c r="B2582" s="423"/>
      <c r="C2582" s="250" t="s">
        <v>54</v>
      </c>
      <c r="D2582" s="39" t="s">
        <v>7893</v>
      </c>
      <c r="E2582" s="40">
        <v>10100</v>
      </c>
      <c r="F2582" s="43"/>
      <c r="G2582" s="361">
        <f t="shared" si="31"/>
        <v>2893.6612903226051</v>
      </c>
      <c r="H2582" s="388" t="s">
        <v>9567</v>
      </c>
    </row>
    <row r="2583" spans="1:14" x14ac:dyDescent="0.3">
      <c r="A2583" s="45">
        <v>44418</v>
      </c>
      <c r="B2583" s="396"/>
      <c r="C2583" s="5" t="s">
        <v>0</v>
      </c>
      <c r="D2583" s="5" t="s">
        <v>7899</v>
      </c>
      <c r="E2583" s="43">
        <v>1300</v>
      </c>
      <c r="F2583" s="43"/>
      <c r="G2583" s="361">
        <f t="shared" si="31"/>
        <v>1593.6612903226051</v>
      </c>
      <c r="H2583" s="388" t="s">
        <v>9567</v>
      </c>
    </row>
    <row r="2584" spans="1:14" x14ac:dyDescent="0.3">
      <c r="A2584" s="45">
        <v>44419</v>
      </c>
      <c r="B2584" s="561"/>
      <c r="C2584" s="538" t="s">
        <v>7734</v>
      </c>
      <c r="D2584" s="538"/>
      <c r="E2584" s="538"/>
      <c r="F2584" s="43">
        <v>54271</v>
      </c>
      <c r="G2584" s="361">
        <f t="shared" si="31"/>
        <v>55864.661290322605</v>
      </c>
      <c r="H2584" s="388" t="s">
        <v>9567</v>
      </c>
      <c r="N2584" s="93"/>
    </row>
    <row r="2585" spans="1:14" x14ac:dyDescent="0.3">
      <c r="A2585" s="45">
        <v>44418</v>
      </c>
      <c r="B2585" s="396"/>
      <c r="C2585" s="5" t="s">
        <v>25</v>
      </c>
      <c r="D2585" s="5" t="s">
        <v>4276</v>
      </c>
      <c r="E2585" s="43">
        <f>110+440+130+560+150+290+130+100+50+290+220+100+260+30+80</f>
        <v>2940</v>
      </c>
      <c r="F2585" s="43"/>
      <c r="G2585" s="361">
        <f t="shared" si="31"/>
        <v>52924.661290322605</v>
      </c>
      <c r="H2585" s="388" t="s">
        <v>9567</v>
      </c>
    </row>
    <row r="2586" spans="1:14" x14ac:dyDescent="0.3">
      <c r="A2586" s="45">
        <v>44418</v>
      </c>
      <c r="B2586" s="396"/>
      <c r="C2586" s="5" t="s">
        <v>25</v>
      </c>
      <c r="D2586" s="5" t="s">
        <v>2231</v>
      </c>
      <c r="E2586" s="43">
        <v>192</v>
      </c>
      <c r="F2586" s="43"/>
      <c r="G2586" s="361">
        <f t="shared" si="31"/>
        <v>52732.661290322605</v>
      </c>
      <c r="H2586" s="388" t="s">
        <v>9567</v>
      </c>
    </row>
    <row r="2587" spans="1:14" x14ac:dyDescent="0.3">
      <c r="A2587" s="45">
        <v>44418</v>
      </c>
      <c r="B2587" s="396"/>
      <c r="C2587" s="5" t="s">
        <v>25</v>
      </c>
      <c r="D2587" s="5" t="s">
        <v>7898</v>
      </c>
      <c r="E2587" s="43">
        <f>1200</f>
        <v>1200</v>
      </c>
      <c r="F2587" s="43"/>
      <c r="G2587" s="361">
        <f t="shared" si="31"/>
        <v>51532.661290322605</v>
      </c>
      <c r="H2587" s="388" t="s">
        <v>9567</v>
      </c>
    </row>
    <row r="2588" spans="1:14" x14ac:dyDescent="0.3">
      <c r="A2588" s="45">
        <v>44419</v>
      </c>
      <c r="B2588" s="396"/>
      <c r="C2588" s="5" t="s">
        <v>7158</v>
      </c>
      <c r="D2588" s="5" t="s">
        <v>7901</v>
      </c>
      <c r="E2588" s="43">
        <v>5000</v>
      </c>
      <c r="F2588" s="43"/>
      <c r="G2588" s="361">
        <f t="shared" si="31"/>
        <v>46532.661290322605</v>
      </c>
      <c r="H2588" s="388" t="s">
        <v>9567</v>
      </c>
    </row>
    <row r="2589" spans="1:14" x14ac:dyDescent="0.3">
      <c r="A2589" s="45">
        <v>44419</v>
      </c>
      <c r="B2589" s="396"/>
      <c r="C2589" s="5" t="s">
        <v>14</v>
      </c>
      <c r="D2589" s="5" t="s">
        <v>294</v>
      </c>
      <c r="E2589" s="43">
        <v>20000</v>
      </c>
      <c r="F2589" s="43"/>
      <c r="G2589" s="361">
        <f t="shared" si="31"/>
        <v>26532.661290322605</v>
      </c>
      <c r="H2589" s="388" t="s">
        <v>9567</v>
      </c>
    </row>
    <row r="2590" spans="1:14" x14ac:dyDescent="0.3">
      <c r="A2590" s="45">
        <v>44419</v>
      </c>
      <c r="B2590" s="396"/>
      <c r="C2590" s="5" t="s">
        <v>4550</v>
      </c>
      <c r="D2590" s="5" t="s">
        <v>7905</v>
      </c>
      <c r="E2590" s="43">
        <v>10000</v>
      </c>
      <c r="F2590" s="43"/>
      <c r="G2590" s="361">
        <f t="shared" si="31"/>
        <v>16532.661290322605</v>
      </c>
      <c r="H2590" s="388" t="s">
        <v>9567</v>
      </c>
    </row>
    <row r="2591" spans="1:14" x14ac:dyDescent="0.3">
      <c r="A2591" s="45">
        <v>44420</v>
      </c>
      <c r="B2591" s="561"/>
      <c r="C2591" s="538" t="s">
        <v>7891</v>
      </c>
      <c r="D2591" s="538"/>
      <c r="E2591" s="538"/>
      <c r="F2591" s="43">
        <v>200000</v>
      </c>
      <c r="G2591" s="361">
        <f t="shared" si="31"/>
        <v>216532.66129032261</v>
      </c>
      <c r="H2591" s="388" t="s">
        <v>9567</v>
      </c>
      <c r="N2591" s="93"/>
    </row>
    <row r="2592" spans="1:14" x14ac:dyDescent="0.3">
      <c r="A2592" s="45">
        <v>44420</v>
      </c>
      <c r="B2592" s="396"/>
      <c r="C2592" s="5" t="s">
        <v>0</v>
      </c>
      <c r="D2592" s="5" t="s">
        <v>294</v>
      </c>
      <c r="E2592" s="43">
        <f>100000-25500</f>
        <v>74500</v>
      </c>
      <c r="F2592" s="43"/>
      <c r="G2592" s="361">
        <f t="shared" si="31"/>
        <v>142032.66129032261</v>
      </c>
      <c r="H2592" s="388" t="s">
        <v>9567</v>
      </c>
    </row>
    <row r="2593" spans="1:14" x14ac:dyDescent="0.3">
      <c r="A2593" s="45">
        <v>44420</v>
      </c>
      <c r="B2593" s="396"/>
      <c r="C2593" s="5" t="s">
        <v>6600</v>
      </c>
      <c r="D2593" s="5" t="s">
        <v>7911</v>
      </c>
      <c r="E2593" s="43">
        <v>27000</v>
      </c>
      <c r="F2593" s="43"/>
      <c r="G2593" s="361">
        <f t="shared" si="31"/>
        <v>115032.66129032261</v>
      </c>
      <c r="H2593" s="388" t="s">
        <v>9567</v>
      </c>
    </row>
    <row r="2594" spans="1:14" x14ac:dyDescent="0.3">
      <c r="A2594" s="45">
        <v>44420</v>
      </c>
      <c r="B2594" s="396"/>
      <c r="C2594" s="5" t="s">
        <v>4156</v>
      </c>
      <c r="D2594" s="5" t="s">
        <v>7912</v>
      </c>
      <c r="E2594" s="43">
        <v>50000</v>
      </c>
      <c r="F2594" s="43"/>
      <c r="G2594" s="361">
        <f t="shared" si="31"/>
        <v>65032.661290322605</v>
      </c>
      <c r="H2594" s="388" t="s">
        <v>9567</v>
      </c>
    </row>
    <row r="2595" spans="1:14" x14ac:dyDescent="0.3">
      <c r="A2595" s="45">
        <v>44421</v>
      </c>
      <c r="B2595" s="396"/>
      <c r="C2595" s="5" t="s">
        <v>68</v>
      </c>
      <c r="D2595" s="5" t="s">
        <v>7913</v>
      </c>
      <c r="E2595" s="43">
        <v>8000</v>
      </c>
      <c r="F2595" s="43"/>
      <c r="G2595" s="361">
        <f t="shared" si="31"/>
        <v>57032.661290322605</v>
      </c>
      <c r="H2595" s="388" t="s">
        <v>9567</v>
      </c>
      <c r="I2595" s="258"/>
      <c r="J2595" s="258"/>
    </row>
    <row r="2596" spans="1:14" x14ac:dyDescent="0.3">
      <c r="A2596" s="45">
        <v>44421</v>
      </c>
      <c r="B2596" s="396"/>
      <c r="C2596" s="5" t="s">
        <v>7692</v>
      </c>
      <c r="D2596" s="5" t="s">
        <v>7914</v>
      </c>
      <c r="E2596" s="43">
        <v>15000</v>
      </c>
      <c r="F2596" s="43"/>
      <c r="G2596" s="361">
        <f t="shared" si="31"/>
        <v>42032.661290322605</v>
      </c>
      <c r="H2596" s="388" t="s">
        <v>9567</v>
      </c>
      <c r="I2596" s="257"/>
      <c r="J2596" s="257"/>
    </row>
    <row r="2597" spans="1:14" x14ac:dyDescent="0.3">
      <c r="A2597" s="45">
        <v>44424</v>
      </c>
      <c r="B2597" s="396"/>
      <c r="C2597" s="5" t="s">
        <v>25</v>
      </c>
      <c r="D2597" s="5" t="s">
        <v>2637</v>
      </c>
      <c r="E2597" s="43">
        <v>1000</v>
      </c>
      <c r="F2597" s="43"/>
      <c r="G2597" s="361">
        <f t="shared" si="31"/>
        <v>41032.661290322605</v>
      </c>
      <c r="H2597" s="388" t="s">
        <v>9567</v>
      </c>
    </row>
    <row r="2598" spans="1:14" x14ac:dyDescent="0.3">
      <c r="A2598" s="45">
        <v>44424</v>
      </c>
      <c r="B2598" s="396"/>
      <c r="C2598" s="5" t="s">
        <v>0</v>
      </c>
      <c r="D2598" s="5" t="s">
        <v>3183</v>
      </c>
      <c r="E2598" s="43">
        <v>8000</v>
      </c>
      <c r="F2598" s="43"/>
      <c r="G2598" s="361">
        <f t="shared" si="31"/>
        <v>33032.661290322605</v>
      </c>
      <c r="H2598" s="388" t="s">
        <v>9567</v>
      </c>
    </row>
    <row r="2599" spans="1:14" x14ac:dyDescent="0.3">
      <c r="A2599" s="45">
        <v>44425</v>
      </c>
      <c r="B2599" s="396"/>
      <c r="C2599" s="5" t="s">
        <v>14</v>
      </c>
      <c r="D2599" s="5" t="s">
        <v>294</v>
      </c>
      <c r="E2599" s="43">
        <v>15000</v>
      </c>
      <c r="F2599" s="43"/>
      <c r="G2599" s="361">
        <f t="shared" si="31"/>
        <v>18032.661290322605</v>
      </c>
      <c r="H2599" s="388" t="s">
        <v>9567</v>
      </c>
    </row>
    <row r="2600" spans="1:14"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4" x14ac:dyDescent="0.3">
      <c r="A2601" s="45">
        <v>44425</v>
      </c>
      <c r="B2601" s="396"/>
      <c r="C2601" s="5" t="s">
        <v>25</v>
      </c>
      <c r="D2601" s="5" t="s">
        <v>7915</v>
      </c>
      <c r="E2601" s="43">
        <v>1400</v>
      </c>
      <c r="F2601" s="43"/>
      <c r="G2601" s="361">
        <f t="shared" si="31"/>
        <v>12322.661290322605</v>
      </c>
      <c r="H2601" s="388" t="s">
        <v>9567</v>
      </c>
    </row>
    <row r="2602" spans="1:14" x14ac:dyDescent="0.3">
      <c r="A2602" s="45">
        <v>44425</v>
      </c>
      <c r="B2602" s="396"/>
      <c r="C2602" s="5" t="s">
        <v>84</v>
      </c>
      <c r="D2602" s="5" t="s">
        <v>7916</v>
      </c>
      <c r="E2602" s="43">
        <v>3000</v>
      </c>
      <c r="F2602" s="43"/>
      <c r="G2602" s="361">
        <f t="shared" si="31"/>
        <v>9322.6612903226051</v>
      </c>
      <c r="H2602" s="388" t="s">
        <v>9567</v>
      </c>
    </row>
    <row r="2603" spans="1:14" x14ac:dyDescent="0.3">
      <c r="A2603" s="45">
        <v>44425</v>
      </c>
      <c r="B2603" s="396"/>
      <c r="C2603" s="5" t="s">
        <v>84</v>
      </c>
      <c r="D2603" s="5" t="s">
        <v>7917</v>
      </c>
      <c r="E2603" s="43">
        <v>1000</v>
      </c>
      <c r="F2603" s="43"/>
      <c r="G2603" s="361">
        <f t="shared" si="31"/>
        <v>8322.6612903226051</v>
      </c>
      <c r="H2603" s="388" t="s">
        <v>9567</v>
      </c>
    </row>
    <row r="2604" spans="1:14" x14ac:dyDescent="0.3">
      <c r="A2604" s="45">
        <v>44425</v>
      </c>
      <c r="B2604" s="396"/>
      <c r="C2604" s="5" t="s">
        <v>7158</v>
      </c>
      <c r="D2604" s="5" t="s">
        <v>5508</v>
      </c>
      <c r="E2604" s="43">
        <v>360</v>
      </c>
      <c r="F2604" s="43"/>
      <c r="G2604" s="361">
        <f t="shared" si="31"/>
        <v>7962.6612903226051</v>
      </c>
      <c r="H2604" s="388" t="s">
        <v>9567</v>
      </c>
    </row>
    <row r="2605" spans="1:14" x14ac:dyDescent="0.3">
      <c r="A2605" s="45">
        <v>44425</v>
      </c>
      <c r="B2605" s="396"/>
      <c r="C2605" s="5" t="s">
        <v>7158</v>
      </c>
      <c r="D2605" s="5" t="s">
        <v>4437</v>
      </c>
      <c r="E2605" s="43">
        <v>700</v>
      </c>
      <c r="F2605" s="43"/>
      <c r="G2605" s="361">
        <f t="shared" si="31"/>
        <v>7262.6612903226051</v>
      </c>
      <c r="H2605" s="388" t="s">
        <v>9567</v>
      </c>
    </row>
    <row r="2606" spans="1:14" x14ac:dyDescent="0.3">
      <c r="A2606" s="45">
        <v>44425</v>
      </c>
      <c r="B2606" s="561"/>
      <c r="C2606" s="538" t="s">
        <v>7891</v>
      </c>
      <c r="D2606" s="538"/>
      <c r="E2606" s="538"/>
      <c r="F2606" s="43">
        <v>100000</v>
      </c>
      <c r="G2606" s="361">
        <f>G2605+F2606-E2606</f>
        <v>107262.66129032261</v>
      </c>
      <c r="H2606" s="388" t="s">
        <v>9567</v>
      </c>
      <c r="N2606" s="93"/>
    </row>
    <row r="2607" spans="1:14" x14ac:dyDescent="0.3">
      <c r="A2607" s="45">
        <v>44425</v>
      </c>
      <c r="B2607" s="561"/>
      <c r="C2607" s="538" t="s">
        <v>7891</v>
      </c>
      <c r="D2607" s="538"/>
      <c r="E2607" s="538"/>
      <c r="F2607" s="43">
        <v>100000</v>
      </c>
      <c r="G2607" s="361">
        <f>G2606+F2607-E2607</f>
        <v>207262.66129032261</v>
      </c>
      <c r="H2607" s="388" t="s">
        <v>9567</v>
      </c>
      <c r="N2607" s="93"/>
    </row>
    <row r="2608" spans="1:14" x14ac:dyDescent="0.3">
      <c r="A2608" s="45">
        <v>44425</v>
      </c>
      <c r="B2608" s="396"/>
      <c r="C2608" s="5" t="s">
        <v>5938</v>
      </c>
      <c r="D2608" s="5" t="s">
        <v>294</v>
      </c>
      <c r="E2608" s="43">
        <v>20000</v>
      </c>
      <c r="F2608" s="43"/>
      <c r="G2608" s="361">
        <f>G2607+F2608-E2608</f>
        <v>187262.66129032261</v>
      </c>
      <c r="H2608" s="388" t="s">
        <v>9567</v>
      </c>
    </row>
    <row r="2609" spans="1:14" x14ac:dyDescent="0.3">
      <c r="A2609" s="45">
        <v>44425</v>
      </c>
      <c r="B2609" s="396"/>
      <c r="C2609" s="5" t="s">
        <v>3724</v>
      </c>
      <c r="D2609" s="5" t="s">
        <v>40</v>
      </c>
      <c r="E2609" s="43">
        <v>4508</v>
      </c>
      <c r="F2609" s="43"/>
      <c r="G2609" s="361">
        <f t="shared" si="31"/>
        <v>182754.66129032261</v>
      </c>
      <c r="H2609" s="388" t="s">
        <v>9567</v>
      </c>
    </row>
    <row r="2610" spans="1:14" x14ac:dyDescent="0.3">
      <c r="A2610" s="45">
        <v>44425</v>
      </c>
      <c r="B2610" s="396"/>
      <c r="C2610" s="5" t="s">
        <v>1074</v>
      </c>
      <c r="D2610" s="5" t="s">
        <v>7747</v>
      </c>
      <c r="E2610" s="43">
        <v>9930</v>
      </c>
      <c r="F2610" s="43"/>
      <c r="G2610" s="361">
        <f t="shared" si="31"/>
        <v>172824.66129032261</v>
      </c>
      <c r="H2610" s="388" t="s">
        <v>9567</v>
      </c>
    </row>
    <row r="2611" spans="1:14" x14ac:dyDescent="0.3">
      <c r="A2611" s="45">
        <v>44425</v>
      </c>
      <c r="B2611" s="396"/>
      <c r="C2611" s="5" t="s">
        <v>5793</v>
      </c>
      <c r="D2611" s="5" t="s">
        <v>7919</v>
      </c>
      <c r="E2611" s="43">
        <v>1300</v>
      </c>
      <c r="F2611" s="43"/>
      <c r="G2611" s="361">
        <f t="shared" si="31"/>
        <v>171524.66129032261</v>
      </c>
      <c r="H2611" s="388" t="s">
        <v>9567</v>
      </c>
    </row>
    <row r="2612" spans="1:14" x14ac:dyDescent="0.3">
      <c r="A2612" s="45">
        <v>44425</v>
      </c>
      <c r="B2612" s="396"/>
      <c r="C2612" s="5" t="s">
        <v>14</v>
      </c>
      <c r="D2612" s="5" t="s">
        <v>7933</v>
      </c>
      <c r="E2612" s="43">
        <v>150000</v>
      </c>
      <c r="F2612" s="43"/>
      <c r="G2612" s="361">
        <f t="shared" si="31"/>
        <v>21524.661290322605</v>
      </c>
      <c r="H2612" s="388" t="s">
        <v>9567</v>
      </c>
    </row>
    <row r="2613" spans="1:14" x14ac:dyDescent="0.3">
      <c r="A2613" s="45">
        <v>44428</v>
      </c>
      <c r="B2613" s="396"/>
      <c r="C2613" s="5" t="s">
        <v>57</v>
      </c>
      <c r="D2613" s="5" t="s">
        <v>7921</v>
      </c>
      <c r="E2613" s="43">
        <v>4600</v>
      </c>
      <c r="F2613" s="43"/>
      <c r="G2613" s="361">
        <f t="shared" si="31"/>
        <v>16924.661290322605</v>
      </c>
      <c r="H2613" s="388" t="s">
        <v>9567</v>
      </c>
    </row>
    <row r="2614" spans="1:14" x14ac:dyDescent="0.3">
      <c r="A2614" s="45">
        <v>44428</v>
      </c>
      <c r="B2614" s="561"/>
      <c r="C2614" s="538" t="s">
        <v>7891</v>
      </c>
      <c r="D2614" s="538"/>
      <c r="E2614" s="538"/>
      <c r="F2614" s="43">
        <v>100000</v>
      </c>
      <c r="G2614" s="361">
        <f t="shared" si="31"/>
        <v>116924.66129032261</v>
      </c>
      <c r="H2614" s="388" t="s">
        <v>9567</v>
      </c>
      <c r="N2614" s="93"/>
    </row>
    <row r="2615" spans="1:14" x14ac:dyDescent="0.3">
      <c r="A2615" s="45">
        <v>44428</v>
      </c>
      <c r="B2615" s="561"/>
      <c r="C2615" s="538" t="s">
        <v>7891</v>
      </c>
      <c r="D2615" s="538"/>
      <c r="E2615" s="538"/>
      <c r="F2615" s="43">
        <v>100000</v>
      </c>
      <c r="G2615" s="361">
        <f t="shared" si="31"/>
        <v>216924.66129032261</v>
      </c>
      <c r="H2615" s="388" t="s">
        <v>9567</v>
      </c>
      <c r="N2615" s="93"/>
    </row>
    <row r="2616" spans="1:14" x14ac:dyDescent="0.3">
      <c r="A2616" s="45">
        <v>44428</v>
      </c>
      <c r="B2616" s="396"/>
      <c r="C2616" s="5" t="s">
        <v>0</v>
      </c>
      <c r="D2616" s="5" t="s">
        <v>438</v>
      </c>
      <c r="E2616" s="43">
        <v>5000</v>
      </c>
      <c r="F2616" s="43"/>
      <c r="G2616" s="361">
        <f t="shared" si="31"/>
        <v>211924.66129032261</v>
      </c>
      <c r="H2616" s="388" t="s">
        <v>9567</v>
      </c>
    </row>
    <row r="2617" spans="1:14" x14ac:dyDescent="0.3">
      <c r="A2617" s="45">
        <v>44429</v>
      </c>
      <c r="B2617" s="396"/>
      <c r="C2617" s="5" t="s">
        <v>5793</v>
      </c>
      <c r="D2617" s="5" t="s">
        <v>7922</v>
      </c>
      <c r="E2617" s="43">
        <v>500</v>
      </c>
      <c r="F2617" s="43"/>
      <c r="G2617" s="361">
        <f t="shared" si="31"/>
        <v>211424.66129032261</v>
      </c>
      <c r="H2617" s="388" t="s">
        <v>9567</v>
      </c>
    </row>
    <row r="2618" spans="1:14" x14ac:dyDescent="0.3">
      <c r="A2618" s="45">
        <v>44429</v>
      </c>
      <c r="B2618" s="396"/>
      <c r="C2618" s="5" t="s">
        <v>4550</v>
      </c>
      <c r="D2618" s="5" t="s">
        <v>7923</v>
      </c>
      <c r="E2618" s="43">
        <v>10000</v>
      </c>
      <c r="F2618" s="43"/>
      <c r="G2618" s="361">
        <f t="shared" si="31"/>
        <v>201424.66129032261</v>
      </c>
      <c r="H2618" s="388" t="s">
        <v>9567</v>
      </c>
    </row>
    <row r="2619" spans="1:14" x14ac:dyDescent="0.3">
      <c r="A2619" s="45">
        <v>44429</v>
      </c>
      <c r="B2619" s="396"/>
      <c r="C2619" s="5" t="s">
        <v>7158</v>
      </c>
      <c r="D2619" s="5" t="s">
        <v>294</v>
      </c>
      <c r="E2619" s="43">
        <v>300</v>
      </c>
      <c r="F2619" s="43"/>
      <c r="G2619" s="361">
        <f t="shared" si="31"/>
        <v>201124.66129032261</v>
      </c>
      <c r="H2619" s="388" t="s">
        <v>9567</v>
      </c>
    </row>
    <row r="2620" spans="1:14" x14ac:dyDescent="0.3">
      <c r="A2620" s="45">
        <v>44431</v>
      </c>
      <c r="B2620" s="396"/>
      <c r="C2620" s="5" t="s">
        <v>0</v>
      </c>
      <c r="D2620" s="5" t="s">
        <v>294</v>
      </c>
      <c r="E2620" s="43">
        <v>20000</v>
      </c>
      <c r="F2620" s="43"/>
      <c r="G2620" s="361">
        <f t="shared" si="31"/>
        <v>181124.66129032261</v>
      </c>
      <c r="H2620" s="388" t="s">
        <v>9567</v>
      </c>
    </row>
    <row r="2621" spans="1:14" x14ac:dyDescent="0.3">
      <c r="A2621" s="45">
        <v>44431</v>
      </c>
      <c r="B2621" s="396"/>
      <c r="C2621" s="5" t="s">
        <v>1074</v>
      </c>
      <c r="D2621" s="5" t="s">
        <v>7929</v>
      </c>
      <c r="E2621" s="43">
        <f>55820-9407</f>
        <v>46413</v>
      </c>
      <c r="F2621" s="43"/>
      <c r="G2621" s="361">
        <f t="shared" si="31"/>
        <v>134711.66129032261</v>
      </c>
      <c r="H2621" s="388" t="s">
        <v>9567</v>
      </c>
    </row>
    <row r="2622" spans="1:14" x14ac:dyDescent="0.3">
      <c r="A2622" s="45">
        <v>44431</v>
      </c>
      <c r="B2622" s="396"/>
      <c r="C2622" s="5" t="s">
        <v>25</v>
      </c>
      <c r="D2622" s="5" t="s">
        <v>2078</v>
      </c>
      <c r="E2622" s="43">
        <v>600</v>
      </c>
      <c r="F2622" s="43"/>
      <c r="G2622" s="361">
        <f t="shared" si="31"/>
        <v>134111.66129032261</v>
      </c>
      <c r="H2622" s="388" t="s">
        <v>9567</v>
      </c>
    </row>
    <row r="2623" spans="1:14" x14ac:dyDescent="0.3">
      <c r="A2623" s="45">
        <v>44431</v>
      </c>
      <c r="B2623" s="396"/>
      <c r="C2623" s="5" t="s">
        <v>14</v>
      </c>
      <c r="D2623" s="92" t="s">
        <v>7932</v>
      </c>
      <c r="E2623" s="43">
        <v>100000</v>
      </c>
      <c r="F2623" s="43"/>
      <c r="G2623" s="361">
        <f t="shared" si="31"/>
        <v>34111.661290322605</v>
      </c>
      <c r="H2623" s="388" t="s">
        <v>9567</v>
      </c>
    </row>
    <row r="2624" spans="1:14" x14ac:dyDescent="0.3">
      <c r="A2624" s="45">
        <v>44431</v>
      </c>
      <c r="B2624" s="396"/>
      <c r="C2624" s="5" t="s">
        <v>14</v>
      </c>
      <c r="D2624" s="5" t="s">
        <v>7927</v>
      </c>
      <c r="E2624" s="43">
        <v>9407</v>
      </c>
      <c r="F2624" s="43"/>
      <c r="G2624" s="361">
        <f t="shared" si="31"/>
        <v>24704.661290322605</v>
      </c>
      <c r="H2624" s="388" t="s">
        <v>9567</v>
      </c>
    </row>
    <row r="2625" spans="1:14" x14ac:dyDescent="0.3">
      <c r="A2625" s="45">
        <v>44431</v>
      </c>
      <c r="B2625" s="396"/>
      <c r="C2625" s="5" t="s">
        <v>7158</v>
      </c>
      <c r="D2625" s="5" t="s">
        <v>7928</v>
      </c>
      <c r="E2625" s="43">
        <v>21500</v>
      </c>
      <c r="F2625" s="43"/>
      <c r="G2625" s="361">
        <f t="shared" si="31"/>
        <v>3204.6612903226051</v>
      </c>
      <c r="H2625" s="388" t="s">
        <v>9567</v>
      </c>
    </row>
    <row r="2626" spans="1:14" x14ac:dyDescent="0.3">
      <c r="A2626" s="45">
        <v>44431</v>
      </c>
      <c r="B2626" s="561"/>
      <c r="C2626" s="538" t="s">
        <v>7891</v>
      </c>
      <c r="D2626" s="538"/>
      <c r="E2626" s="538"/>
      <c r="F2626" s="43">
        <v>100000</v>
      </c>
      <c r="G2626" s="361">
        <f t="shared" si="31"/>
        <v>103204.66129032261</v>
      </c>
      <c r="H2626" s="388" t="s">
        <v>9567</v>
      </c>
      <c r="N2626" s="93"/>
    </row>
    <row r="2627" spans="1:14" x14ac:dyDescent="0.3">
      <c r="A2627" s="45">
        <v>44432</v>
      </c>
      <c r="B2627" s="396"/>
      <c r="C2627" s="5" t="s">
        <v>0</v>
      </c>
      <c r="D2627" s="5" t="s">
        <v>294</v>
      </c>
      <c r="E2627" s="43">
        <v>4000</v>
      </c>
      <c r="F2627" s="43"/>
      <c r="G2627" s="361">
        <f t="shared" si="31"/>
        <v>99204.661290322605</v>
      </c>
      <c r="H2627" s="388" t="s">
        <v>9567</v>
      </c>
    </row>
    <row r="2628" spans="1:14" x14ac:dyDescent="0.3">
      <c r="A2628" s="45">
        <v>44432</v>
      </c>
      <c r="B2628" s="396"/>
      <c r="C2628" s="5" t="s">
        <v>25</v>
      </c>
      <c r="D2628" s="5" t="s">
        <v>7934</v>
      </c>
      <c r="E2628" s="43">
        <v>1400</v>
      </c>
      <c r="F2628" s="43"/>
      <c r="G2628" s="361">
        <f t="shared" si="31"/>
        <v>97804.661290322605</v>
      </c>
      <c r="H2628" s="388" t="s">
        <v>9567</v>
      </c>
    </row>
    <row r="2629" spans="1:14" x14ac:dyDescent="0.3">
      <c r="A2629" s="45">
        <v>44432</v>
      </c>
      <c r="B2629" s="396"/>
      <c r="C2629" s="5" t="s">
        <v>25</v>
      </c>
      <c r="D2629" s="5" t="s">
        <v>4276</v>
      </c>
      <c r="E2629" s="43">
        <f>200+280+80+80+60+1100+100+180+10+40</f>
        <v>2130</v>
      </c>
      <c r="F2629" s="43"/>
      <c r="G2629" s="361">
        <f t="shared" si="31"/>
        <v>95674.661290322605</v>
      </c>
      <c r="H2629" s="388" t="s">
        <v>9567</v>
      </c>
    </row>
    <row r="2630" spans="1:14" x14ac:dyDescent="0.3">
      <c r="A2630" s="45">
        <v>44432</v>
      </c>
      <c r="B2630" s="396"/>
      <c r="C2630" s="5" t="s">
        <v>25</v>
      </c>
      <c r="D2630" s="5" t="s">
        <v>7935</v>
      </c>
      <c r="E2630" s="43">
        <v>150</v>
      </c>
      <c r="F2630" s="43"/>
      <c r="G2630" s="361">
        <f t="shared" si="31"/>
        <v>95524.661290322605</v>
      </c>
      <c r="H2630" s="388" t="s">
        <v>9567</v>
      </c>
    </row>
    <row r="2631" spans="1:14" x14ac:dyDescent="0.3">
      <c r="A2631" s="45">
        <v>44432</v>
      </c>
      <c r="B2631" s="396"/>
      <c r="C2631" s="5" t="s">
        <v>84</v>
      </c>
      <c r="D2631" s="5" t="s">
        <v>7936</v>
      </c>
      <c r="E2631" s="43">
        <v>4000</v>
      </c>
      <c r="F2631" s="43"/>
      <c r="G2631" s="361">
        <f t="shared" si="31"/>
        <v>91524.661290322605</v>
      </c>
      <c r="H2631" s="388" t="s">
        <v>9567</v>
      </c>
    </row>
    <row r="2632" spans="1:14" x14ac:dyDescent="0.3">
      <c r="A2632" s="45">
        <v>44432</v>
      </c>
      <c r="B2632" s="396"/>
      <c r="C2632" s="5" t="s">
        <v>84</v>
      </c>
      <c r="D2632" s="5" t="s">
        <v>7937</v>
      </c>
      <c r="E2632" s="43">
        <v>3000</v>
      </c>
      <c r="F2632" s="43"/>
      <c r="G2632" s="361">
        <f t="shared" si="31"/>
        <v>88524.661290322605</v>
      </c>
      <c r="H2632" s="388" t="s">
        <v>9567</v>
      </c>
    </row>
    <row r="2633" spans="1:14" x14ac:dyDescent="0.3">
      <c r="A2633" s="45">
        <v>44433</v>
      </c>
      <c r="B2633" s="396"/>
      <c r="C2633" s="5" t="s">
        <v>6430</v>
      </c>
      <c r="D2633" s="5" t="s">
        <v>7938</v>
      </c>
      <c r="E2633" s="43">
        <v>1860</v>
      </c>
      <c r="F2633" s="43"/>
      <c r="G2633" s="361">
        <f t="shared" si="31"/>
        <v>86664.661290322605</v>
      </c>
      <c r="H2633" s="388" t="s">
        <v>9567</v>
      </c>
    </row>
    <row r="2634" spans="1:14" x14ac:dyDescent="0.3">
      <c r="A2634" s="45">
        <v>44433</v>
      </c>
      <c r="B2634" s="396"/>
      <c r="C2634" s="5" t="s">
        <v>84</v>
      </c>
      <c r="D2634" s="5" t="s">
        <v>7939</v>
      </c>
      <c r="E2634" s="43">
        <v>1000</v>
      </c>
      <c r="F2634" s="43"/>
      <c r="G2634" s="361">
        <f t="shared" ref="G2634:G2665" si="32">G2633+F2634-E2634</f>
        <v>85664.661290322605</v>
      </c>
      <c r="H2634" s="388" t="s">
        <v>9567</v>
      </c>
    </row>
    <row r="2635" spans="1:14" x14ac:dyDescent="0.3">
      <c r="A2635" s="45">
        <v>44433</v>
      </c>
      <c r="B2635" s="396"/>
      <c r="C2635" s="5" t="s">
        <v>7692</v>
      </c>
      <c r="D2635" s="5" t="s">
        <v>7940</v>
      </c>
      <c r="E2635" s="43">
        <v>10000</v>
      </c>
      <c r="F2635" s="43"/>
      <c r="G2635" s="361">
        <f t="shared" si="32"/>
        <v>75664.661290322605</v>
      </c>
      <c r="H2635" s="388" t="s">
        <v>9567</v>
      </c>
    </row>
    <row r="2636" spans="1:14" x14ac:dyDescent="0.3">
      <c r="A2636" s="45">
        <v>44433</v>
      </c>
      <c r="B2636" s="396"/>
      <c r="C2636" s="5" t="s">
        <v>3554</v>
      </c>
      <c r="D2636" s="5" t="s">
        <v>7941</v>
      </c>
      <c r="E2636" s="43">
        <v>8000</v>
      </c>
      <c r="F2636" s="43"/>
      <c r="G2636" s="361">
        <f t="shared" si="32"/>
        <v>67664.661290322605</v>
      </c>
      <c r="H2636" s="388" t="s">
        <v>9567</v>
      </c>
    </row>
    <row r="2637" spans="1:14" x14ac:dyDescent="0.3">
      <c r="A2637" s="45">
        <v>44434</v>
      </c>
      <c r="B2637" s="396"/>
      <c r="C2637" s="5" t="s">
        <v>57</v>
      </c>
      <c r="D2637" s="5" t="s">
        <v>4792</v>
      </c>
      <c r="E2637" s="43">
        <v>2000</v>
      </c>
      <c r="F2637" s="43"/>
      <c r="G2637" s="361">
        <f t="shared" si="32"/>
        <v>65664.661290322605</v>
      </c>
      <c r="H2637" s="388" t="s">
        <v>9567</v>
      </c>
    </row>
    <row r="2638" spans="1:14" x14ac:dyDescent="0.3">
      <c r="A2638" s="45">
        <v>44434</v>
      </c>
      <c r="B2638" s="396"/>
      <c r="C2638" s="5" t="s">
        <v>84</v>
      </c>
      <c r="D2638" s="5" t="s">
        <v>7942</v>
      </c>
      <c r="E2638" s="43">
        <v>3000</v>
      </c>
      <c r="F2638" s="43"/>
      <c r="G2638" s="361">
        <f t="shared" si="32"/>
        <v>62664.661290322605</v>
      </c>
      <c r="H2638" s="388" t="s">
        <v>9567</v>
      </c>
    </row>
    <row r="2639" spans="1:14" x14ac:dyDescent="0.3">
      <c r="A2639" s="45">
        <v>44434</v>
      </c>
      <c r="B2639" s="396"/>
      <c r="C2639" s="5" t="s">
        <v>25</v>
      </c>
      <c r="D2639" s="5" t="s">
        <v>7943</v>
      </c>
      <c r="E2639" s="43">
        <v>5000</v>
      </c>
      <c r="F2639" s="43"/>
      <c r="G2639" s="361">
        <f t="shared" si="32"/>
        <v>57664.661290322605</v>
      </c>
      <c r="H2639" s="388" t="s">
        <v>9567</v>
      </c>
    </row>
    <row r="2640" spans="1:14" x14ac:dyDescent="0.3">
      <c r="A2640" s="45">
        <v>44434</v>
      </c>
      <c r="B2640" s="396"/>
      <c r="C2640" s="5" t="s">
        <v>0</v>
      </c>
      <c r="D2640" s="5" t="s">
        <v>294</v>
      </c>
      <c r="E2640" s="43">
        <v>4000</v>
      </c>
      <c r="F2640" s="43"/>
      <c r="G2640" s="361">
        <f t="shared" si="32"/>
        <v>53664.661290322605</v>
      </c>
      <c r="H2640" s="388" t="s">
        <v>9567</v>
      </c>
    </row>
    <row r="2641" spans="1:14" x14ac:dyDescent="0.3">
      <c r="A2641" s="45">
        <v>44435</v>
      </c>
      <c r="B2641" s="396"/>
      <c r="C2641" s="5" t="s">
        <v>4550</v>
      </c>
      <c r="D2641" s="5" t="s">
        <v>7946</v>
      </c>
      <c r="E2641" s="43">
        <v>15000</v>
      </c>
      <c r="F2641" s="43"/>
      <c r="G2641" s="361">
        <f t="shared" si="32"/>
        <v>38664.661290322605</v>
      </c>
      <c r="H2641" s="388" t="s">
        <v>9567</v>
      </c>
    </row>
    <row r="2642" spans="1:14" x14ac:dyDescent="0.3">
      <c r="A2642" s="45">
        <v>44435</v>
      </c>
      <c r="B2642" s="396"/>
      <c r="C2642" s="5" t="s">
        <v>5162</v>
      </c>
      <c r="D2642" s="5" t="s">
        <v>7947</v>
      </c>
      <c r="E2642" s="43">
        <v>600</v>
      </c>
      <c r="F2642" s="43"/>
      <c r="G2642" s="361">
        <f t="shared" si="32"/>
        <v>38064.661290322605</v>
      </c>
      <c r="H2642" s="388" t="s">
        <v>9567</v>
      </c>
    </row>
    <row r="2643" spans="1:14" x14ac:dyDescent="0.3">
      <c r="A2643" s="45">
        <v>44435</v>
      </c>
      <c r="B2643" s="396"/>
      <c r="C2643" s="5" t="s">
        <v>84</v>
      </c>
      <c r="D2643" s="5" t="s">
        <v>7948</v>
      </c>
      <c r="E2643" s="43">
        <v>500</v>
      </c>
      <c r="F2643" s="43"/>
      <c r="G2643" s="361">
        <f t="shared" si="32"/>
        <v>37564.661290322605</v>
      </c>
      <c r="H2643" s="388" t="s">
        <v>9567</v>
      </c>
    </row>
    <row r="2644" spans="1:14" x14ac:dyDescent="0.3">
      <c r="A2644" s="45">
        <v>44435</v>
      </c>
      <c r="B2644" s="396"/>
      <c r="C2644" s="5" t="s">
        <v>84</v>
      </c>
      <c r="D2644" s="5" t="s">
        <v>7949</v>
      </c>
      <c r="E2644" s="43">
        <v>5000</v>
      </c>
      <c r="F2644" s="43"/>
      <c r="G2644" s="361">
        <f t="shared" si="32"/>
        <v>32564.661290322605</v>
      </c>
      <c r="H2644" s="388" t="s">
        <v>9567</v>
      </c>
    </row>
    <row r="2645" spans="1:14" x14ac:dyDescent="0.3">
      <c r="A2645" s="45">
        <v>44435</v>
      </c>
      <c r="B2645" s="396"/>
      <c r="C2645" s="5" t="s">
        <v>25</v>
      </c>
      <c r="D2645" s="5" t="s">
        <v>7950</v>
      </c>
      <c r="E2645" s="43">
        <v>7500</v>
      </c>
      <c r="F2645" s="43"/>
      <c r="G2645" s="361">
        <f t="shared" si="32"/>
        <v>25064.661290322605</v>
      </c>
      <c r="H2645" s="388" t="s">
        <v>9567</v>
      </c>
    </row>
    <row r="2646" spans="1:14" x14ac:dyDescent="0.3">
      <c r="A2646" s="45">
        <v>44436</v>
      </c>
      <c r="B2646" s="396"/>
      <c r="C2646" s="5" t="s">
        <v>14</v>
      </c>
      <c r="D2646" s="5" t="s">
        <v>438</v>
      </c>
      <c r="E2646" s="43">
        <v>10000</v>
      </c>
      <c r="F2646" s="43"/>
      <c r="G2646" s="361">
        <f t="shared" si="32"/>
        <v>15064.661290322605</v>
      </c>
      <c r="H2646" s="388" t="s">
        <v>9567</v>
      </c>
    </row>
    <row r="2647" spans="1:14" x14ac:dyDescent="0.3">
      <c r="A2647" s="45">
        <v>44436</v>
      </c>
      <c r="B2647" s="396"/>
      <c r="C2647" s="5" t="s">
        <v>18</v>
      </c>
      <c r="D2647" s="5" t="s">
        <v>438</v>
      </c>
      <c r="E2647" s="43">
        <v>3000</v>
      </c>
      <c r="F2647" s="43"/>
      <c r="G2647" s="361">
        <f t="shared" si="32"/>
        <v>12064.661290322605</v>
      </c>
      <c r="H2647" s="388" t="s">
        <v>9567</v>
      </c>
    </row>
    <row r="2648" spans="1:14" x14ac:dyDescent="0.3">
      <c r="A2648" s="45">
        <v>44436</v>
      </c>
      <c r="B2648" s="396"/>
      <c r="C2648" s="5" t="s">
        <v>25</v>
      </c>
      <c r="D2648" s="5" t="s">
        <v>7934</v>
      </c>
      <c r="E2648" s="43">
        <v>800</v>
      </c>
      <c r="F2648" s="43"/>
      <c r="G2648" s="361">
        <f t="shared" si="32"/>
        <v>11264.661290322605</v>
      </c>
      <c r="H2648" s="388" t="s">
        <v>9567</v>
      </c>
    </row>
    <row r="2649" spans="1:14" x14ac:dyDescent="0.3">
      <c r="A2649" s="45">
        <v>44436</v>
      </c>
      <c r="B2649" s="396"/>
      <c r="C2649" s="5" t="s">
        <v>25</v>
      </c>
      <c r="D2649" s="5" t="s">
        <v>4276</v>
      </c>
      <c r="E2649" s="43">
        <v>6700</v>
      </c>
      <c r="F2649" s="43"/>
      <c r="G2649" s="361">
        <f t="shared" si="32"/>
        <v>4564.6612903226051</v>
      </c>
      <c r="H2649" s="388" t="s">
        <v>9567</v>
      </c>
    </row>
    <row r="2650" spans="1:14" x14ac:dyDescent="0.3">
      <c r="A2650" s="45">
        <v>44436</v>
      </c>
      <c r="B2650" s="561"/>
      <c r="C2650" s="538" t="s">
        <v>7951</v>
      </c>
      <c r="D2650" s="538"/>
      <c r="E2650" s="538"/>
      <c r="F2650" s="43">
        <v>31313</v>
      </c>
      <c r="G2650" s="361">
        <f t="shared" si="32"/>
        <v>35877.661290322605</v>
      </c>
      <c r="H2650" s="388" t="s">
        <v>9567</v>
      </c>
      <c r="N2650" s="93"/>
    </row>
    <row r="2651" spans="1:14" x14ac:dyDescent="0.3">
      <c r="A2651" s="45">
        <v>44436</v>
      </c>
      <c r="B2651" s="396"/>
      <c r="C2651" s="5" t="s">
        <v>0</v>
      </c>
      <c r="D2651" s="5" t="s">
        <v>294</v>
      </c>
      <c r="E2651" s="43">
        <v>32000</v>
      </c>
      <c r="F2651" s="43"/>
      <c r="G2651" s="361">
        <f t="shared" si="32"/>
        <v>3877.6612903226051</v>
      </c>
      <c r="H2651" s="388" t="s">
        <v>9567</v>
      </c>
    </row>
    <row r="2652" spans="1:14" x14ac:dyDescent="0.3">
      <c r="A2652" s="45">
        <v>44436</v>
      </c>
      <c r="B2652" s="561"/>
      <c r="C2652" s="538" t="s">
        <v>7953</v>
      </c>
      <c r="D2652" s="538"/>
      <c r="E2652" s="538"/>
      <c r="F2652" s="43">
        <v>2500</v>
      </c>
      <c r="G2652" s="361">
        <f t="shared" si="32"/>
        <v>6377.6612903226051</v>
      </c>
      <c r="H2652" s="388" t="s">
        <v>9567</v>
      </c>
      <c r="N2652" s="93"/>
    </row>
    <row r="2653" spans="1:14" x14ac:dyDescent="0.3">
      <c r="A2653" s="45">
        <v>44454</v>
      </c>
      <c r="B2653" s="396"/>
      <c r="C2653" s="5" t="s">
        <v>25</v>
      </c>
      <c r="D2653" s="5" t="s">
        <v>7934</v>
      </c>
      <c r="E2653" s="43">
        <f>16*200</f>
        <v>3200</v>
      </c>
      <c r="F2653" s="43"/>
      <c r="G2653" s="361">
        <f t="shared" si="32"/>
        <v>3177.6612903226051</v>
      </c>
      <c r="H2653" s="388" t="s">
        <v>9567</v>
      </c>
    </row>
    <row r="2654" spans="1:14" x14ac:dyDescent="0.3">
      <c r="A2654" s="45">
        <v>44454</v>
      </c>
      <c r="B2654" s="561"/>
      <c r="C2654" s="538" t="s">
        <v>4106</v>
      </c>
      <c r="D2654" s="538"/>
      <c r="E2654" s="538"/>
      <c r="F2654" s="43">
        <v>100000</v>
      </c>
      <c r="G2654" s="361">
        <f t="shared" si="32"/>
        <v>103177.66129032261</v>
      </c>
      <c r="H2654" s="388" t="s">
        <v>9567</v>
      </c>
      <c r="N2654" s="93"/>
    </row>
    <row r="2655" spans="1:14" x14ac:dyDescent="0.3">
      <c r="A2655" s="45">
        <v>44454</v>
      </c>
      <c r="B2655" s="396"/>
      <c r="C2655" s="5" t="s">
        <v>25</v>
      </c>
      <c r="D2655" s="5" t="s">
        <v>4276</v>
      </c>
      <c r="E2655" s="43">
        <v>4950</v>
      </c>
      <c r="F2655" s="43"/>
      <c r="G2655" s="361">
        <f t="shared" si="32"/>
        <v>98227.661290322605</v>
      </c>
      <c r="H2655" s="388" t="s">
        <v>9567</v>
      </c>
    </row>
    <row r="2656" spans="1:14" x14ac:dyDescent="0.3">
      <c r="A2656" s="45">
        <v>44454</v>
      </c>
      <c r="B2656" s="396"/>
      <c r="C2656" s="5" t="s">
        <v>1616</v>
      </c>
      <c r="D2656" s="5" t="s">
        <v>7954</v>
      </c>
      <c r="E2656" s="43">
        <v>600</v>
      </c>
      <c r="F2656" s="43"/>
      <c r="G2656" s="361">
        <f t="shared" si="32"/>
        <v>97627.661290322605</v>
      </c>
      <c r="H2656" s="388" t="s">
        <v>9567</v>
      </c>
    </row>
    <row r="2657" spans="1:14" x14ac:dyDescent="0.3">
      <c r="A2657" s="45">
        <v>44454</v>
      </c>
      <c r="B2657" s="396"/>
      <c r="C2657" s="5" t="s">
        <v>5930</v>
      </c>
      <c r="D2657" s="5" t="s">
        <v>3332</v>
      </c>
      <c r="E2657" s="43">
        <v>37912</v>
      </c>
      <c r="F2657" s="43"/>
      <c r="G2657" s="361">
        <f t="shared" si="32"/>
        <v>59715.661290322605</v>
      </c>
      <c r="H2657" s="388" t="s">
        <v>9567</v>
      </c>
    </row>
    <row r="2658" spans="1:14" x14ac:dyDescent="0.3">
      <c r="A2658" s="45">
        <v>44454</v>
      </c>
      <c r="B2658" s="396"/>
      <c r="C2658" s="5" t="s">
        <v>25</v>
      </c>
      <c r="D2658" s="5" t="s">
        <v>4400</v>
      </c>
      <c r="E2658" s="43">
        <v>2500</v>
      </c>
      <c r="F2658" s="43"/>
      <c r="G2658" s="361">
        <f t="shared" si="32"/>
        <v>57215.661290322605</v>
      </c>
      <c r="H2658" s="388" t="s">
        <v>9567</v>
      </c>
    </row>
    <row r="2659" spans="1:14" x14ac:dyDescent="0.3">
      <c r="A2659" s="45">
        <v>44454</v>
      </c>
      <c r="B2659" s="401"/>
      <c r="C2659" s="41" t="s">
        <v>6341</v>
      </c>
      <c r="D2659" s="41" t="s">
        <v>7955</v>
      </c>
      <c r="E2659" s="42">
        <v>27000</v>
      </c>
      <c r="F2659" s="43"/>
      <c r="G2659" s="361">
        <f t="shared" si="32"/>
        <v>30215.661290322605</v>
      </c>
      <c r="H2659" s="388" t="s">
        <v>9567</v>
      </c>
    </row>
    <row r="2660" spans="1:14" x14ac:dyDescent="0.3">
      <c r="A2660" s="45">
        <v>44454</v>
      </c>
      <c r="B2660" s="401"/>
      <c r="C2660" s="41" t="s">
        <v>6341</v>
      </c>
      <c r="D2660" s="41" t="s">
        <v>7956</v>
      </c>
      <c r="E2660" s="42">
        <v>20000</v>
      </c>
      <c r="F2660" s="43"/>
      <c r="G2660" s="361">
        <f t="shared" si="32"/>
        <v>10215.661290322605</v>
      </c>
      <c r="H2660" s="388" t="s">
        <v>9567</v>
      </c>
    </row>
    <row r="2661" spans="1:14" x14ac:dyDescent="0.3">
      <c r="A2661" s="45">
        <v>44454</v>
      </c>
      <c r="B2661" s="398"/>
      <c r="C2661" s="73" t="s">
        <v>5709</v>
      </c>
      <c r="D2661" s="73" t="s">
        <v>7957</v>
      </c>
      <c r="E2661" s="183">
        <v>3900</v>
      </c>
      <c r="F2661" s="43"/>
      <c r="G2661" s="361">
        <f t="shared" si="32"/>
        <v>6315.6612903226051</v>
      </c>
      <c r="H2661" s="388" t="s">
        <v>9567</v>
      </c>
    </row>
    <row r="2662" spans="1:14" x14ac:dyDescent="0.3">
      <c r="A2662" s="45">
        <v>44454</v>
      </c>
      <c r="B2662" s="561"/>
      <c r="C2662" s="538" t="s">
        <v>5431</v>
      </c>
      <c r="D2662" s="538"/>
      <c r="E2662" s="538"/>
      <c r="F2662" s="43">
        <v>1000000</v>
      </c>
      <c r="G2662" s="361">
        <f t="shared" si="32"/>
        <v>1006315.6612903227</v>
      </c>
      <c r="H2662" s="388" t="s">
        <v>9567</v>
      </c>
      <c r="N2662" s="93"/>
    </row>
    <row r="2663" spans="1:14" x14ac:dyDescent="0.3">
      <c r="A2663" s="45">
        <v>44454</v>
      </c>
      <c r="B2663" s="396"/>
      <c r="C2663" s="5" t="s">
        <v>6341</v>
      </c>
      <c r="D2663" s="5" t="s">
        <v>7958</v>
      </c>
      <c r="E2663" s="43">
        <v>10000</v>
      </c>
      <c r="F2663" s="43"/>
      <c r="G2663" s="361">
        <f t="shared" si="32"/>
        <v>996315.66129032266</v>
      </c>
      <c r="H2663" s="388" t="s">
        <v>9567</v>
      </c>
    </row>
    <row r="2664" spans="1:14" x14ac:dyDescent="0.3">
      <c r="A2664" s="45">
        <v>44454</v>
      </c>
      <c r="B2664" s="396"/>
      <c r="C2664" s="5" t="s">
        <v>0</v>
      </c>
      <c r="D2664" s="5" t="s">
        <v>294</v>
      </c>
      <c r="E2664" s="43">
        <v>33000</v>
      </c>
      <c r="F2664" s="43"/>
      <c r="G2664" s="361">
        <f t="shared" si="32"/>
        <v>963315.66129032266</v>
      </c>
      <c r="H2664" s="388" t="s">
        <v>9567</v>
      </c>
    </row>
    <row r="2665" spans="1:14" x14ac:dyDescent="0.3">
      <c r="A2665" s="45">
        <v>44454</v>
      </c>
      <c r="B2665" s="396"/>
      <c r="C2665" s="5" t="s">
        <v>541</v>
      </c>
      <c r="D2665" s="5" t="s">
        <v>7959</v>
      </c>
      <c r="E2665" s="43">
        <v>30000</v>
      </c>
      <c r="F2665" s="43"/>
      <c r="G2665" s="361">
        <f t="shared" si="32"/>
        <v>933315.66129032266</v>
      </c>
      <c r="H2665" s="388" t="s">
        <v>9567</v>
      </c>
    </row>
    <row r="2666" spans="1:14" x14ac:dyDescent="0.3">
      <c r="A2666" s="45">
        <v>44454</v>
      </c>
      <c r="B2666" s="396"/>
      <c r="C2666" s="5" t="s">
        <v>25</v>
      </c>
      <c r="D2666" s="5" t="s">
        <v>7960</v>
      </c>
      <c r="E2666" s="43">
        <v>2250</v>
      </c>
      <c r="F2666" s="43"/>
      <c r="G2666" s="361">
        <f t="shared" ref="G2666:G2674" si="33">G2665+F2666-E2666</f>
        <v>931065.66129032266</v>
      </c>
      <c r="H2666" s="388" t="s">
        <v>9567</v>
      </c>
    </row>
    <row r="2667" spans="1:14" x14ac:dyDescent="0.3">
      <c r="A2667" s="45">
        <v>44454</v>
      </c>
      <c r="B2667" s="396"/>
      <c r="C2667" s="5" t="s">
        <v>7128</v>
      </c>
      <c r="D2667" s="5" t="s">
        <v>7961</v>
      </c>
      <c r="E2667" s="43">
        <v>2000</v>
      </c>
      <c r="F2667" s="43"/>
      <c r="G2667" s="361">
        <f t="shared" si="33"/>
        <v>929065.66129032266</v>
      </c>
      <c r="H2667" s="388" t="s">
        <v>9567</v>
      </c>
    </row>
    <row r="2668" spans="1:14" x14ac:dyDescent="0.3">
      <c r="A2668" s="45">
        <v>44454</v>
      </c>
      <c r="B2668" s="396"/>
      <c r="C2668" s="5" t="s">
        <v>7962</v>
      </c>
      <c r="D2668" s="5" t="s">
        <v>30</v>
      </c>
      <c r="E2668" s="43">
        <v>100</v>
      </c>
      <c r="F2668" s="43"/>
      <c r="G2668" s="361">
        <f t="shared" si="33"/>
        <v>928965.66129032266</v>
      </c>
      <c r="H2668" s="388" t="s">
        <v>9567</v>
      </c>
    </row>
    <row r="2669" spans="1:14" x14ac:dyDescent="0.3">
      <c r="A2669" s="45">
        <v>44454</v>
      </c>
      <c r="B2669" s="396"/>
      <c r="C2669" s="5" t="s">
        <v>0</v>
      </c>
      <c r="D2669" s="5" t="s">
        <v>7963</v>
      </c>
      <c r="E2669" s="43">
        <v>6000</v>
      </c>
      <c r="F2669" s="43"/>
      <c r="G2669" s="361">
        <f t="shared" si="33"/>
        <v>922965.66129032266</v>
      </c>
      <c r="H2669" s="388" t="s">
        <v>9567</v>
      </c>
    </row>
    <row r="2670" spans="1:14" x14ac:dyDescent="0.3">
      <c r="A2670" s="45">
        <v>44454</v>
      </c>
      <c r="B2670" s="396"/>
      <c r="C2670" s="5" t="s">
        <v>7964</v>
      </c>
      <c r="D2670" s="5" t="s">
        <v>7965</v>
      </c>
      <c r="E2670" s="43">
        <v>797020</v>
      </c>
      <c r="F2670" s="43"/>
      <c r="G2670" s="361">
        <f t="shared" si="33"/>
        <v>125945.66129032266</v>
      </c>
      <c r="H2670" s="388" t="s">
        <v>9567</v>
      </c>
    </row>
    <row r="2671" spans="1:14" x14ac:dyDescent="0.3">
      <c r="A2671" s="45">
        <v>44454</v>
      </c>
      <c r="B2671" s="396"/>
      <c r="C2671" s="5" t="s">
        <v>3559</v>
      </c>
      <c r="D2671" s="5" t="s">
        <v>7966</v>
      </c>
      <c r="E2671" s="43">
        <v>650</v>
      </c>
      <c r="F2671" s="43"/>
      <c r="G2671" s="361">
        <f t="shared" si="33"/>
        <v>125295.66129032266</v>
      </c>
      <c r="H2671" s="388" t="s">
        <v>9567</v>
      </c>
    </row>
    <row r="2672" spans="1:14" x14ac:dyDescent="0.3">
      <c r="A2672" s="45">
        <v>44454</v>
      </c>
      <c r="B2672" s="396"/>
      <c r="C2672" s="5" t="s">
        <v>5793</v>
      </c>
      <c r="D2672" s="5" t="s">
        <v>7967</v>
      </c>
      <c r="E2672" s="43">
        <v>500</v>
      </c>
      <c r="F2672" s="43"/>
      <c r="G2672" s="361">
        <f t="shared" si="33"/>
        <v>124795.66129032266</v>
      </c>
      <c r="H2672" s="388" t="s">
        <v>9567</v>
      </c>
    </row>
    <row r="2673" spans="1:14" x14ac:dyDescent="0.3">
      <c r="A2673" s="45">
        <v>44454</v>
      </c>
      <c r="B2673" s="396"/>
      <c r="C2673" s="5" t="s">
        <v>5793</v>
      </c>
      <c r="D2673" s="5" t="s">
        <v>7968</v>
      </c>
      <c r="E2673" s="43">
        <v>300</v>
      </c>
      <c r="F2673" s="43"/>
      <c r="G2673" s="361">
        <f t="shared" si="33"/>
        <v>124495.66129032266</v>
      </c>
      <c r="H2673" s="388" t="s">
        <v>9567</v>
      </c>
    </row>
    <row r="2674" spans="1:14" x14ac:dyDescent="0.3">
      <c r="A2674" s="45">
        <v>44454</v>
      </c>
      <c r="B2674" s="396"/>
      <c r="C2674" s="5" t="s">
        <v>6959</v>
      </c>
      <c r="D2674" s="5" t="s">
        <v>30</v>
      </c>
      <c r="E2674" s="43">
        <v>100</v>
      </c>
      <c r="F2674" s="43"/>
      <c r="G2674" s="361">
        <f t="shared" si="33"/>
        <v>124395.66129032266</v>
      </c>
      <c r="H2674" s="388" t="s">
        <v>9567</v>
      </c>
    </row>
    <row r="2675" spans="1:14" x14ac:dyDescent="0.3">
      <c r="A2675" s="45">
        <v>44454</v>
      </c>
      <c r="B2675" s="396"/>
      <c r="C2675" s="5" t="s">
        <v>25</v>
      </c>
      <c r="D2675" s="5" t="s">
        <v>5108</v>
      </c>
      <c r="E2675" s="43">
        <v>1000</v>
      </c>
      <c r="F2675" s="43"/>
      <c r="G2675" s="361">
        <f t="shared" ref="G2675:G2698" si="34">G2674+F2675-E2675</f>
        <v>123395.66129032266</v>
      </c>
      <c r="H2675" s="388" t="s">
        <v>9567</v>
      </c>
    </row>
    <row r="2676" spans="1:14" x14ac:dyDescent="0.3">
      <c r="A2676" s="45">
        <v>44455</v>
      </c>
      <c r="B2676" s="396"/>
      <c r="C2676" s="5" t="s">
        <v>84</v>
      </c>
      <c r="D2676" s="5" t="s">
        <v>7969</v>
      </c>
      <c r="E2676" s="43">
        <v>10000</v>
      </c>
      <c r="F2676" s="43"/>
      <c r="G2676" s="361">
        <f t="shared" si="34"/>
        <v>113395.66129032266</v>
      </c>
      <c r="H2676" s="388" t="s">
        <v>9567</v>
      </c>
    </row>
    <row r="2677" spans="1:14" x14ac:dyDescent="0.3">
      <c r="A2677" s="45">
        <v>44455</v>
      </c>
      <c r="B2677" s="396"/>
      <c r="C2677" s="5" t="s">
        <v>5618</v>
      </c>
      <c r="D2677" s="5" t="s">
        <v>7252</v>
      </c>
      <c r="E2677" s="43">
        <v>12000</v>
      </c>
      <c r="F2677" s="43"/>
      <c r="G2677" s="361">
        <f t="shared" si="34"/>
        <v>101395.66129032266</v>
      </c>
      <c r="H2677" s="388" t="s">
        <v>9567</v>
      </c>
    </row>
    <row r="2678" spans="1:14" x14ac:dyDescent="0.3">
      <c r="A2678" s="45">
        <v>44455</v>
      </c>
      <c r="B2678" s="396"/>
      <c r="C2678" s="5" t="s">
        <v>14</v>
      </c>
      <c r="D2678" s="5" t="s">
        <v>294</v>
      </c>
      <c r="E2678" s="43">
        <v>10000</v>
      </c>
      <c r="F2678" s="43"/>
      <c r="G2678" s="361">
        <f t="shared" si="34"/>
        <v>91395.661290322663</v>
      </c>
      <c r="H2678" s="388" t="s">
        <v>9567</v>
      </c>
    </row>
    <row r="2679" spans="1:14" x14ac:dyDescent="0.3">
      <c r="A2679" s="45">
        <v>44455</v>
      </c>
      <c r="B2679" s="396"/>
      <c r="C2679" s="5" t="s">
        <v>1616</v>
      </c>
      <c r="D2679" s="5" t="s">
        <v>7970</v>
      </c>
      <c r="E2679" s="43">
        <v>3500</v>
      </c>
      <c r="F2679" s="43"/>
      <c r="G2679" s="361">
        <f t="shared" si="34"/>
        <v>87895.661290322663</v>
      </c>
      <c r="H2679" s="388" t="s">
        <v>9567</v>
      </c>
    </row>
    <row r="2680" spans="1:14" x14ac:dyDescent="0.3">
      <c r="A2680" s="45">
        <v>44455</v>
      </c>
      <c r="B2680" s="396"/>
      <c r="C2680" s="5" t="s">
        <v>5793</v>
      </c>
      <c r="D2680" s="5" t="s">
        <v>7971</v>
      </c>
      <c r="E2680" s="43">
        <v>700</v>
      </c>
      <c r="F2680" s="43"/>
      <c r="G2680" s="361">
        <f t="shared" si="34"/>
        <v>87195.661290322663</v>
      </c>
      <c r="H2680" s="388" t="s">
        <v>9567</v>
      </c>
    </row>
    <row r="2681" spans="1:14" x14ac:dyDescent="0.3">
      <c r="A2681" s="45">
        <v>44455</v>
      </c>
      <c r="B2681" s="396"/>
      <c r="C2681" s="5" t="s">
        <v>1410</v>
      </c>
      <c r="D2681" s="5" t="s">
        <v>5508</v>
      </c>
      <c r="E2681" s="43">
        <v>20000</v>
      </c>
      <c r="F2681" s="43"/>
      <c r="G2681" s="361">
        <f t="shared" si="34"/>
        <v>67195.661290322663</v>
      </c>
      <c r="H2681" s="388" t="s">
        <v>9567</v>
      </c>
    </row>
    <row r="2682" spans="1:14" x14ac:dyDescent="0.3">
      <c r="A2682" s="45">
        <v>44455</v>
      </c>
      <c r="B2682" s="396"/>
      <c r="C2682" s="5" t="s">
        <v>84</v>
      </c>
      <c r="D2682" s="5" t="s">
        <v>7972</v>
      </c>
      <c r="E2682" s="43">
        <v>10000</v>
      </c>
      <c r="F2682" s="43"/>
      <c r="G2682" s="361">
        <f t="shared" si="34"/>
        <v>57195.661290322663</v>
      </c>
      <c r="H2682" s="388" t="s">
        <v>9567</v>
      </c>
    </row>
    <row r="2683" spans="1:14" x14ac:dyDescent="0.3">
      <c r="A2683" s="45">
        <v>44455</v>
      </c>
      <c r="B2683" s="561"/>
      <c r="C2683" s="538" t="s">
        <v>7977</v>
      </c>
      <c r="D2683" s="538"/>
      <c r="E2683" s="538"/>
      <c r="F2683" s="43">
        <v>85000</v>
      </c>
      <c r="G2683" s="361">
        <f t="shared" si="34"/>
        <v>142195.66129032266</v>
      </c>
      <c r="H2683" s="388" t="s">
        <v>9567</v>
      </c>
      <c r="N2683" s="93"/>
    </row>
    <row r="2684" spans="1:14" x14ac:dyDescent="0.3">
      <c r="A2684" s="45">
        <v>44456</v>
      </c>
      <c r="B2684" s="396"/>
      <c r="C2684" s="5" t="s">
        <v>7978</v>
      </c>
      <c r="D2684" s="5" t="s">
        <v>7979</v>
      </c>
      <c r="E2684" s="43">
        <v>45000</v>
      </c>
      <c r="F2684" s="43"/>
      <c r="G2684" s="361">
        <f t="shared" si="34"/>
        <v>97195.661290322663</v>
      </c>
      <c r="H2684" s="388" t="s">
        <v>9567</v>
      </c>
    </row>
    <row r="2685" spans="1:14" x14ac:dyDescent="0.3">
      <c r="A2685" s="45">
        <v>44456</v>
      </c>
      <c r="B2685" s="396"/>
      <c r="C2685" s="5" t="s">
        <v>7779</v>
      </c>
      <c r="D2685" s="5" t="s">
        <v>7980</v>
      </c>
      <c r="E2685" s="43">
        <v>40000</v>
      </c>
      <c r="F2685" s="43"/>
      <c r="G2685" s="361">
        <f t="shared" si="34"/>
        <v>57195.661290322663</v>
      </c>
      <c r="H2685" s="388" t="s">
        <v>9567</v>
      </c>
    </row>
    <row r="2686" spans="1:14" x14ac:dyDescent="0.3">
      <c r="A2686" s="45">
        <v>44456</v>
      </c>
      <c r="B2686" s="396"/>
      <c r="C2686" s="5" t="s">
        <v>7546</v>
      </c>
      <c r="D2686" s="5" t="s">
        <v>294</v>
      </c>
      <c r="E2686" s="43">
        <v>40000</v>
      </c>
      <c r="F2686" s="43"/>
      <c r="G2686" s="361">
        <f t="shared" si="34"/>
        <v>17195.661290322663</v>
      </c>
      <c r="H2686" s="388" t="s">
        <v>9567</v>
      </c>
    </row>
    <row r="2687" spans="1:14" x14ac:dyDescent="0.3">
      <c r="A2687" s="45">
        <v>44456</v>
      </c>
      <c r="B2687" s="396"/>
      <c r="C2687" s="5" t="s">
        <v>7779</v>
      </c>
      <c r="D2687" s="5" t="s">
        <v>7981</v>
      </c>
      <c r="E2687" s="43">
        <v>1300</v>
      </c>
      <c r="F2687" s="43"/>
      <c r="G2687" s="361">
        <f t="shared" si="34"/>
        <v>15895.661290322663</v>
      </c>
      <c r="H2687" s="388" t="s">
        <v>9567</v>
      </c>
    </row>
    <row r="2688" spans="1:14" x14ac:dyDescent="0.3">
      <c r="A2688" s="45">
        <v>44456</v>
      </c>
      <c r="B2688" s="396"/>
      <c r="C2688" s="5" t="s">
        <v>0</v>
      </c>
      <c r="D2688" s="5" t="s">
        <v>7982</v>
      </c>
      <c r="E2688" s="43">
        <v>1250</v>
      </c>
      <c r="F2688" s="43"/>
      <c r="G2688" s="361">
        <f t="shared" si="34"/>
        <v>14645.661290322663</v>
      </c>
      <c r="H2688" s="388" t="s">
        <v>9567</v>
      </c>
    </row>
    <row r="2689" spans="1:14" x14ac:dyDescent="0.3">
      <c r="A2689" s="45">
        <v>44456</v>
      </c>
      <c r="B2689" s="396"/>
      <c r="C2689" s="5" t="s">
        <v>54</v>
      </c>
      <c r="D2689" s="5" t="s">
        <v>7998</v>
      </c>
      <c r="E2689" s="43">
        <v>2000</v>
      </c>
      <c r="F2689" s="43"/>
      <c r="G2689" s="361">
        <f t="shared" si="34"/>
        <v>12645.661290322663</v>
      </c>
      <c r="H2689" s="388" t="s">
        <v>9567</v>
      </c>
    </row>
    <row r="2690" spans="1:14" x14ac:dyDescent="0.3">
      <c r="A2690" s="45">
        <v>44457</v>
      </c>
      <c r="B2690" s="396"/>
      <c r="C2690" s="5" t="s">
        <v>25</v>
      </c>
      <c r="D2690" s="5" t="s">
        <v>7934</v>
      </c>
      <c r="E2690" s="43">
        <v>1200</v>
      </c>
      <c r="F2690" s="43"/>
      <c r="G2690" s="361">
        <f t="shared" si="34"/>
        <v>11445.661290322663</v>
      </c>
      <c r="H2690" s="388" t="s">
        <v>9567</v>
      </c>
    </row>
    <row r="2691" spans="1:14" x14ac:dyDescent="0.3">
      <c r="A2691" s="45">
        <v>44457</v>
      </c>
      <c r="B2691" s="396"/>
      <c r="C2691" s="5" t="s">
        <v>25</v>
      </c>
      <c r="D2691" s="5" t="s">
        <v>4276</v>
      </c>
      <c r="E2691" s="43">
        <v>4409</v>
      </c>
      <c r="F2691" s="43"/>
      <c r="G2691" s="361">
        <f t="shared" si="34"/>
        <v>7036.6612903226633</v>
      </c>
      <c r="H2691" s="388" t="s">
        <v>9567</v>
      </c>
    </row>
    <row r="2692" spans="1:14" x14ac:dyDescent="0.3">
      <c r="A2692" s="45">
        <v>44459</v>
      </c>
      <c r="B2692" s="396"/>
      <c r="C2692" s="5" t="s">
        <v>5793</v>
      </c>
      <c r="D2692" s="5" t="s">
        <v>8008</v>
      </c>
      <c r="E2692" s="43">
        <v>1500</v>
      </c>
      <c r="F2692" s="43"/>
      <c r="G2692" s="361">
        <f t="shared" si="34"/>
        <v>5536.6612903226633</v>
      </c>
      <c r="H2692" s="388" t="s">
        <v>9567</v>
      </c>
    </row>
    <row r="2693" spans="1:14" x14ac:dyDescent="0.3">
      <c r="A2693" s="45">
        <v>44459</v>
      </c>
      <c r="B2693" s="396"/>
      <c r="C2693" s="5" t="s">
        <v>14</v>
      </c>
      <c r="D2693" s="5" t="s">
        <v>294</v>
      </c>
      <c r="E2693" s="43">
        <v>1000</v>
      </c>
      <c r="F2693" s="43"/>
      <c r="G2693" s="361">
        <f t="shared" si="34"/>
        <v>4536.6612903226633</v>
      </c>
      <c r="H2693" s="388" t="s">
        <v>9567</v>
      </c>
    </row>
    <row r="2694" spans="1:14" x14ac:dyDescent="0.3">
      <c r="A2694" s="45">
        <v>44459</v>
      </c>
      <c r="B2694" s="561"/>
      <c r="C2694" s="538" t="s">
        <v>861</v>
      </c>
      <c r="D2694" s="538"/>
      <c r="E2694" s="538"/>
      <c r="F2694" s="43">
        <v>100000</v>
      </c>
      <c r="G2694" s="361">
        <f t="shared" si="34"/>
        <v>104536.66129032266</v>
      </c>
      <c r="H2694" s="388" t="s">
        <v>9567</v>
      </c>
      <c r="N2694" s="93"/>
    </row>
    <row r="2695" spans="1:14" x14ac:dyDescent="0.3">
      <c r="A2695" s="45">
        <v>44459</v>
      </c>
      <c r="B2695" s="396"/>
      <c r="C2695" s="5" t="s">
        <v>1074</v>
      </c>
      <c r="D2695" s="5" t="s">
        <v>7339</v>
      </c>
      <c r="E2695" s="43">
        <f>1150+1400+5580+1290</f>
        <v>9420</v>
      </c>
      <c r="F2695" s="43"/>
      <c r="G2695" s="361">
        <f t="shared" si="34"/>
        <v>95116.661290322663</v>
      </c>
      <c r="H2695" s="388" t="s">
        <v>9567</v>
      </c>
    </row>
    <row r="2696" spans="1:14" x14ac:dyDescent="0.3">
      <c r="A2696" s="45">
        <v>44459</v>
      </c>
      <c r="B2696" s="396"/>
      <c r="C2696" s="5" t="s">
        <v>8009</v>
      </c>
      <c r="D2696" s="5" t="s">
        <v>8010</v>
      </c>
      <c r="E2696" s="43">
        <v>1000</v>
      </c>
      <c r="F2696" s="43"/>
      <c r="G2696" s="361">
        <f t="shared" si="34"/>
        <v>94116.661290322663</v>
      </c>
      <c r="H2696" s="388" t="s">
        <v>9567</v>
      </c>
    </row>
    <row r="2697" spans="1:14" x14ac:dyDescent="0.3">
      <c r="A2697" s="45">
        <v>44459</v>
      </c>
      <c r="B2697" s="396"/>
      <c r="C2697" s="5" t="s">
        <v>4281</v>
      </c>
      <c r="D2697" s="5" t="s">
        <v>8011</v>
      </c>
      <c r="E2697" s="43">
        <v>200</v>
      </c>
      <c r="F2697" s="43"/>
      <c r="G2697" s="361">
        <f t="shared" si="34"/>
        <v>93916.661290322663</v>
      </c>
      <c r="H2697" s="388" t="s">
        <v>9567</v>
      </c>
    </row>
    <row r="2698" spans="1:14" x14ac:dyDescent="0.3">
      <c r="A2698" s="45">
        <v>44459</v>
      </c>
      <c r="B2698" s="396"/>
      <c r="C2698" s="5" t="s">
        <v>0</v>
      </c>
      <c r="D2698" s="5" t="s">
        <v>294</v>
      </c>
      <c r="E2698" s="43">
        <v>5000</v>
      </c>
      <c r="F2698" s="43"/>
      <c r="G2698" s="361">
        <f t="shared" si="34"/>
        <v>88916.661290322663</v>
      </c>
      <c r="H2698" s="388" t="s">
        <v>9567</v>
      </c>
    </row>
    <row r="2699" spans="1:14" x14ac:dyDescent="0.3">
      <c r="A2699" s="45">
        <v>44459</v>
      </c>
      <c r="B2699" s="396"/>
      <c r="C2699" s="5" t="s">
        <v>6908</v>
      </c>
      <c r="D2699" s="5" t="s">
        <v>8012</v>
      </c>
      <c r="E2699" s="43">
        <v>1000</v>
      </c>
      <c r="F2699" s="43"/>
      <c r="G2699" s="361">
        <f t="shared" ref="G2699:G2729" si="35">G2698+F2699-E2699</f>
        <v>87916.661290322663</v>
      </c>
      <c r="H2699" s="388" t="s">
        <v>9567</v>
      </c>
    </row>
    <row r="2700" spans="1:14" x14ac:dyDescent="0.3">
      <c r="A2700" s="45">
        <v>44459</v>
      </c>
      <c r="B2700" s="396"/>
      <c r="C2700" s="5" t="s">
        <v>1512</v>
      </c>
      <c r="D2700" s="5" t="s">
        <v>8013</v>
      </c>
      <c r="E2700" s="43">
        <v>4600</v>
      </c>
      <c r="F2700" s="43"/>
      <c r="G2700" s="361">
        <f t="shared" si="35"/>
        <v>83316.661290322663</v>
      </c>
      <c r="H2700" s="388" t="s">
        <v>9567</v>
      </c>
    </row>
    <row r="2701" spans="1:14" x14ac:dyDescent="0.3">
      <c r="A2701" s="45">
        <v>44460</v>
      </c>
      <c r="B2701" s="396"/>
      <c r="C2701" s="5" t="s">
        <v>14</v>
      </c>
      <c r="D2701" s="5" t="s">
        <v>294</v>
      </c>
      <c r="E2701" s="43">
        <v>2000</v>
      </c>
      <c r="F2701" s="43"/>
      <c r="G2701" s="361">
        <f t="shared" si="35"/>
        <v>81316.661290322663</v>
      </c>
      <c r="H2701" s="388" t="s">
        <v>9567</v>
      </c>
    </row>
    <row r="2702" spans="1:14" x14ac:dyDescent="0.3">
      <c r="A2702" s="45">
        <v>44460</v>
      </c>
      <c r="B2702" s="396"/>
      <c r="C2702" s="5" t="s">
        <v>5709</v>
      </c>
      <c r="D2702" s="5" t="s">
        <v>8015</v>
      </c>
      <c r="E2702" s="43">
        <v>4660</v>
      </c>
      <c r="F2702" s="43"/>
      <c r="G2702" s="361">
        <f t="shared" si="35"/>
        <v>76656.661290322663</v>
      </c>
      <c r="H2702" s="388" t="s">
        <v>9567</v>
      </c>
    </row>
    <row r="2703" spans="1:14" x14ac:dyDescent="0.3">
      <c r="A2703" s="45">
        <v>44460</v>
      </c>
      <c r="B2703" s="396"/>
      <c r="C2703" s="5" t="s">
        <v>5709</v>
      </c>
      <c r="D2703" s="5" t="s">
        <v>8016</v>
      </c>
      <c r="E2703" s="43">
        <v>3500</v>
      </c>
      <c r="F2703" s="43"/>
      <c r="G2703" s="361">
        <f t="shared" si="35"/>
        <v>73156.661290322663</v>
      </c>
      <c r="H2703" s="388" t="s">
        <v>9567</v>
      </c>
    </row>
    <row r="2704" spans="1:14"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4" x14ac:dyDescent="0.3">
      <c r="A2721" s="45">
        <v>44463</v>
      </c>
      <c r="B2721" s="396"/>
      <c r="C2721" s="5" t="s">
        <v>25</v>
      </c>
      <c r="D2721" s="5" t="s">
        <v>7934</v>
      </c>
      <c r="E2721" s="43">
        <v>1600</v>
      </c>
      <c r="F2721" s="43"/>
      <c r="G2721" s="361">
        <f t="shared" si="35"/>
        <v>17906.661290322663</v>
      </c>
      <c r="H2721" s="388" t="s">
        <v>9567</v>
      </c>
    </row>
    <row r="2722" spans="1:14" x14ac:dyDescent="0.3">
      <c r="A2722" s="45">
        <v>44463</v>
      </c>
      <c r="B2722" s="396"/>
      <c r="C2722" s="5" t="s">
        <v>25</v>
      </c>
      <c r="D2722" s="5" t="s">
        <v>4276</v>
      </c>
      <c r="E2722" s="43">
        <v>1850</v>
      </c>
      <c r="F2722" s="43"/>
      <c r="G2722" s="361">
        <f t="shared" si="35"/>
        <v>16056.661290322663</v>
      </c>
      <c r="H2722" s="388" t="s">
        <v>9567</v>
      </c>
    </row>
    <row r="2723" spans="1:14" x14ac:dyDescent="0.3">
      <c r="A2723" s="45">
        <v>44464</v>
      </c>
      <c r="B2723" s="396"/>
      <c r="C2723" s="5" t="s">
        <v>84</v>
      </c>
      <c r="D2723" s="5" t="s">
        <v>8031</v>
      </c>
      <c r="E2723" s="43">
        <v>2000</v>
      </c>
      <c r="F2723" s="43"/>
      <c r="G2723" s="361">
        <f t="shared" si="35"/>
        <v>14056.661290322663</v>
      </c>
      <c r="H2723" s="388" t="s">
        <v>9567</v>
      </c>
    </row>
    <row r="2724" spans="1:14" x14ac:dyDescent="0.3">
      <c r="A2724" s="45">
        <v>44464</v>
      </c>
      <c r="B2724" s="396"/>
      <c r="C2724" s="5" t="s">
        <v>84</v>
      </c>
      <c r="D2724" s="5" t="s">
        <v>8032</v>
      </c>
      <c r="E2724" s="43">
        <v>6000</v>
      </c>
      <c r="F2724" s="43"/>
      <c r="G2724" s="361">
        <f t="shared" si="35"/>
        <v>8056.6612903226633</v>
      </c>
      <c r="H2724" s="388" t="s">
        <v>9567</v>
      </c>
    </row>
    <row r="2725" spans="1:14" x14ac:dyDescent="0.3">
      <c r="A2725" s="45">
        <v>44464</v>
      </c>
      <c r="B2725" s="561"/>
      <c r="C2725" s="538" t="s">
        <v>8034</v>
      </c>
      <c r="D2725" s="538"/>
      <c r="E2725" s="538"/>
      <c r="F2725" s="43">
        <v>26000</v>
      </c>
      <c r="G2725" s="361">
        <f t="shared" si="35"/>
        <v>34056.661290322663</v>
      </c>
      <c r="H2725" s="388" t="s">
        <v>9567</v>
      </c>
      <c r="N2725" s="93"/>
    </row>
    <row r="2726" spans="1:14" x14ac:dyDescent="0.3">
      <c r="A2726" s="45">
        <v>44464</v>
      </c>
      <c r="B2726" s="396"/>
      <c r="C2726" s="5" t="s">
        <v>0</v>
      </c>
      <c r="D2726" s="5" t="s">
        <v>8033</v>
      </c>
      <c r="E2726" s="43">
        <v>14000</v>
      </c>
      <c r="F2726" s="43"/>
      <c r="G2726" s="361">
        <f t="shared" si="35"/>
        <v>20056.661290322663</v>
      </c>
      <c r="H2726" s="388" t="s">
        <v>9567</v>
      </c>
    </row>
    <row r="2727" spans="1:14" x14ac:dyDescent="0.3">
      <c r="A2727" s="45">
        <v>44464</v>
      </c>
      <c r="B2727" s="561"/>
      <c r="C2727" s="538" t="s">
        <v>8035</v>
      </c>
      <c r="D2727" s="538"/>
      <c r="E2727" s="538"/>
      <c r="F2727" s="43">
        <v>134000</v>
      </c>
      <c r="G2727" s="361">
        <f>G2726+F2727-E2727</f>
        <v>154056.66129032266</v>
      </c>
      <c r="H2727" s="388" t="s">
        <v>9567</v>
      </c>
      <c r="N2727" s="93"/>
    </row>
    <row r="2728" spans="1:14" x14ac:dyDescent="0.3">
      <c r="A2728" s="45">
        <v>44464</v>
      </c>
      <c r="B2728" s="396"/>
      <c r="C2728" s="5" t="s">
        <v>3563</v>
      </c>
      <c r="D2728" s="5" t="s">
        <v>8039</v>
      </c>
      <c r="E2728" s="43">
        <v>2500</v>
      </c>
      <c r="F2728" s="43"/>
      <c r="G2728" s="361">
        <f t="shared" si="35"/>
        <v>151556.66129032266</v>
      </c>
      <c r="H2728" s="388" t="s">
        <v>9567</v>
      </c>
    </row>
    <row r="2729" spans="1:14" x14ac:dyDescent="0.3">
      <c r="A2729" s="45">
        <v>44464</v>
      </c>
      <c r="B2729" s="396"/>
      <c r="C2729" s="5" t="s">
        <v>8040</v>
      </c>
      <c r="D2729" s="5" t="s">
        <v>5508</v>
      </c>
      <c r="E2729" s="43">
        <v>340</v>
      </c>
      <c r="F2729" s="43"/>
      <c r="G2729" s="361">
        <f t="shared" si="35"/>
        <v>151216.66129032266</v>
      </c>
      <c r="H2729" s="388" t="s">
        <v>9567</v>
      </c>
    </row>
    <row r="2730" spans="1:14" x14ac:dyDescent="0.3">
      <c r="A2730" s="45">
        <v>44464</v>
      </c>
      <c r="B2730" s="396"/>
      <c r="C2730" s="5" t="s">
        <v>84</v>
      </c>
      <c r="D2730" s="5" t="s">
        <v>8041</v>
      </c>
      <c r="E2730" s="43">
        <v>15000</v>
      </c>
      <c r="F2730" s="43"/>
      <c r="G2730" s="361">
        <f>G2729+F2730-E2730</f>
        <v>136216.66129032266</v>
      </c>
      <c r="H2730" s="388" t="s">
        <v>9567</v>
      </c>
    </row>
    <row r="2731" spans="1:14" x14ac:dyDescent="0.3">
      <c r="A2731" s="45">
        <v>44466</v>
      </c>
      <c r="B2731" s="396"/>
      <c r="C2731" s="5" t="s">
        <v>84</v>
      </c>
      <c r="D2731" s="61" t="s">
        <v>8042</v>
      </c>
      <c r="E2731" s="43">
        <v>1000</v>
      </c>
      <c r="F2731" s="43"/>
      <c r="G2731" s="361">
        <f t="shared" ref="G2731:G2794" si="36">G2730+F2731-E2731</f>
        <v>135216.66129032266</v>
      </c>
      <c r="H2731" s="388" t="s">
        <v>9567</v>
      </c>
    </row>
    <row r="2732" spans="1:14" x14ac:dyDescent="0.3">
      <c r="A2732" s="45">
        <v>44466</v>
      </c>
      <c r="B2732" s="396"/>
      <c r="C2732" s="5" t="s">
        <v>0</v>
      </c>
      <c r="D2732" s="5" t="s">
        <v>8043</v>
      </c>
      <c r="E2732" s="43">
        <v>4000</v>
      </c>
      <c r="F2732" s="43"/>
      <c r="G2732" s="361">
        <f t="shared" si="36"/>
        <v>131216.66129032266</v>
      </c>
      <c r="H2732" s="388" t="s">
        <v>9567</v>
      </c>
    </row>
    <row r="2733" spans="1:14" x14ac:dyDescent="0.3">
      <c r="A2733" s="45">
        <v>44466</v>
      </c>
      <c r="B2733" s="396"/>
      <c r="C2733" s="5" t="s">
        <v>7692</v>
      </c>
      <c r="D2733" s="5" t="s">
        <v>8044</v>
      </c>
      <c r="E2733" s="43">
        <v>10000</v>
      </c>
      <c r="F2733" s="43"/>
      <c r="G2733" s="361">
        <f t="shared" si="36"/>
        <v>121216.66129032266</v>
      </c>
      <c r="H2733" s="388" t="s">
        <v>9567</v>
      </c>
    </row>
    <row r="2734" spans="1:14" x14ac:dyDescent="0.3">
      <c r="A2734" s="45">
        <v>44466</v>
      </c>
      <c r="B2734" s="561"/>
      <c r="C2734" s="538" t="s">
        <v>4415</v>
      </c>
      <c r="D2734" s="538"/>
      <c r="E2734" s="538"/>
      <c r="F2734" s="43">
        <v>300000</v>
      </c>
      <c r="G2734" s="361">
        <f t="shared" si="36"/>
        <v>421216.66129032266</v>
      </c>
      <c r="H2734" s="388" t="s">
        <v>9567</v>
      </c>
      <c r="N2734" s="93"/>
    </row>
    <row r="2735" spans="1:14" x14ac:dyDescent="0.3">
      <c r="A2735" s="45">
        <v>44467</v>
      </c>
      <c r="B2735" s="396"/>
      <c r="C2735" s="5" t="s">
        <v>8045</v>
      </c>
      <c r="D2735" s="5" t="s">
        <v>8046</v>
      </c>
      <c r="E2735" s="43">
        <v>380754</v>
      </c>
      <c r="F2735" s="43"/>
      <c r="G2735" s="361">
        <f t="shared" si="36"/>
        <v>40462.661290322663</v>
      </c>
      <c r="H2735" s="388" t="s">
        <v>9567</v>
      </c>
    </row>
    <row r="2736" spans="1:14" x14ac:dyDescent="0.3">
      <c r="A2736" s="45">
        <v>44467</v>
      </c>
      <c r="B2736" s="425"/>
      <c r="C2736" s="273" t="s">
        <v>4504</v>
      </c>
      <c r="D2736" s="273" t="s">
        <v>8047</v>
      </c>
      <c r="E2736" s="274"/>
      <c r="F2736" s="274">
        <v>15000</v>
      </c>
      <c r="G2736" s="361">
        <f t="shared" si="36"/>
        <v>55462.661290322663</v>
      </c>
      <c r="H2736" s="388" t="s">
        <v>9567</v>
      </c>
    </row>
    <row r="2737" spans="1:14" x14ac:dyDescent="0.3">
      <c r="A2737" s="45">
        <v>44467</v>
      </c>
      <c r="B2737" s="396"/>
      <c r="C2737" s="5" t="s">
        <v>3559</v>
      </c>
      <c r="D2737" s="5" t="s">
        <v>7966</v>
      </c>
      <c r="E2737" s="43">
        <v>630</v>
      </c>
      <c r="F2737" s="43"/>
      <c r="G2737" s="361">
        <f t="shared" si="36"/>
        <v>54832.661290322663</v>
      </c>
      <c r="H2737" s="388" t="s">
        <v>9567</v>
      </c>
    </row>
    <row r="2738" spans="1:14" x14ac:dyDescent="0.3">
      <c r="A2738" s="45">
        <v>44467</v>
      </c>
      <c r="B2738" s="396"/>
      <c r="C2738" s="5" t="s">
        <v>5162</v>
      </c>
      <c r="D2738" s="5" t="s">
        <v>8048</v>
      </c>
      <c r="E2738" s="43">
        <v>1000</v>
      </c>
      <c r="F2738" s="43"/>
      <c r="G2738" s="361">
        <f t="shared" si="36"/>
        <v>53832.661290322663</v>
      </c>
      <c r="H2738" s="388" t="s">
        <v>9567</v>
      </c>
    </row>
    <row r="2739" spans="1:14" x14ac:dyDescent="0.3">
      <c r="A2739" s="45">
        <v>44467</v>
      </c>
      <c r="B2739" s="561"/>
      <c r="C2739" s="538" t="s">
        <v>8049</v>
      </c>
      <c r="D2739" s="538"/>
      <c r="E2739" s="538"/>
      <c r="F2739" s="43">
        <v>20000</v>
      </c>
      <c r="G2739" s="361">
        <f t="shared" si="36"/>
        <v>73832.661290322663</v>
      </c>
      <c r="H2739" s="388" t="s">
        <v>9567</v>
      </c>
      <c r="N2739" s="93"/>
    </row>
    <row r="2740" spans="1:14" x14ac:dyDescent="0.3">
      <c r="A2740" s="45">
        <v>44467</v>
      </c>
      <c r="B2740" s="396"/>
      <c r="C2740" s="5" t="s">
        <v>3985</v>
      </c>
      <c r="D2740" s="5" t="s">
        <v>8050</v>
      </c>
      <c r="E2740" s="43">
        <v>50000</v>
      </c>
      <c r="F2740" s="43"/>
      <c r="G2740" s="361">
        <f t="shared" si="36"/>
        <v>23832.661290322663</v>
      </c>
      <c r="H2740" s="388" t="s">
        <v>9567</v>
      </c>
    </row>
    <row r="2741" spans="1:14" x14ac:dyDescent="0.3">
      <c r="A2741" s="45">
        <v>44467</v>
      </c>
      <c r="B2741" s="396"/>
      <c r="C2741" s="5" t="s">
        <v>84</v>
      </c>
      <c r="D2741" s="5" t="s">
        <v>8051</v>
      </c>
      <c r="E2741" s="43">
        <v>2000</v>
      </c>
      <c r="F2741" s="43"/>
      <c r="G2741" s="361">
        <f t="shared" si="36"/>
        <v>21832.661290322663</v>
      </c>
      <c r="H2741" s="388" t="s">
        <v>9567</v>
      </c>
    </row>
    <row r="2742" spans="1:14" x14ac:dyDescent="0.3">
      <c r="A2742" s="45">
        <v>44468</v>
      </c>
      <c r="B2742" s="396"/>
      <c r="C2742" s="5" t="s">
        <v>25</v>
      </c>
      <c r="D2742" s="5" t="s">
        <v>7934</v>
      </c>
      <c r="E2742" s="43">
        <v>1000</v>
      </c>
      <c r="F2742" s="43"/>
      <c r="G2742" s="361">
        <f t="shared" si="36"/>
        <v>20832.661290322663</v>
      </c>
      <c r="H2742" s="388" t="s">
        <v>9567</v>
      </c>
    </row>
    <row r="2743" spans="1:14" x14ac:dyDescent="0.3">
      <c r="A2743" s="45">
        <v>44468</v>
      </c>
      <c r="B2743" s="396"/>
      <c r="C2743" s="5" t="s">
        <v>25</v>
      </c>
      <c r="D2743" s="5" t="s">
        <v>4276</v>
      </c>
      <c r="E2743" s="43">
        <f>528+180+110+200+750+160+30+280+50+280+50+600+150+80</f>
        <v>3448</v>
      </c>
      <c r="F2743" s="43"/>
      <c r="G2743" s="361">
        <f t="shared" si="36"/>
        <v>17384.661290322663</v>
      </c>
      <c r="H2743" s="388" t="s">
        <v>9567</v>
      </c>
    </row>
    <row r="2744" spans="1:14" x14ac:dyDescent="0.3">
      <c r="A2744" s="45">
        <v>44468</v>
      </c>
      <c r="B2744" s="396"/>
      <c r="C2744" s="5" t="s">
        <v>14</v>
      </c>
      <c r="D2744" s="5" t="s">
        <v>294</v>
      </c>
      <c r="E2744" s="43">
        <v>9000</v>
      </c>
      <c r="F2744" s="43"/>
      <c r="G2744" s="361">
        <f t="shared" si="36"/>
        <v>8384.6612903226633</v>
      </c>
      <c r="H2744" s="388" t="s">
        <v>9567</v>
      </c>
    </row>
    <row r="2745" spans="1:14" x14ac:dyDescent="0.3">
      <c r="A2745" s="45">
        <v>44468</v>
      </c>
      <c r="B2745" s="396"/>
      <c r="C2745" s="5" t="s">
        <v>25</v>
      </c>
      <c r="D2745" s="5" t="s">
        <v>6049</v>
      </c>
      <c r="E2745" s="43">
        <v>50</v>
      </c>
      <c r="F2745" s="43"/>
      <c r="G2745" s="361">
        <f t="shared" si="36"/>
        <v>8334.6612903226633</v>
      </c>
      <c r="H2745" s="388" t="s">
        <v>9567</v>
      </c>
    </row>
    <row r="2746" spans="1:14" x14ac:dyDescent="0.3">
      <c r="A2746" s="45">
        <v>44468</v>
      </c>
      <c r="B2746" s="396"/>
      <c r="C2746" s="5" t="s">
        <v>110</v>
      </c>
      <c r="D2746" s="5" t="s">
        <v>7954</v>
      </c>
      <c r="E2746" s="43">
        <v>3000</v>
      </c>
      <c r="F2746" s="43"/>
      <c r="G2746" s="361">
        <f t="shared" si="36"/>
        <v>5334.6612903226633</v>
      </c>
      <c r="H2746" s="388" t="s">
        <v>9567</v>
      </c>
    </row>
    <row r="2747" spans="1:14" x14ac:dyDescent="0.3">
      <c r="A2747" s="45">
        <v>44468</v>
      </c>
      <c r="B2747" s="561"/>
      <c r="C2747" s="538" t="s">
        <v>861</v>
      </c>
      <c r="D2747" s="538"/>
      <c r="E2747" s="538"/>
      <c r="F2747" s="43">
        <v>100000</v>
      </c>
      <c r="G2747" s="361">
        <f t="shared" si="36"/>
        <v>105334.66129032266</v>
      </c>
      <c r="H2747" s="388" t="s">
        <v>9567</v>
      </c>
      <c r="N2747" s="93"/>
    </row>
    <row r="2748" spans="1:14" x14ac:dyDescent="0.3">
      <c r="A2748" s="45">
        <v>44468</v>
      </c>
      <c r="B2748" s="425"/>
      <c r="C2748" s="273" t="s">
        <v>325</v>
      </c>
      <c r="D2748" s="273" t="s">
        <v>8053</v>
      </c>
      <c r="E2748" s="274">
        <v>20000</v>
      </c>
      <c r="F2748" s="274"/>
      <c r="G2748" s="361">
        <f t="shared" si="36"/>
        <v>85334.661290322663</v>
      </c>
      <c r="H2748" s="388" t="s">
        <v>9567</v>
      </c>
    </row>
    <row r="2749" spans="1:14" x14ac:dyDescent="0.3">
      <c r="A2749" s="45">
        <v>44468</v>
      </c>
      <c r="B2749" s="396"/>
      <c r="C2749" s="5" t="s">
        <v>1837</v>
      </c>
      <c r="D2749" s="5" t="s">
        <v>8054</v>
      </c>
      <c r="E2749" s="43">
        <v>1500</v>
      </c>
      <c r="F2749" s="43"/>
      <c r="G2749" s="361">
        <f t="shared" si="36"/>
        <v>83834.661290322663</v>
      </c>
      <c r="H2749" s="388" t="s">
        <v>9567</v>
      </c>
    </row>
    <row r="2750" spans="1:14" x14ac:dyDescent="0.3">
      <c r="A2750" s="45">
        <v>44468</v>
      </c>
      <c r="B2750" s="396"/>
      <c r="C2750" s="5" t="s">
        <v>5156</v>
      </c>
      <c r="D2750" s="5" t="s">
        <v>8055</v>
      </c>
      <c r="E2750" s="43">
        <v>650</v>
      </c>
      <c r="F2750" s="43"/>
      <c r="G2750" s="361">
        <f t="shared" si="36"/>
        <v>83184.661290322663</v>
      </c>
      <c r="H2750" s="388" t="s">
        <v>9567</v>
      </c>
    </row>
    <row r="2751" spans="1:14" x14ac:dyDescent="0.3">
      <c r="A2751" s="45">
        <v>44469</v>
      </c>
      <c r="B2751" s="396"/>
      <c r="C2751" s="5" t="s">
        <v>84</v>
      </c>
      <c r="D2751" s="5" t="s">
        <v>8056</v>
      </c>
      <c r="E2751" s="43">
        <v>2000</v>
      </c>
      <c r="F2751" s="43"/>
      <c r="G2751" s="361">
        <f t="shared" si="36"/>
        <v>81184.661290322663</v>
      </c>
      <c r="H2751" s="388" t="s">
        <v>9567</v>
      </c>
    </row>
    <row r="2752" spans="1:14" x14ac:dyDescent="0.3">
      <c r="A2752" s="45">
        <v>44469</v>
      </c>
      <c r="B2752" s="396"/>
      <c r="C2752" s="5" t="s">
        <v>8057</v>
      </c>
      <c r="D2752" s="5" t="s">
        <v>6516</v>
      </c>
      <c r="E2752" s="43">
        <v>20000</v>
      </c>
      <c r="F2752" s="43"/>
      <c r="G2752" s="361">
        <f t="shared" si="36"/>
        <v>61184.661290322663</v>
      </c>
      <c r="H2752" s="388" t="s">
        <v>9567</v>
      </c>
    </row>
    <row r="2753" spans="1:14" x14ac:dyDescent="0.3">
      <c r="A2753" s="45">
        <v>44469</v>
      </c>
      <c r="B2753" s="396"/>
      <c r="C2753" s="5" t="s">
        <v>7745</v>
      </c>
      <c r="D2753" s="5" t="s">
        <v>8058</v>
      </c>
      <c r="E2753" s="43">
        <v>10000</v>
      </c>
      <c r="F2753" s="43"/>
      <c r="G2753" s="361">
        <f t="shared" si="36"/>
        <v>51184.661290322663</v>
      </c>
      <c r="H2753" s="388" t="s">
        <v>9567</v>
      </c>
    </row>
    <row r="2754" spans="1:14" x14ac:dyDescent="0.3">
      <c r="A2754" s="45">
        <v>44469</v>
      </c>
      <c r="B2754" s="396"/>
      <c r="C2754" s="5" t="s">
        <v>4550</v>
      </c>
      <c r="D2754" s="5" t="s">
        <v>294</v>
      </c>
      <c r="E2754" s="43">
        <v>10000</v>
      </c>
      <c r="F2754" s="43"/>
      <c r="G2754" s="361">
        <f t="shared" si="36"/>
        <v>41184.661290322663</v>
      </c>
      <c r="H2754" s="388" t="s">
        <v>9567</v>
      </c>
    </row>
    <row r="2755" spans="1:14" x14ac:dyDescent="0.3">
      <c r="A2755" s="45">
        <v>44469</v>
      </c>
      <c r="B2755" s="396"/>
      <c r="C2755" s="5" t="s">
        <v>3559</v>
      </c>
      <c r="D2755" s="5" t="s">
        <v>8059</v>
      </c>
      <c r="E2755" s="43">
        <v>8500</v>
      </c>
      <c r="F2755" s="43"/>
      <c r="G2755" s="361">
        <f t="shared" si="36"/>
        <v>32684.661290322663</v>
      </c>
      <c r="H2755" s="388" t="s">
        <v>9567</v>
      </c>
    </row>
    <row r="2756" spans="1:14" x14ac:dyDescent="0.3">
      <c r="A2756" s="45">
        <v>44469</v>
      </c>
      <c r="B2756" s="396"/>
      <c r="C2756" s="5" t="s">
        <v>6908</v>
      </c>
      <c r="D2756" s="5" t="s">
        <v>8060</v>
      </c>
      <c r="E2756" s="43">
        <v>1400</v>
      </c>
      <c r="F2756" s="43"/>
      <c r="G2756" s="361">
        <f t="shared" si="36"/>
        <v>31284.661290322663</v>
      </c>
      <c r="H2756" s="388" t="s">
        <v>9567</v>
      </c>
    </row>
    <row r="2757" spans="1:14" x14ac:dyDescent="0.3">
      <c r="A2757" s="45">
        <v>44469</v>
      </c>
      <c r="B2757" s="396"/>
      <c r="C2757" s="5" t="s">
        <v>84</v>
      </c>
      <c r="D2757" s="5" t="s">
        <v>8061</v>
      </c>
      <c r="E2757" s="43">
        <v>22000</v>
      </c>
      <c r="F2757" s="43"/>
      <c r="G2757" s="361">
        <f t="shared" si="36"/>
        <v>9284.6612903226633</v>
      </c>
      <c r="H2757" s="388" t="s">
        <v>9567</v>
      </c>
    </row>
    <row r="2758" spans="1:14" x14ac:dyDescent="0.3">
      <c r="A2758" s="45">
        <v>44469</v>
      </c>
      <c r="B2758" s="396"/>
      <c r="C2758" s="5" t="s">
        <v>4281</v>
      </c>
      <c r="D2758" s="5" t="s">
        <v>8062</v>
      </c>
      <c r="E2758" s="43">
        <v>400</v>
      </c>
      <c r="F2758" s="43"/>
      <c r="G2758" s="361">
        <f t="shared" si="36"/>
        <v>8884.6612903226633</v>
      </c>
      <c r="H2758" s="388" t="s">
        <v>9567</v>
      </c>
    </row>
    <row r="2759" spans="1:14" x14ac:dyDescent="0.3">
      <c r="A2759" s="45">
        <v>44471</v>
      </c>
      <c r="B2759" s="561"/>
      <c r="C2759" s="538" t="s">
        <v>4415</v>
      </c>
      <c r="D2759" s="538"/>
      <c r="E2759" s="538"/>
      <c r="F2759" s="43">
        <v>100000</v>
      </c>
      <c r="G2759" s="361">
        <f t="shared" si="36"/>
        <v>108884.66129032266</v>
      </c>
      <c r="H2759" s="388" t="s">
        <v>9567</v>
      </c>
      <c r="N2759" s="93"/>
    </row>
    <row r="2760" spans="1:14" x14ac:dyDescent="0.3">
      <c r="A2760" s="45">
        <v>44471</v>
      </c>
      <c r="B2760" s="396"/>
      <c r="C2760" s="5" t="s">
        <v>68</v>
      </c>
      <c r="D2760" s="5" t="s">
        <v>8063</v>
      </c>
      <c r="E2760" s="43">
        <v>1000</v>
      </c>
      <c r="F2760" s="43"/>
      <c r="G2760" s="361">
        <f t="shared" si="36"/>
        <v>107884.66129032266</v>
      </c>
      <c r="H2760" s="388" t="s">
        <v>9567</v>
      </c>
    </row>
    <row r="2761" spans="1:14" x14ac:dyDescent="0.3">
      <c r="A2761" s="45">
        <v>44471</v>
      </c>
      <c r="B2761" s="396"/>
      <c r="C2761" s="5" t="s">
        <v>0</v>
      </c>
      <c r="D2761" s="5" t="s">
        <v>294</v>
      </c>
      <c r="E2761" s="43">
        <v>60000</v>
      </c>
      <c r="F2761" s="43"/>
      <c r="G2761" s="361">
        <f t="shared" si="36"/>
        <v>47884.661290322663</v>
      </c>
      <c r="H2761" s="388" t="s">
        <v>9567</v>
      </c>
    </row>
    <row r="2762" spans="1:14" x14ac:dyDescent="0.3">
      <c r="A2762" s="45">
        <v>44471</v>
      </c>
      <c r="B2762" s="396"/>
      <c r="C2762" s="5" t="s">
        <v>4550</v>
      </c>
      <c r="D2762" s="5" t="s">
        <v>8064</v>
      </c>
      <c r="E2762" s="43">
        <v>5000</v>
      </c>
      <c r="F2762" s="43"/>
      <c r="G2762" s="361">
        <f t="shared" si="36"/>
        <v>42884.661290322663</v>
      </c>
      <c r="H2762" s="388" t="s">
        <v>9567</v>
      </c>
    </row>
    <row r="2763" spans="1:14" x14ac:dyDescent="0.3">
      <c r="A2763" s="45">
        <v>44471</v>
      </c>
      <c r="B2763" s="396"/>
      <c r="C2763" s="5" t="s">
        <v>84</v>
      </c>
      <c r="D2763" s="61" t="s">
        <v>8065</v>
      </c>
      <c r="E2763" s="43">
        <v>1000</v>
      </c>
      <c r="F2763" s="43"/>
      <c r="G2763" s="361">
        <f t="shared" si="36"/>
        <v>41884.661290322663</v>
      </c>
      <c r="H2763" s="388" t="s">
        <v>9567</v>
      </c>
    </row>
    <row r="2764" spans="1:14" x14ac:dyDescent="0.3">
      <c r="A2764" s="45">
        <v>44471</v>
      </c>
      <c r="B2764" s="396"/>
      <c r="C2764" s="5" t="s">
        <v>25</v>
      </c>
      <c r="D2764" s="5" t="s">
        <v>7934</v>
      </c>
      <c r="E2764" s="43">
        <v>400</v>
      </c>
      <c r="F2764" s="43"/>
      <c r="G2764" s="361">
        <f t="shared" si="36"/>
        <v>41484.661290322663</v>
      </c>
      <c r="H2764" s="388" t="s">
        <v>9567</v>
      </c>
    </row>
    <row r="2765" spans="1:14" x14ac:dyDescent="0.3">
      <c r="A2765" s="45">
        <v>44471</v>
      </c>
      <c r="B2765" s="396"/>
      <c r="C2765" s="5" t="s">
        <v>25</v>
      </c>
      <c r="D2765" s="5" t="s">
        <v>4276</v>
      </c>
      <c r="E2765" s="43">
        <f>280+140+70+50+30+100+100+110+1000+255</f>
        <v>2135</v>
      </c>
      <c r="F2765" s="43"/>
      <c r="G2765" s="361">
        <f t="shared" si="36"/>
        <v>39349.661290322663</v>
      </c>
      <c r="H2765" s="388" t="s">
        <v>9567</v>
      </c>
    </row>
    <row r="2766" spans="1:14" x14ac:dyDescent="0.3">
      <c r="A2766" s="45">
        <v>44471</v>
      </c>
      <c r="B2766" s="396"/>
      <c r="C2766" s="5" t="s">
        <v>3563</v>
      </c>
      <c r="D2766" s="5" t="s">
        <v>8067</v>
      </c>
      <c r="E2766" s="43">
        <v>1300</v>
      </c>
      <c r="F2766" s="43"/>
      <c r="G2766" s="361">
        <f t="shared" si="36"/>
        <v>38049.661290322663</v>
      </c>
      <c r="H2766" s="388" t="s">
        <v>9567</v>
      </c>
    </row>
    <row r="2767" spans="1:14" x14ac:dyDescent="0.3">
      <c r="A2767" s="45">
        <v>44471</v>
      </c>
      <c r="B2767" s="396"/>
      <c r="C2767" s="5" t="s">
        <v>14</v>
      </c>
      <c r="D2767" s="5" t="s">
        <v>8070</v>
      </c>
      <c r="E2767" s="43">
        <v>20000</v>
      </c>
      <c r="F2767" s="43"/>
      <c r="G2767" s="361">
        <f t="shared" si="36"/>
        <v>18049.661290322663</v>
      </c>
      <c r="H2767" s="388" t="s">
        <v>9567</v>
      </c>
    </row>
    <row r="2768" spans="1:14" x14ac:dyDescent="0.3">
      <c r="A2768" s="45">
        <v>44471</v>
      </c>
      <c r="B2768" s="396"/>
      <c r="C2768" s="5" t="s">
        <v>18</v>
      </c>
      <c r="D2768" s="5" t="s">
        <v>8068</v>
      </c>
      <c r="E2768" s="43">
        <v>3000</v>
      </c>
      <c r="F2768" s="43"/>
      <c r="G2768" s="361">
        <f t="shared" si="36"/>
        <v>15049.661290322663</v>
      </c>
      <c r="H2768" s="388" t="s">
        <v>9567</v>
      </c>
    </row>
    <row r="2769" spans="1:14" x14ac:dyDescent="0.3">
      <c r="A2769" s="45">
        <v>44471</v>
      </c>
      <c r="B2769" s="396"/>
      <c r="C2769" s="5" t="s">
        <v>84</v>
      </c>
      <c r="D2769" s="5" t="s">
        <v>8051</v>
      </c>
      <c r="E2769" s="43">
        <v>2000</v>
      </c>
      <c r="F2769" s="43"/>
      <c r="G2769" s="361">
        <f t="shared" si="36"/>
        <v>13049.661290322663</v>
      </c>
      <c r="H2769" s="388" t="s">
        <v>9567</v>
      </c>
    </row>
    <row r="2770" spans="1:14" x14ac:dyDescent="0.3">
      <c r="A2770" s="45">
        <v>44471</v>
      </c>
      <c r="B2770" s="396"/>
      <c r="C2770" s="5" t="s">
        <v>84</v>
      </c>
      <c r="D2770" s="5" t="s">
        <v>8069</v>
      </c>
      <c r="E2770" s="43">
        <v>2000</v>
      </c>
      <c r="F2770" s="43"/>
      <c r="G2770" s="361">
        <f t="shared" si="36"/>
        <v>11049.661290322663</v>
      </c>
      <c r="H2770" s="388" t="s">
        <v>9567</v>
      </c>
    </row>
    <row r="2771" spans="1:14" x14ac:dyDescent="0.3">
      <c r="A2771" s="45">
        <v>44473</v>
      </c>
      <c r="B2771" s="561"/>
      <c r="C2771" s="538" t="s">
        <v>4106</v>
      </c>
      <c r="D2771" s="538"/>
      <c r="E2771" s="538"/>
      <c r="F2771" s="43">
        <v>100000</v>
      </c>
      <c r="G2771" s="361">
        <f t="shared" si="36"/>
        <v>111049.66129032266</v>
      </c>
      <c r="H2771" s="388" t="s">
        <v>9567</v>
      </c>
      <c r="N2771" s="93"/>
    </row>
    <row r="2772" spans="1:14" x14ac:dyDescent="0.3">
      <c r="A2772" s="45">
        <v>44473</v>
      </c>
      <c r="B2772" s="561"/>
      <c r="C2772" s="538" t="s">
        <v>4106</v>
      </c>
      <c r="D2772" s="538"/>
      <c r="E2772" s="538"/>
      <c r="F2772" s="43">
        <v>100000</v>
      </c>
      <c r="G2772" s="361">
        <f t="shared" si="36"/>
        <v>211049.66129032266</v>
      </c>
      <c r="H2772" s="388" t="s">
        <v>9567</v>
      </c>
      <c r="N2772" s="93"/>
    </row>
    <row r="2773" spans="1:14" x14ac:dyDescent="0.3">
      <c r="A2773" s="45">
        <v>44473</v>
      </c>
      <c r="B2773" s="561"/>
      <c r="C2773" s="538" t="s">
        <v>4106</v>
      </c>
      <c r="D2773" s="538"/>
      <c r="E2773" s="538"/>
      <c r="F2773" s="43">
        <v>100000</v>
      </c>
      <c r="G2773" s="361">
        <f t="shared" si="36"/>
        <v>311049.66129032266</v>
      </c>
      <c r="H2773" s="388" t="s">
        <v>9567</v>
      </c>
      <c r="N2773" s="93"/>
    </row>
    <row r="2774" spans="1:14" x14ac:dyDescent="0.3">
      <c r="A2774" s="45">
        <v>44473</v>
      </c>
      <c r="B2774" s="396"/>
      <c r="C2774" s="5" t="s">
        <v>14</v>
      </c>
      <c r="D2774" s="5" t="s">
        <v>294</v>
      </c>
      <c r="E2774" s="43">
        <v>5000</v>
      </c>
      <c r="F2774" s="43"/>
      <c r="G2774" s="361">
        <f t="shared" si="36"/>
        <v>306049.66129032266</v>
      </c>
      <c r="H2774" s="388" t="s">
        <v>9567</v>
      </c>
    </row>
    <row r="2775" spans="1:14" x14ac:dyDescent="0.3">
      <c r="A2775" s="45">
        <v>44473</v>
      </c>
      <c r="B2775" s="396"/>
      <c r="C2775" s="5" t="s">
        <v>14</v>
      </c>
      <c r="D2775" s="5" t="s">
        <v>8071</v>
      </c>
      <c r="E2775" s="43"/>
      <c r="F2775" s="43"/>
      <c r="G2775" s="361">
        <f t="shared" si="36"/>
        <v>306049.66129032266</v>
      </c>
      <c r="H2775" s="388" t="s">
        <v>9567</v>
      </c>
    </row>
    <row r="2776" spans="1:14" x14ac:dyDescent="0.3">
      <c r="A2776" s="45">
        <v>44473</v>
      </c>
      <c r="B2776" s="561"/>
      <c r="C2776" s="538" t="s">
        <v>8072</v>
      </c>
      <c r="D2776" s="538"/>
      <c r="E2776" s="538"/>
      <c r="F2776" s="43">
        <v>14500</v>
      </c>
      <c r="G2776" s="361">
        <f t="shared" si="36"/>
        <v>320549.66129032266</v>
      </c>
      <c r="H2776" s="388" t="s">
        <v>9567</v>
      </c>
      <c r="N2776" s="93"/>
    </row>
    <row r="2777" spans="1:14" x14ac:dyDescent="0.3">
      <c r="A2777" s="45">
        <v>44473</v>
      </c>
      <c r="B2777" s="396"/>
      <c r="C2777" s="5" t="s">
        <v>2175</v>
      </c>
      <c r="D2777" s="5" t="s">
        <v>8073</v>
      </c>
      <c r="E2777" s="43">
        <v>13500</v>
      </c>
      <c r="F2777" s="43"/>
      <c r="G2777" s="361">
        <f t="shared" si="36"/>
        <v>307049.66129032266</v>
      </c>
      <c r="H2777" s="388" t="s">
        <v>9567</v>
      </c>
    </row>
    <row r="2778" spans="1:14" x14ac:dyDescent="0.3">
      <c r="A2778" s="45">
        <v>44473</v>
      </c>
      <c r="B2778" s="396"/>
      <c r="C2778" s="5" t="s">
        <v>3724</v>
      </c>
      <c r="D2778" s="5" t="s">
        <v>40</v>
      </c>
      <c r="E2778" s="65">
        <v>4089</v>
      </c>
      <c r="F2778" s="43"/>
      <c r="G2778" s="361">
        <f t="shared" si="36"/>
        <v>302960.66129032266</v>
      </c>
      <c r="H2778" s="388" t="s">
        <v>9567</v>
      </c>
    </row>
    <row r="2779" spans="1:14" x14ac:dyDescent="0.3">
      <c r="A2779" s="45">
        <v>44473</v>
      </c>
      <c r="B2779" s="396"/>
      <c r="C2779" s="5" t="s">
        <v>7779</v>
      </c>
      <c r="D2779" s="5" t="s">
        <v>8074</v>
      </c>
      <c r="E2779" s="43">
        <v>13500</v>
      </c>
      <c r="F2779" s="43"/>
      <c r="G2779" s="361">
        <f t="shared" si="36"/>
        <v>289460.66129032266</v>
      </c>
      <c r="H2779" s="388" t="s">
        <v>9567</v>
      </c>
    </row>
    <row r="2780" spans="1:14" ht="37.5" customHeight="1" x14ac:dyDescent="0.3">
      <c r="A2780" s="45">
        <v>44473</v>
      </c>
      <c r="B2780" s="396"/>
      <c r="C2780" s="5" t="s">
        <v>3554</v>
      </c>
      <c r="D2780" s="92" t="s">
        <v>8075</v>
      </c>
      <c r="E2780" s="43">
        <v>40000</v>
      </c>
      <c r="F2780" s="43"/>
      <c r="G2780" s="361">
        <f t="shared" si="36"/>
        <v>249460.66129032266</v>
      </c>
      <c r="H2780" s="388" t="s">
        <v>9567</v>
      </c>
    </row>
    <row r="2781" spans="1:14" x14ac:dyDescent="0.3">
      <c r="A2781" s="45">
        <v>44473</v>
      </c>
      <c r="B2781" s="396"/>
      <c r="C2781" s="5" t="s">
        <v>3554</v>
      </c>
      <c r="D2781" s="5" t="s">
        <v>8076</v>
      </c>
      <c r="E2781" s="43">
        <v>10000</v>
      </c>
      <c r="F2781" s="43"/>
      <c r="G2781" s="361">
        <f t="shared" si="36"/>
        <v>239460.66129032266</v>
      </c>
      <c r="H2781" s="388" t="s">
        <v>9567</v>
      </c>
    </row>
    <row r="2782" spans="1:14" x14ac:dyDescent="0.3">
      <c r="A2782" s="45">
        <v>44473</v>
      </c>
      <c r="B2782" s="396"/>
      <c r="C2782" s="5" t="s">
        <v>14</v>
      </c>
      <c r="D2782" s="5" t="s">
        <v>8077</v>
      </c>
      <c r="E2782" s="43">
        <v>20000</v>
      </c>
      <c r="F2782" s="43"/>
      <c r="G2782" s="361">
        <f t="shared" si="36"/>
        <v>219460.66129032266</v>
      </c>
      <c r="H2782" s="388" t="s">
        <v>9567</v>
      </c>
    </row>
    <row r="2783" spans="1:14" x14ac:dyDescent="0.3">
      <c r="A2783" s="45">
        <v>44473</v>
      </c>
      <c r="B2783" s="396"/>
      <c r="C2783" s="5" t="s">
        <v>14</v>
      </c>
      <c r="D2783" s="5" t="s">
        <v>640</v>
      </c>
      <c r="E2783" s="43">
        <v>1000</v>
      </c>
      <c r="F2783" s="43"/>
      <c r="G2783" s="361">
        <f t="shared" si="36"/>
        <v>218460.66129032266</v>
      </c>
      <c r="H2783" s="388" t="s">
        <v>9567</v>
      </c>
    </row>
    <row r="2784" spans="1:14" x14ac:dyDescent="0.3">
      <c r="A2784" s="45">
        <v>44473</v>
      </c>
      <c r="B2784" s="396"/>
      <c r="C2784" s="5" t="s">
        <v>541</v>
      </c>
      <c r="D2784" s="5" t="s">
        <v>294</v>
      </c>
      <c r="E2784" s="43">
        <v>1000</v>
      </c>
      <c r="F2784" s="43"/>
      <c r="G2784" s="361">
        <f t="shared" si="36"/>
        <v>217460.66129032266</v>
      </c>
      <c r="H2784" s="388" t="s">
        <v>9567</v>
      </c>
    </row>
    <row r="2785" spans="1:14" x14ac:dyDescent="0.3">
      <c r="A2785" s="45">
        <v>44473</v>
      </c>
      <c r="B2785" s="396"/>
      <c r="C2785" s="5" t="s">
        <v>7522</v>
      </c>
      <c r="D2785" s="5" t="s">
        <v>8078</v>
      </c>
      <c r="E2785" s="43">
        <v>39000</v>
      </c>
      <c r="F2785" s="43"/>
      <c r="G2785" s="361">
        <f t="shared" si="36"/>
        <v>178460.66129032266</v>
      </c>
      <c r="H2785" s="388" t="s">
        <v>9567</v>
      </c>
    </row>
    <row r="2786" spans="1:14" x14ac:dyDescent="0.3">
      <c r="A2786" s="45">
        <v>44473</v>
      </c>
      <c r="B2786" s="396"/>
      <c r="C2786" s="5" t="s">
        <v>68</v>
      </c>
      <c r="D2786" s="5" t="s">
        <v>8080</v>
      </c>
      <c r="E2786" s="43">
        <v>50000</v>
      </c>
      <c r="F2786" s="43"/>
      <c r="G2786" s="361">
        <f t="shared" si="36"/>
        <v>128460.66129032266</v>
      </c>
      <c r="H2786" s="388" t="s">
        <v>9567</v>
      </c>
    </row>
    <row r="2787" spans="1:14" x14ac:dyDescent="0.3">
      <c r="A2787" s="45">
        <v>44473</v>
      </c>
      <c r="B2787" s="396"/>
      <c r="C2787" s="5" t="s">
        <v>25</v>
      </c>
      <c r="D2787" s="5" t="s">
        <v>4276</v>
      </c>
      <c r="E2787" s="43">
        <f>500+280+540+50+400+480+80</f>
        <v>2330</v>
      </c>
      <c r="F2787" s="43"/>
      <c r="G2787" s="361">
        <f t="shared" si="36"/>
        <v>126130.66129032266</v>
      </c>
      <c r="H2787" s="388" t="s">
        <v>9567</v>
      </c>
    </row>
    <row r="2788" spans="1:14" x14ac:dyDescent="0.3">
      <c r="A2788" s="45">
        <v>44473</v>
      </c>
      <c r="B2788" s="406"/>
      <c r="C2788" s="61" t="s">
        <v>54</v>
      </c>
      <c r="D2788" s="61" t="s">
        <v>8081</v>
      </c>
      <c r="E2788" s="62">
        <v>8000</v>
      </c>
      <c r="F2788" s="43"/>
      <c r="G2788" s="361">
        <f t="shared" si="36"/>
        <v>118130.66129032266</v>
      </c>
      <c r="H2788" s="388" t="s">
        <v>9567</v>
      </c>
    </row>
    <row r="2789" spans="1:14" x14ac:dyDescent="0.3">
      <c r="A2789" s="45">
        <v>44473</v>
      </c>
      <c r="B2789" s="406"/>
      <c r="C2789" s="61" t="s">
        <v>54</v>
      </c>
      <c r="D2789" s="61" t="s">
        <v>6387</v>
      </c>
      <c r="E2789" s="62">
        <v>97833</v>
      </c>
      <c r="F2789" s="43"/>
      <c r="G2789" s="361">
        <f t="shared" si="36"/>
        <v>20297.661290322663</v>
      </c>
      <c r="H2789" s="388" t="s">
        <v>9567</v>
      </c>
    </row>
    <row r="2790" spans="1:14" x14ac:dyDescent="0.3">
      <c r="A2790" s="45">
        <v>44473</v>
      </c>
      <c r="B2790" s="396"/>
      <c r="C2790" s="5" t="s">
        <v>5793</v>
      </c>
      <c r="D2790" s="5" t="s">
        <v>8082</v>
      </c>
      <c r="E2790" s="43">
        <v>1000</v>
      </c>
      <c r="F2790" s="43"/>
      <c r="G2790" s="361">
        <f t="shared" si="36"/>
        <v>19297.661290322663</v>
      </c>
      <c r="H2790" s="388" t="s">
        <v>9567</v>
      </c>
    </row>
    <row r="2791" spans="1:14" x14ac:dyDescent="0.3">
      <c r="A2791" s="45">
        <v>44474</v>
      </c>
      <c r="B2791" s="396"/>
      <c r="C2791" s="5" t="s">
        <v>14</v>
      </c>
      <c r="D2791" s="5" t="s">
        <v>294</v>
      </c>
      <c r="E2791" s="43">
        <v>10000</v>
      </c>
      <c r="F2791" s="43"/>
      <c r="G2791" s="361">
        <f t="shared" si="36"/>
        <v>9297.6612903226633</v>
      </c>
      <c r="H2791" s="388" t="s">
        <v>9567</v>
      </c>
    </row>
    <row r="2792" spans="1:14" x14ac:dyDescent="0.3">
      <c r="A2792" s="45">
        <v>44474</v>
      </c>
      <c r="B2792" s="396"/>
      <c r="C2792" s="5" t="s">
        <v>25</v>
      </c>
      <c r="D2792" s="5" t="s">
        <v>8086</v>
      </c>
      <c r="E2792" s="43">
        <v>900</v>
      </c>
      <c r="F2792" s="43"/>
      <c r="G2792" s="361">
        <f t="shared" si="36"/>
        <v>8397.6612903226633</v>
      </c>
      <c r="H2792" s="388" t="s">
        <v>9567</v>
      </c>
    </row>
    <row r="2793" spans="1:14" x14ac:dyDescent="0.3">
      <c r="A2793" s="45">
        <v>44474</v>
      </c>
      <c r="B2793" s="396"/>
      <c r="C2793" s="5" t="s">
        <v>8087</v>
      </c>
      <c r="D2793" s="5" t="s">
        <v>8088</v>
      </c>
      <c r="E2793" s="43">
        <v>2000</v>
      </c>
      <c r="F2793" s="43"/>
      <c r="G2793" s="361">
        <f t="shared" si="36"/>
        <v>6397.6612903226633</v>
      </c>
      <c r="H2793" s="388" t="s">
        <v>9567</v>
      </c>
    </row>
    <row r="2794" spans="1:14" x14ac:dyDescent="0.3">
      <c r="A2794" s="45">
        <v>44474</v>
      </c>
      <c r="B2794" s="396"/>
      <c r="C2794" s="5" t="s">
        <v>25</v>
      </c>
      <c r="D2794" s="5" t="s">
        <v>6049</v>
      </c>
      <c r="E2794" s="43">
        <v>50</v>
      </c>
      <c r="F2794" s="43"/>
      <c r="G2794" s="361">
        <f t="shared" si="36"/>
        <v>6347.6612903226633</v>
      </c>
      <c r="H2794" s="388" t="s">
        <v>9567</v>
      </c>
    </row>
    <row r="2795" spans="1:14" x14ac:dyDescent="0.3">
      <c r="A2795" s="45">
        <v>44474</v>
      </c>
      <c r="B2795" s="561"/>
      <c r="C2795" s="538" t="s">
        <v>4106</v>
      </c>
      <c r="D2795" s="538"/>
      <c r="E2795" s="538"/>
      <c r="F2795" s="43">
        <v>150000</v>
      </c>
      <c r="G2795" s="361">
        <f t="shared" ref="G2795:G2813" si="37">G2794+F2795-E2795</f>
        <v>156347.66129032266</v>
      </c>
      <c r="H2795" s="388" t="s">
        <v>9567</v>
      </c>
      <c r="N2795" s="93"/>
    </row>
    <row r="2796" spans="1:14" x14ac:dyDescent="0.3">
      <c r="A2796" s="45">
        <v>44474</v>
      </c>
      <c r="B2796" s="561"/>
      <c r="C2796" s="538" t="s">
        <v>4415</v>
      </c>
      <c r="D2796" s="538"/>
      <c r="E2796" s="538"/>
      <c r="F2796" s="43">
        <v>350000</v>
      </c>
      <c r="G2796" s="361">
        <f t="shared" si="37"/>
        <v>506347.66129032266</v>
      </c>
      <c r="H2796" s="388" t="s">
        <v>9567</v>
      </c>
      <c r="N2796" s="93"/>
    </row>
    <row r="2797" spans="1:14" x14ac:dyDescent="0.3">
      <c r="A2797" s="45">
        <v>44474</v>
      </c>
      <c r="B2797" s="561"/>
      <c r="C2797" s="538" t="s">
        <v>4415</v>
      </c>
      <c r="D2797" s="538"/>
      <c r="E2797" s="538"/>
      <c r="F2797" s="43">
        <v>300000</v>
      </c>
      <c r="G2797" s="361">
        <f t="shared" si="37"/>
        <v>806347.66129032266</v>
      </c>
      <c r="H2797" s="388" t="s">
        <v>9567</v>
      </c>
      <c r="N2797" s="93"/>
    </row>
    <row r="2798" spans="1:14" x14ac:dyDescent="0.3">
      <c r="A2798" s="45">
        <v>44474</v>
      </c>
      <c r="B2798" s="561"/>
      <c r="C2798" s="538" t="s">
        <v>4415</v>
      </c>
      <c r="D2798" s="538"/>
      <c r="E2798" s="538"/>
      <c r="F2798" s="43">
        <v>100000</v>
      </c>
      <c r="G2798" s="361">
        <f t="shared" si="37"/>
        <v>906347.66129032266</v>
      </c>
      <c r="H2798" s="388" t="s">
        <v>9567</v>
      </c>
      <c r="N2798" s="93"/>
    </row>
    <row r="2799" spans="1:14" ht="21.75" customHeight="1" x14ac:dyDescent="0.3">
      <c r="A2799" s="45">
        <v>44474</v>
      </c>
      <c r="B2799" s="396"/>
      <c r="C2799" s="5" t="s">
        <v>1074</v>
      </c>
      <c r="D2799" s="5" t="s">
        <v>8085</v>
      </c>
      <c r="E2799" s="43">
        <f>11110+1320+1190+1550</f>
        <v>15170</v>
      </c>
      <c r="F2799" s="43"/>
      <c r="G2799" s="361">
        <f t="shared" si="37"/>
        <v>891177.66129032266</v>
      </c>
      <c r="H2799" s="388" t="s">
        <v>9567</v>
      </c>
    </row>
    <row r="2800" spans="1:14"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4" x14ac:dyDescent="0.3">
      <c r="A2817" s="45">
        <v>44476</v>
      </c>
      <c r="B2817" s="396"/>
      <c r="C2817" s="5" t="s">
        <v>5741</v>
      </c>
      <c r="D2817" s="5" t="s">
        <v>294</v>
      </c>
      <c r="E2817" s="43">
        <v>16160</v>
      </c>
      <c r="F2817" s="43"/>
      <c r="G2817" s="361">
        <f t="shared" si="38"/>
        <v>8912.6612903226633</v>
      </c>
      <c r="H2817" s="388" t="s">
        <v>9567</v>
      </c>
    </row>
    <row r="2818" spans="1:14" x14ac:dyDescent="0.3">
      <c r="A2818" s="45">
        <v>44476</v>
      </c>
      <c r="B2818" s="396"/>
      <c r="C2818" s="5" t="s">
        <v>5793</v>
      </c>
      <c r="D2818" s="5" t="s">
        <v>8100</v>
      </c>
      <c r="E2818" s="43">
        <v>1000</v>
      </c>
      <c r="F2818" s="43"/>
      <c r="G2818" s="361">
        <f t="shared" si="38"/>
        <v>7912.6612903226633</v>
      </c>
      <c r="H2818" s="388" t="s">
        <v>9567</v>
      </c>
    </row>
    <row r="2819" spans="1:14" x14ac:dyDescent="0.3">
      <c r="A2819" s="45">
        <v>44476</v>
      </c>
      <c r="B2819" s="401"/>
      <c r="C2819" s="41" t="s">
        <v>18</v>
      </c>
      <c r="D2819" s="41" t="s">
        <v>8101</v>
      </c>
      <c r="E2819" s="42">
        <v>5000</v>
      </c>
      <c r="F2819" s="43"/>
      <c r="G2819" s="361">
        <f t="shared" si="38"/>
        <v>2912.6612903226633</v>
      </c>
      <c r="H2819" s="388" t="s">
        <v>9567</v>
      </c>
    </row>
    <row r="2820" spans="1:14" x14ac:dyDescent="0.3">
      <c r="A2820" s="45">
        <v>44476</v>
      </c>
      <c r="B2820" s="396"/>
      <c r="C2820" s="5" t="s">
        <v>25</v>
      </c>
      <c r="D2820" s="5" t="s">
        <v>8102</v>
      </c>
      <c r="E2820" s="43">
        <v>1000</v>
      </c>
      <c r="F2820" s="43"/>
      <c r="G2820" s="361">
        <f t="shared" si="38"/>
        <v>1912.6612903226633</v>
      </c>
      <c r="H2820" s="388" t="s">
        <v>9567</v>
      </c>
    </row>
    <row r="2821" spans="1:14" x14ac:dyDescent="0.3">
      <c r="A2821" s="45">
        <v>44476</v>
      </c>
      <c r="B2821" s="396"/>
      <c r="C2821" s="5" t="s">
        <v>3563</v>
      </c>
      <c r="D2821" s="5" t="s">
        <v>8109</v>
      </c>
      <c r="E2821" s="43">
        <v>270</v>
      </c>
      <c r="F2821" s="43"/>
      <c r="G2821" s="361">
        <f t="shared" si="38"/>
        <v>1642.6612903226633</v>
      </c>
      <c r="H2821" s="388" t="s">
        <v>9567</v>
      </c>
    </row>
    <row r="2822" spans="1:14" x14ac:dyDescent="0.3">
      <c r="A2822" s="45">
        <v>44477</v>
      </c>
      <c r="B2822" s="396"/>
      <c r="C2822" s="5" t="s">
        <v>25</v>
      </c>
      <c r="D2822" s="5" t="s">
        <v>6049</v>
      </c>
      <c r="E2822" s="43">
        <v>100</v>
      </c>
      <c r="F2822" s="43"/>
      <c r="G2822" s="361">
        <f t="shared" si="38"/>
        <v>1542.6612903226633</v>
      </c>
      <c r="H2822" s="388" t="s">
        <v>9567</v>
      </c>
    </row>
    <row r="2823" spans="1:14" x14ac:dyDescent="0.3">
      <c r="A2823" s="45">
        <v>44477</v>
      </c>
      <c r="B2823" s="396"/>
      <c r="C2823" s="5" t="s">
        <v>25</v>
      </c>
      <c r="D2823" s="5" t="s">
        <v>8110</v>
      </c>
      <c r="E2823" s="43">
        <v>130</v>
      </c>
      <c r="F2823" s="43"/>
      <c r="G2823" s="361">
        <f t="shared" si="38"/>
        <v>1412.6612903226633</v>
      </c>
      <c r="H2823" s="388" t="s">
        <v>9567</v>
      </c>
    </row>
    <row r="2824" spans="1:14" x14ac:dyDescent="0.3">
      <c r="A2824" s="45">
        <v>44478</v>
      </c>
      <c r="B2824" s="561"/>
      <c r="C2824" s="538" t="s">
        <v>4415</v>
      </c>
      <c r="D2824" s="538"/>
      <c r="E2824" s="538"/>
      <c r="F2824" s="43">
        <v>100000</v>
      </c>
      <c r="G2824" s="361">
        <f t="shared" si="38"/>
        <v>101412.66129032266</v>
      </c>
      <c r="H2824" s="388" t="s">
        <v>9567</v>
      </c>
      <c r="N2824" s="93"/>
    </row>
    <row r="2825" spans="1:14" x14ac:dyDescent="0.3">
      <c r="A2825" s="45">
        <v>44478</v>
      </c>
      <c r="B2825" s="396"/>
      <c r="C2825" s="5" t="s">
        <v>1616</v>
      </c>
      <c r="D2825" s="5" t="s">
        <v>640</v>
      </c>
      <c r="E2825" s="43">
        <v>1500</v>
      </c>
      <c r="F2825" s="43"/>
      <c r="G2825" s="361">
        <f t="shared" si="38"/>
        <v>99912.661290322663</v>
      </c>
      <c r="H2825" s="388" t="s">
        <v>9567</v>
      </c>
    </row>
    <row r="2826" spans="1:14" x14ac:dyDescent="0.3">
      <c r="A2826" s="45">
        <v>44478</v>
      </c>
      <c r="B2826" s="396"/>
      <c r="C2826" s="5" t="s">
        <v>0</v>
      </c>
      <c r="D2826" s="5" t="s">
        <v>8115</v>
      </c>
      <c r="E2826" s="43">
        <v>3160</v>
      </c>
      <c r="F2826" s="43"/>
      <c r="G2826" s="361">
        <f t="shared" si="38"/>
        <v>96752.661290322663</v>
      </c>
      <c r="H2826" s="388" t="s">
        <v>9567</v>
      </c>
    </row>
    <row r="2827" spans="1:14" x14ac:dyDescent="0.3">
      <c r="A2827" s="45">
        <v>44478</v>
      </c>
      <c r="B2827" s="396"/>
      <c r="C2827" s="5" t="s">
        <v>25</v>
      </c>
      <c r="D2827" s="5" t="s">
        <v>4731</v>
      </c>
      <c r="E2827" s="43">
        <v>3000</v>
      </c>
      <c r="F2827" s="43"/>
      <c r="G2827" s="361">
        <f t="shared" si="38"/>
        <v>93752.661290322663</v>
      </c>
      <c r="H2827" s="388" t="s">
        <v>9567</v>
      </c>
    </row>
    <row r="2828" spans="1:14" x14ac:dyDescent="0.3">
      <c r="A2828" s="45">
        <v>44478</v>
      </c>
      <c r="B2828" s="396"/>
      <c r="C2828" s="5" t="s">
        <v>4550</v>
      </c>
      <c r="D2828" s="5" t="s">
        <v>7250</v>
      </c>
      <c r="E2828" s="43">
        <v>10000</v>
      </c>
      <c r="F2828" s="43"/>
      <c r="G2828" s="361">
        <f t="shared" si="38"/>
        <v>83752.661290322663</v>
      </c>
      <c r="H2828" s="388" t="s">
        <v>9567</v>
      </c>
    </row>
    <row r="2829" spans="1:14" x14ac:dyDescent="0.3">
      <c r="A2829" s="45">
        <v>44478</v>
      </c>
      <c r="B2829" s="396"/>
      <c r="C2829" s="5" t="s">
        <v>5793</v>
      </c>
      <c r="D2829" s="5" t="s">
        <v>8111</v>
      </c>
      <c r="E2829" s="43">
        <v>2000</v>
      </c>
      <c r="F2829" s="43"/>
      <c r="G2829" s="361">
        <f t="shared" si="38"/>
        <v>81752.661290322663</v>
      </c>
      <c r="H2829" s="388" t="s">
        <v>9567</v>
      </c>
    </row>
    <row r="2830" spans="1:14" x14ac:dyDescent="0.3">
      <c r="A2830" s="45">
        <v>44478</v>
      </c>
      <c r="B2830" s="406"/>
      <c r="C2830" s="61" t="s">
        <v>54</v>
      </c>
      <c r="D2830" s="61" t="s">
        <v>6238</v>
      </c>
      <c r="E2830" s="62">
        <v>38240</v>
      </c>
      <c r="F2830" s="43"/>
      <c r="G2830" s="361">
        <f t="shared" si="38"/>
        <v>43512.661290322663</v>
      </c>
      <c r="H2830" s="388" t="s">
        <v>9567</v>
      </c>
    </row>
    <row r="2831" spans="1:14" x14ac:dyDescent="0.3">
      <c r="A2831" s="45">
        <v>44478</v>
      </c>
      <c r="B2831" s="561"/>
      <c r="C2831" s="538" t="s">
        <v>8112</v>
      </c>
      <c r="D2831" s="538"/>
      <c r="E2831" s="538"/>
      <c r="F2831" s="43">
        <v>4000</v>
      </c>
      <c r="G2831" s="361">
        <f t="shared" si="38"/>
        <v>47512.661290322663</v>
      </c>
      <c r="H2831" s="388" t="s">
        <v>9567</v>
      </c>
      <c r="N2831" s="93"/>
    </row>
    <row r="2832" spans="1:14" x14ac:dyDescent="0.3">
      <c r="A2832" s="45">
        <v>44478</v>
      </c>
      <c r="B2832" s="396"/>
      <c r="C2832" s="5" t="s">
        <v>5930</v>
      </c>
      <c r="D2832" s="5" t="s">
        <v>40</v>
      </c>
      <c r="E2832" s="43">
        <v>37880</v>
      </c>
      <c r="F2832" s="43"/>
      <c r="G2832" s="361">
        <f t="shared" si="38"/>
        <v>9632.6612903226633</v>
      </c>
      <c r="H2832" s="388" t="s">
        <v>9567</v>
      </c>
    </row>
    <row r="2833" spans="1:14" x14ac:dyDescent="0.3">
      <c r="A2833" s="45">
        <v>44478</v>
      </c>
      <c r="B2833" s="396"/>
      <c r="C2833" s="5" t="s">
        <v>54</v>
      </c>
      <c r="D2833" s="5" t="s">
        <v>8113</v>
      </c>
      <c r="E2833" s="43">
        <v>2000</v>
      </c>
      <c r="F2833" s="43"/>
      <c r="G2833" s="361">
        <f t="shared" si="38"/>
        <v>7632.6612903226633</v>
      </c>
      <c r="H2833" s="388" t="s">
        <v>9567</v>
      </c>
    </row>
    <row r="2834" spans="1:14" x14ac:dyDescent="0.3">
      <c r="A2834" s="45">
        <v>44478</v>
      </c>
      <c r="B2834" s="396"/>
      <c r="C2834" s="5" t="s">
        <v>25</v>
      </c>
      <c r="D2834" s="5" t="s">
        <v>8114</v>
      </c>
      <c r="E2834" s="43">
        <v>150</v>
      </c>
      <c r="F2834" s="43"/>
      <c r="G2834" s="361">
        <f t="shared" si="38"/>
        <v>7482.6612903226633</v>
      </c>
      <c r="H2834" s="388" t="s">
        <v>9567</v>
      </c>
    </row>
    <row r="2835" spans="1:14" x14ac:dyDescent="0.3">
      <c r="A2835" s="45">
        <v>44480</v>
      </c>
      <c r="B2835" s="396"/>
      <c r="C2835" s="5" t="s">
        <v>14</v>
      </c>
      <c r="D2835" s="5" t="s">
        <v>294</v>
      </c>
      <c r="E2835" s="43">
        <v>2000</v>
      </c>
      <c r="F2835" s="43"/>
      <c r="G2835" s="361">
        <f t="shared" si="38"/>
        <v>5482.6612903226633</v>
      </c>
      <c r="H2835" s="388" t="s">
        <v>9567</v>
      </c>
    </row>
    <row r="2836" spans="1:14" x14ac:dyDescent="0.3">
      <c r="A2836" s="45">
        <v>44480</v>
      </c>
      <c r="B2836" s="396"/>
      <c r="C2836" s="5" t="s">
        <v>25</v>
      </c>
      <c r="D2836" s="5" t="s">
        <v>8116</v>
      </c>
      <c r="E2836" s="43">
        <v>140</v>
      </c>
      <c r="F2836" s="43"/>
      <c r="G2836" s="361">
        <f t="shared" si="38"/>
        <v>5342.6612903226633</v>
      </c>
      <c r="H2836" s="388" t="s">
        <v>9567</v>
      </c>
    </row>
    <row r="2837" spans="1:14" x14ac:dyDescent="0.3">
      <c r="A2837" s="45">
        <v>44480</v>
      </c>
      <c r="B2837" s="561"/>
      <c r="C2837" s="538" t="s">
        <v>4106</v>
      </c>
      <c r="D2837" s="538"/>
      <c r="E2837" s="538"/>
      <c r="F2837" s="43">
        <v>100000</v>
      </c>
      <c r="G2837" s="361">
        <f t="shared" si="38"/>
        <v>105342.66129032266</v>
      </c>
      <c r="H2837" s="388" t="s">
        <v>9567</v>
      </c>
      <c r="N2837" s="93"/>
    </row>
    <row r="2838" spans="1:14" x14ac:dyDescent="0.3">
      <c r="A2838" s="45">
        <v>44480</v>
      </c>
      <c r="B2838" s="396"/>
      <c r="C2838" s="5" t="s">
        <v>5709</v>
      </c>
      <c r="D2838" s="5" t="s">
        <v>8117</v>
      </c>
      <c r="E2838" s="43">
        <v>27000</v>
      </c>
      <c r="F2838" s="43"/>
      <c r="G2838" s="361">
        <f t="shared" si="38"/>
        <v>78342.661290322663</v>
      </c>
      <c r="H2838" s="388" t="s">
        <v>9567</v>
      </c>
    </row>
    <row r="2839" spans="1:14" x14ac:dyDescent="0.3">
      <c r="A2839" s="45">
        <v>44480</v>
      </c>
      <c r="B2839" s="406"/>
      <c r="C2839" s="61" t="s">
        <v>54</v>
      </c>
      <c r="D2839" s="61" t="s">
        <v>6239</v>
      </c>
      <c r="E2839" s="62">
        <v>37000</v>
      </c>
      <c r="F2839" s="43"/>
      <c r="G2839" s="361">
        <f t="shared" si="38"/>
        <v>41342.661290322663</v>
      </c>
      <c r="H2839" s="388" t="s">
        <v>9567</v>
      </c>
    </row>
    <row r="2840" spans="1:14" x14ac:dyDescent="0.3">
      <c r="A2840" s="45">
        <v>44480</v>
      </c>
      <c r="B2840" s="406"/>
      <c r="C2840" s="61" t="s">
        <v>54</v>
      </c>
      <c r="D2840" s="61" t="s">
        <v>8118</v>
      </c>
      <c r="E2840" s="62">
        <v>20000</v>
      </c>
      <c r="F2840" s="43"/>
      <c r="G2840" s="361">
        <f t="shared" si="38"/>
        <v>21342.661290322663</v>
      </c>
      <c r="H2840" s="388" t="s">
        <v>9567</v>
      </c>
    </row>
    <row r="2841" spans="1:14" x14ac:dyDescent="0.3">
      <c r="A2841" s="45">
        <v>44480</v>
      </c>
      <c r="B2841" s="396"/>
      <c r="C2841" s="5" t="s">
        <v>6341</v>
      </c>
      <c r="D2841" s="5" t="s">
        <v>8119</v>
      </c>
      <c r="E2841" s="43">
        <v>18000</v>
      </c>
      <c r="F2841" s="43"/>
      <c r="G2841" s="361">
        <f t="shared" si="38"/>
        <v>3342.6612903226633</v>
      </c>
      <c r="H2841" s="388" t="s">
        <v>9567</v>
      </c>
    </row>
    <row r="2842" spans="1:14" x14ac:dyDescent="0.3">
      <c r="A2842" s="45">
        <v>44480</v>
      </c>
      <c r="B2842" s="396"/>
      <c r="C2842" s="5" t="s">
        <v>25</v>
      </c>
      <c r="D2842" s="5" t="s">
        <v>6049</v>
      </c>
      <c r="E2842" s="43">
        <v>250</v>
      </c>
      <c r="F2842" s="43"/>
      <c r="G2842" s="361">
        <f t="shared" si="38"/>
        <v>3092.6612903226633</v>
      </c>
      <c r="H2842" s="388" t="s">
        <v>9567</v>
      </c>
    </row>
    <row r="2843" spans="1:14" x14ac:dyDescent="0.3">
      <c r="A2843" s="45">
        <v>44480</v>
      </c>
      <c r="B2843" s="396"/>
      <c r="C2843" s="5" t="s">
        <v>68</v>
      </c>
      <c r="D2843" s="5" t="s">
        <v>3557</v>
      </c>
      <c r="E2843" s="43">
        <v>1000</v>
      </c>
      <c r="F2843" s="43"/>
      <c r="G2843" s="361">
        <f t="shared" si="38"/>
        <v>2092.6612903226633</v>
      </c>
      <c r="H2843" s="388" t="s">
        <v>9567</v>
      </c>
    </row>
    <row r="2844" spans="1:14" x14ac:dyDescent="0.3">
      <c r="A2844" s="45">
        <v>44480</v>
      </c>
      <c r="B2844" s="396"/>
      <c r="C2844" s="5" t="s">
        <v>110</v>
      </c>
      <c r="D2844" s="5" t="s">
        <v>7049</v>
      </c>
      <c r="E2844" s="43">
        <v>1000</v>
      </c>
      <c r="F2844" s="43"/>
      <c r="G2844" s="361">
        <f t="shared" si="38"/>
        <v>1092.6612903226633</v>
      </c>
      <c r="H2844" s="388" t="s">
        <v>9567</v>
      </c>
    </row>
    <row r="2845" spans="1:14" x14ac:dyDescent="0.3">
      <c r="A2845" s="45">
        <v>44481</v>
      </c>
      <c r="B2845" s="561"/>
      <c r="C2845" s="538" t="s">
        <v>4106</v>
      </c>
      <c r="D2845" s="538"/>
      <c r="E2845" s="538"/>
      <c r="F2845" s="43">
        <v>200000</v>
      </c>
      <c r="G2845" s="361">
        <f t="shared" si="38"/>
        <v>201092.66129032266</v>
      </c>
      <c r="H2845" s="388" t="s">
        <v>9567</v>
      </c>
      <c r="N2845" s="93"/>
    </row>
    <row r="2846" spans="1:14" x14ac:dyDescent="0.3">
      <c r="A2846" s="45">
        <v>44481</v>
      </c>
      <c r="B2846" s="396"/>
      <c r="C2846" s="5" t="s">
        <v>5793</v>
      </c>
      <c r="D2846" s="5" t="s">
        <v>8121</v>
      </c>
      <c r="E2846" s="43">
        <v>800</v>
      </c>
      <c r="F2846" s="43"/>
      <c r="G2846" s="361">
        <f t="shared" si="38"/>
        <v>200292.66129032266</v>
      </c>
      <c r="H2846" s="388" t="s">
        <v>9567</v>
      </c>
    </row>
    <row r="2847" spans="1:14" x14ac:dyDescent="0.3">
      <c r="A2847" s="45">
        <v>44481</v>
      </c>
      <c r="B2847" s="396"/>
      <c r="C2847" s="5" t="s">
        <v>57</v>
      </c>
      <c r="D2847" s="5" t="s">
        <v>3557</v>
      </c>
      <c r="E2847" s="43">
        <v>150000</v>
      </c>
      <c r="F2847" s="43"/>
      <c r="G2847" s="361">
        <f t="shared" si="38"/>
        <v>50292.661290322663</v>
      </c>
      <c r="H2847" s="388" t="s">
        <v>9567</v>
      </c>
    </row>
    <row r="2848" spans="1:14" x14ac:dyDescent="0.3">
      <c r="A2848" s="45">
        <v>44481</v>
      </c>
      <c r="B2848" s="396"/>
      <c r="C2848" s="5" t="s">
        <v>6430</v>
      </c>
      <c r="D2848" s="5" t="s">
        <v>8122</v>
      </c>
      <c r="E2848" s="43">
        <v>1300</v>
      </c>
      <c r="F2848" s="43"/>
      <c r="G2848" s="361">
        <f t="shared" si="38"/>
        <v>48992.661290322663</v>
      </c>
      <c r="H2848" s="388" t="s">
        <v>9567</v>
      </c>
    </row>
    <row r="2849" spans="1:14" x14ac:dyDescent="0.3">
      <c r="A2849" s="45">
        <v>44481</v>
      </c>
      <c r="B2849" s="396"/>
      <c r="C2849" s="5" t="s">
        <v>6430</v>
      </c>
      <c r="D2849" s="5" t="s">
        <v>3557</v>
      </c>
      <c r="E2849" s="43">
        <v>3000</v>
      </c>
      <c r="F2849" s="43"/>
      <c r="G2849" s="361">
        <f t="shared" si="38"/>
        <v>45992.661290322663</v>
      </c>
      <c r="H2849" s="388" t="s">
        <v>9567</v>
      </c>
    </row>
    <row r="2850" spans="1:14" x14ac:dyDescent="0.3">
      <c r="A2850" s="45">
        <v>44482</v>
      </c>
      <c r="B2850" s="396"/>
      <c r="C2850" s="5" t="s">
        <v>8040</v>
      </c>
      <c r="D2850" s="5" t="s">
        <v>8123</v>
      </c>
      <c r="E2850" s="43">
        <v>430</v>
      </c>
      <c r="F2850" s="43"/>
      <c r="G2850" s="361">
        <f t="shared" si="38"/>
        <v>45562.661290322663</v>
      </c>
      <c r="H2850" s="388" t="s">
        <v>9567</v>
      </c>
    </row>
    <row r="2851" spans="1:14" x14ac:dyDescent="0.3">
      <c r="A2851" s="45">
        <v>44482</v>
      </c>
      <c r="B2851" s="396"/>
      <c r="C2851" s="5" t="s">
        <v>8040</v>
      </c>
      <c r="D2851" s="5" t="s">
        <v>8124</v>
      </c>
      <c r="E2851" s="43">
        <v>500</v>
      </c>
      <c r="F2851" s="43"/>
      <c r="G2851" s="361">
        <f t="shared" si="38"/>
        <v>45062.661290322663</v>
      </c>
      <c r="H2851" s="388" t="s">
        <v>9567</v>
      </c>
    </row>
    <row r="2852" spans="1:14" x14ac:dyDescent="0.3">
      <c r="A2852" s="45">
        <v>44482</v>
      </c>
      <c r="B2852" s="396"/>
      <c r="C2852" s="5" t="s">
        <v>57</v>
      </c>
      <c r="D2852" s="5" t="s">
        <v>3172</v>
      </c>
      <c r="E2852" s="43">
        <v>1160</v>
      </c>
      <c r="F2852" s="43"/>
      <c r="G2852" s="361">
        <f t="shared" si="38"/>
        <v>43902.661290322663</v>
      </c>
      <c r="H2852" s="388" t="s">
        <v>9567</v>
      </c>
    </row>
    <row r="2853" spans="1:14" x14ac:dyDescent="0.3">
      <c r="A2853" s="45">
        <v>44482</v>
      </c>
      <c r="B2853" s="396"/>
      <c r="C2853" s="5" t="s">
        <v>57</v>
      </c>
      <c r="D2853" s="5" t="s">
        <v>294</v>
      </c>
      <c r="E2853" s="43">
        <v>20000</v>
      </c>
      <c r="F2853" s="43"/>
      <c r="G2853" s="361">
        <f t="shared" si="38"/>
        <v>23902.661290322663</v>
      </c>
      <c r="H2853" s="388" t="s">
        <v>9567</v>
      </c>
    </row>
    <row r="2854" spans="1:14" x14ac:dyDescent="0.3">
      <c r="A2854" s="45">
        <v>44482</v>
      </c>
      <c r="B2854" s="396"/>
      <c r="C2854" s="5" t="s">
        <v>8128</v>
      </c>
      <c r="D2854" s="5" t="s">
        <v>8129</v>
      </c>
      <c r="E2854" s="43">
        <v>15000</v>
      </c>
      <c r="F2854" s="43"/>
      <c r="G2854" s="361">
        <f t="shared" si="38"/>
        <v>8902.6612903226633</v>
      </c>
      <c r="H2854" s="388" t="s">
        <v>9567</v>
      </c>
    </row>
    <row r="2855" spans="1:14" x14ac:dyDescent="0.3">
      <c r="A2855" s="45">
        <v>44482</v>
      </c>
      <c r="B2855" s="396"/>
      <c r="C2855" s="5" t="s">
        <v>14</v>
      </c>
      <c r="D2855" s="5" t="s">
        <v>294</v>
      </c>
      <c r="E2855" s="43">
        <v>2000</v>
      </c>
      <c r="F2855" s="43"/>
      <c r="G2855" s="361">
        <f t="shared" si="38"/>
        <v>6902.6612903226633</v>
      </c>
      <c r="H2855" s="388" t="s">
        <v>9567</v>
      </c>
    </row>
    <row r="2856" spans="1:14" x14ac:dyDescent="0.3">
      <c r="A2856" s="45">
        <v>44482</v>
      </c>
      <c r="B2856" s="396"/>
      <c r="C2856" s="5" t="s">
        <v>5156</v>
      </c>
      <c r="D2856" s="5" t="s">
        <v>8130</v>
      </c>
      <c r="E2856" s="43">
        <v>470</v>
      </c>
      <c r="F2856" s="43"/>
      <c r="G2856" s="361">
        <f t="shared" si="38"/>
        <v>6432.6612903226633</v>
      </c>
      <c r="H2856" s="388" t="s">
        <v>9567</v>
      </c>
    </row>
    <row r="2857" spans="1:14" x14ac:dyDescent="0.3">
      <c r="A2857" s="45">
        <v>44482</v>
      </c>
      <c r="B2857" s="396"/>
      <c r="C2857" s="5" t="s">
        <v>5156</v>
      </c>
      <c r="D2857" s="5" t="s">
        <v>8131</v>
      </c>
      <c r="E2857" s="43">
        <v>750</v>
      </c>
      <c r="F2857" s="43"/>
      <c r="G2857" s="361">
        <f t="shared" si="38"/>
        <v>5682.6612903226633</v>
      </c>
      <c r="H2857" s="388" t="s">
        <v>9567</v>
      </c>
    </row>
    <row r="2858" spans="1:14" x14ac:dyDescent="0.3">
      <c r="A2858" s="45">
        <v>44483</v>
      </c>
      <c r="B2858" s="396"/>
      <c r="C2858" s="5" t="s">
        <v>84</v>
      </c>
      <c r="D2858" s="61" t="s">
        <v>8132</v>
      </c>
      <c r="E2858" s="43">
        <v>1000</v>
      </c>
      <c r="F2858" s="43"/>
      <c r="G2858" s="361">
        <f t="shared" si="38"/>
        <v>4682.6612903226633</v>
      </c>
      <c r="H2858" s="388" t="s">
        <v>9567</v>
      </c>
    </row>
    <row r="2859" spans="1:14" x14ac:dyDescent="0.3">
      <c r="A2859" s="45">
        <v>44483</v>
      </c>
      <c r="B2859" s="396"/>
      <c r="C2859" s="5" t="s">
        <v>57</v>
      </c>
      <c r="D2859" s="5" t="s">
        <v>8133</v>
      </c>
      <c r="E2859" s="43">
        <v>1000</v>
      </c>
      <c r="F2859" s="43"/>
      <c r="G2859" s="361">
        <f t="shared" si="38"/>
        <v>3682.6612903226633</v>
      </c>
      <c r="H2859" s="388" t="s">
        <v>9567</v>
      </c>
    </row>
    <row r="2860" spans="1:14" x14ac:dyDescent="0.3">
      <c r="A2860" s="45">
        <v>44483</v>
      </c>
      <c r="B2860" s="561"/>
      <c r="C2860" s="538" t="s">
        <v>8134</v>
      </c>
      <c r="D2860" s="538"/>
      <c r="E2860" s="538"/>
      <c r="F2860" s="43">
        <v>9340</v>
      </c>
      <c r="G2860" s="361">
        <f t="shared" ref="G2860" si="39">G2859+F2860-E2860</f>
        <v>13022.661290322663</v>
      </c>
      <c r="H2860" s="388" t="s">
        <v>9567</v>
      </c>
      <c r="N2860" s="93"/>
    </row>
    <row r="2861" spans="1:14" x14ac:dyDescent="0.3">
      <c r="A2861" s="45">
        <v>44483</v>
      </c>
      <c r="B2861" s="396"/>
      <c r="C2861" s="5" t="s">
        <v>25</v>
      </c>
      <c r="D2861" s="5" t="s">
        <v>8135</v>
      </c>
      <c r="E2861" s="43">
        <v>900</v>
      </c>
      <c r="F2861" s="43"/>
      <c r="G2861" s="361">
        <f t="shared" si="38"/>
        <v>12122.661290322663</v>
      </c>
      <c r="H2861" s="388" t="s">
        <v>9567</v>
      </c>
    </row>
    <row r="2862" spans="1:14" x14ac:dyDescent="0.3">
      <c r="A2862" s="45">
        <v>44483</v>
      </c>
      <c r="B2862" s="396"/>
      <c r="C2862" s="5" t="s">
        <v>5162</v>
      </c>
      <c r="D2862" s="5" t="s">
        <v>7002</v>
      </c>
      <c r="E2862" s="43">
        <v>600</v>
      </c>
      <c r="F2862" s="43"/>
      <c r="G2862" s="361">
        <f t="shared" si="38"/>
        <v>11522.661290322663</v>
      </c>
      <c r="H2862" s="388" t="s">
        <v>9567</v>
      </c>
    </row>
    <row r="2863" spans="1:14" x14ac:dyDescent="0.3">
      <c r="A2863" s="45">
        <v>44483</v>
      </c>
      <c r="B2863" s="396"/>
      <c r="C2863" s="5" t="s">
        <v>5162</v>
      </c>
      <c r="D2863" s="5" t="s">
        <v>8136</v>
      </c>
      <c r="E2863" s="43">
        <v>500</v>
      </c>
      <c r="F2863" s="43"/>
      <c r="G2863" s="361">
        <f t="shared" si="38"/>
        <v>11022.661290322663</v>
      </c>
      <c r="H2863" s="388" t="s">
        <v>9567</v>
      </c>
    </row>
    <row r="2864" spans="1:14" x14ac:dyDescent="0.3">
      <c r="A2864" s="45">
        <v>44483</v>
      </c>
      <c r="B2864" s="396"/>
      <c r="C2864" s="5" t="s">
        <v>108</v>
      </c>
      <c r="D2864" s="5" t="s">
        <v>8137</v>
      </c>
      <c r="E2864" s="43">
        <v>450</v>
      </c>
      <c r="F2864" s="43"/>
      <c r="G2864" s="361">
        <f t="shared" si="38"/>
        <v>10572.661290322663</v>
      </c>
      <c r="H2864" s="388" t="s">
        <v>9567</v>
      </c>
    </row>
    <row r="2865" spans="1:14" x14ac:dyDescent="0.3">
      <c r="A2865" s="45">
        <v>44484</v>
      </c>
      <c r="B2865" s="396"/>
      <c r="C2865" s="5" t="s">
        <v>5793</v>
      </c>
      <c r="D2865" s="5" t="s">
        <v>8138</v>
      </c>
      <c r="E2865" s="43">
        <v>1200</v>
      </c>
      <c r="F2865" s="43"/>
      <c r="G2865" s="361">
        <f t="shared" si="38"/>
        <v>9372.6612903226633</v>
      </c>
      <c r="H2865" s="388" t="s">
        <v>9567</v>
      </c>
    </row>
    <row r="2866" spans="1:14" x14ac:dyDescent="0.3">
      <c r="A2866" s="45">
        <v>44484</v>
      </c>
      <c r="B2866" s="396"/>
      <c r="C2866" s="5" t="s">
        <v>25</v>
      </c>
      <c r="D2866" s="5" t="s">
        <v>8139</v>
      </c>
      <c r="E2866" s="43">
        <f>2150-500</f>
        <v>1650</v>
      </c>
      <c r="F2866" s="43"/>
      <c r="G2866" s="361">
        <f t="shared" si="38"/>
        <v>7722.6612903226633</v>
      </c>
      <c r="H2866" s="388" t="s">
        <v>9567</v>
      </c>
    </row>
    <row r="2867" spans="1:14" x14ac:dyDescent="0.3">
      <c r="A2867" s="45">
        <v>44485</v>
      </c>
      <c r="B2867" s="396"/>
      <c r="C2867" s="5" t="s">
        <v>1616</v>
      </c>
      <c r="D2867" s="5" t="s">
        <v>7002</v>
      </c>
      <c r="E2867" s="43">
        <v>600</v>
      </c>
      <c r="F2867" s="43"/>
      <c r="G2867" s="361">
        <f t="shared" si="38"/>
        <v>7122.6612903226633</v>
      </c>
      <c r="H2867" s="388" t="s">
        <v>9567</v>
      </c>
    </row>
    <row r="2868" spans="1:14" x14ac:dyDescent="0.3">
      <c r="A2868" s="45">
        <v>44485</v>
      </c>
      <c r="B2868" s="396"/>
      <c r="C2868" s="5" t="s">
        <v>25</v>
      </c>
      <c r="D2868" s="5" t="s">
        <v>6049</v>
      </c>
      <c r="E2868" s="43">
        <v>300</v>
      </c>
      <c r="F2868" s="43"/>
      <c r="G2868" s="361">
        <f t="shared" si="38"/>
        <v>6822.6612903226633</v>
      </c>
      <c r="H2868" s="388" t="s">
        <v>9567</v>
      </c>
    </row>
    <row r="2869" spans="1:14" x14ac:dyDescent="0.3">
      <c r="A2869" s="45">
        <v>44485</v>
      </c>
      <c r="B2869" s="396"/>
      <c r="C2869" s="5" t="s">
        <v>25</v>
      </c>
      <c r="D2869" s="5" t="s">
        <v>5799</v>
      </c>
      <c r="E2869" s="43">
        <v>200</v>
      </c>
      <c r="F2869" s="43"/>
      <c r="G2869" s="361">
        <f t="shared" si="38"/>
        <v>6622.6612903226633</v>
      </c>
      <c r="H2869" s="388" t="s">
        <v>9567</v>
      </c>
    </row>
    <row r="2870" spans="1:14" x14ac:dyDescent="0.3">
      <c r="A2870" s="45">
        <v>44485</v>
      </c>
      <c r="B2870" s="396"/>
      <c r="C2870" s="5" t="s">
        <v>14</v>
      </c>
      <c r="D2870" s="5" t="s">
        <v>294</v>
      </c>
      <c r="E2870" s="43">
        <v>5000</v>
      </c>
      <c r="F2870" s="43"/>
      <c r="G2870" s="361">
        <f t="shared" si="38"/>
        <v>1622.6612903226633</v>
      </c>
      <c r="H2870" s="388" t="s">
        <v>9567</v>
      </c>
    </row>
    <row r="2871" spans="1:14" x14ac:dyDescent="0.3">
      <c r="A2871" s="45">
        <v>44485</v>
      </c>
      <c r="B2871" s="561"/>
      <c r="C2871" s="538" t="s">
        <v>8034</v>
      </c>
      <c r="D2871" s="538"/>
      <c r="E2871" s="538"/>
      <c r="F2871" s="43">
        <v>30000</v>
      </c>
      <c r="G2871" s="361">
        <f t="shared" si="38"/>
        <v>31622.661290322663</v>
      </c>
      <c r="H2871" s="388" t="s">
        <v>9567</v>
      </c>
      <c r="N2871" s="93"/>
    </row>
    <row r="2872" spans="1:14" x14ac:dyDescent="0.3">
      <c r="A2872" s="45">
        <v>44485</v>
      </c>
      <c r="B2872" s="396"/>
      <c r="C2872" s="5" t="s">
        <v>84</v>
      </c>
      <c r="D2872" s="61" t="s">
        <v>8142</v>
      </c>
      <c r="E2872" s="43">
        <v>2000</v>
      </c>
      <c r="F2872" s="43"/>
      <c r="G2872" s="361">
        <f t="shared" si="38"/>
        <v>29622.661290322663</v>
      </c>
      <c r="H2872" s="388" t="s">
        <v>9567</v>
      </c>
    </row>
    <row r="2873" spans="1:14" x14ac:dyDescent="0.3">
      <c r="A2873" s="45">
        <v>44485</v>
      </c>
      <c r="B2873" s="396"/>
      <c r="C2873" s="5" t="s">
        <v>84</v>
      </c>
      <c r="D2873" s="5" t="s">
        <v>8143</v>
      </c>
      <c r="E2873" s="43">
        <v>5000</v>
      </c>
      <c r="F2873" s="43"/>
      <c r="G2873" s="361">
        <f t="shared" si="38"/>
        <v>24622.661290322663</v>
      </c>
      <c r="H2873" s="388" t="s">
        <v>9567</v>
      </c>
    </row>
    <row r="2874" spans="1:14" x14ac:dyDescent="0.3">
      <c r="A2874" s="45">
        <v>44485</v>
      </c>
      <c r="B2874" s="396"/>
      <c r="C2874" s="5" t="s">
        <v>57</v>
      </c>
      <c r="D2874" s="5" t="s">
        <v>3557</v>
      </c>
      <c r="E2874" s="43">
        <v>19460</v>
      </c>
      <c r="F2874" s="43"/>
      <c r="G2874" s="361">
        <f t="shared" si="38"/>
        <v>5162.6612903226633</v>
      </c>
      <c r="H2874" s="388" t="s">
        <v>9567</v>
      </c>
    </row>
    <row r="2875" spans="1:14" x14ac:dyDescent="0.3">
      <c r="A2875" s="45">
        <v>44487</v>
      </c>
      <c r="B2875" s="396"/>
      <c r="C2875" s="5" t="s">
        <v>107</v>
      </c>
      <c r="D2875" s="5" t="s">
        <v>8144</v>
      </c>
      <c r="E2875" s="43">
        <v>890</v>
      </c>
      <c r="F2875" s="43"/>
      <c r="G2875" s="361">
        <f t="shared" si="38"/>
        <v>4272.6612903226633</v>
      </c>
      <c r="H2875" s="388" t="s">
        <v>9567</v>
      </c>
    </row>
    <row r="2876" spans="1:14" x14ac:dyDescent="0.3">
      <c r="A2876" s="45">
        <v>44487</v>
      </c>
      <c r="B2876" s="396"/>
      <c r="C2876" s="5" t="s">
        <v>25</v>
      </c>
      <c r="D2876" s="5" t="s">
        <v>6049</v>
      </c>
      <c r="E2876" s="43">
        <v>100</v>
      </c>
      <c r="F2876" s="43"/>
      <c r="G2876" s="361">
        <f t="shared" ref="G2876:G2944" si="40">G2875+F2876-E2876</f>
        <v>4172.6612903226633</v>
      </c>
      <c r="H2876" s="388" t="s">
        <v>9567</v>
      </c>
    </row>
    <row r="2877" spans="1:14" x14ac:dyDescent="0.3">
      <c r="A2877" s="45">
        <v>44487</v>
      </c>
      <c r="B2877" s="396"/>
      <c r="C2877" s="5" t="s">
        <v>25</v>
      </c>
      <c r="D2877" s="5" t="s">
        <v>8163</v>
      </c>
      <c r="E2877" s="43">
        <v>2000</v>
      </c>
      <c r="F2877" s="43"/>
      <c r="G2877" s="361">
        <f t="shared" si="40"/>
        <v>2172.6612903226633</v>
      </c>
      <c r="H2877" s="388" t="s">
        <v>9567</v>
      </c>
    </row>
    <row r="2878" spans="1:14" x14ac:dyDescent="0.3">
      <c r="A2878" s="45">
        <v>44489</v>
      </c>
      <c r="B2878" s="396"/>
      <c r="C2878" s="5" t="s">
        <v>8040</v>
      </c>
      <c r="D2878" s="5" t="s">
        <v>8124</v>
      </c>
      <c r="E2878" s="43">
        <v>1000</v>
      </c>
      <c r="F2878" s="43"/>
      <c r="G2878" s="361">
        <f t="shared" si="40"/>
        <v>1172.6612903226633</v>
      </c>
      <c r="H2878" s="388" t="s">
        <v>9567</v>
      </c>
    </row>
    <row r="2879" spans="1:14" x14ac:dyDescent="0.3">
      <c r="A2879" s="45">
        <v>44489</v>
      </c>
      <c r="B2879" s="561"/>
      <c r="C2879" s="538" t="s">
        <v>3444</v>
      </c>
      <c r="D2879" s="538"/>
      <c r="E2879" s="538"/>
      <c r="F2879" s="43">
        <v>100000</v>
      </c>
      <c r="G2879" s="361">
        <f t="shared" si="40"/>
        <v>101172.66129032266</v>
      </c>
      <c r="H2879" s="388" t="s">
        <v>9567</v>
      </c>
      <c r="N2879" s="93"/>
    </row>
    <row r="2880" spans="1:14" x14ac:dyDescent="0.3">
      <c r="A2880" s="45">
        <v>44489</v>
      </c>
      <c r="B2880" s="396"/>
      <c r="C2880" s="5" t="s">
        <v>8146</v>
      </c>
      <c r="D2880" s="5" t="s">
        <v>8147</v>
      </c>
      <c r="E2880" s="43">
        <v>15000</v>
      </c>
      <c r="F2880" s="43"/>
      <c r="G2880" s="361">
        <f t="shared" si="40"/>
        <v>86172.661290322663</v>
      </c>
      <c r="H2880" s="388" t="s">
        <v>9567</v>
      </c>
    </row>
    <row r="2881" spans="1:14" x14ac:dyDescent="0.3">
      <c r="A2881" s="45">
        <v>44489</v>
      </c>
      <c r="B2881" s="396"/>
      <c r="C2881" s="5" t="s">
        <v>14</v>
      </c>
      <c r="D2881" s="5" t="s">
        <v>294</v>
      </c>
      <c r="E2881" s="43">
        <v>35000</v>
      </c>
      <c r="F2881" s="43"/>
      <c r="G2881" s="361">
        <f t="shared" si="40"/>
        <v>51172.661290322663</v>
      </c>
      <c r="H2881" s="388" t="s">
        <v>9567</v>
      </c>
    </row>
    <row r="2882" spans="1:14" x14ac:dyDescent="0.3">
      <c r="A2882" s="45">
        <v>44489</v>
      </c>
      <c r="B2882" s="396"/>
      <c r="C2882" s="5" t="s">
        <v>25</v>
      </c>
      <c r="D2882" s="5" t="s">
        <v>8149</v>
      </c>
      <c r="E2882" s="43">
        <v>1000</v>
      </c>
      <c r="F2882" s="43"/>
      <c r="G2882" s="361">
        <f t="shared" si="40"/>
        <v>50172.661290322663</v>
      </c>
      <c r="H2882" s="388" t="s">
        <v>9567</v>
      </c>
    </row>
    <row r="2883" spans="1:14" x14ac:dyDescent="0.3">
      <c r="A2883" s="45">
        <v>44489</v>
      </c>
      <c r="B2883" s="396"/>
      <c r="C2883" s="5" t="s">
        <v>3563</v>
      </c>
      <c r="D2883" s="5" t="s">
        <v>7737</v>
      </c>
      <c r="E2883" s="43">
        <v>1000</v>
      </c>
      <c r="F2883" s="43"/>
      <c r="G2883" s="361">
        <f t="shared" si="40"/>
        <v>49172.661290322663</v>
      </c>
      <c r="H2883" s="388" t="s">
        <v>9567</v>
      </c>
    </row>
    <row r="2884" spans="1:14" x14ac:dyDescent="0.3">
      <c r="A2884" s="45">
        <v>44490</v>
      </c>
      <c r="B2884" s="396"/>
      <c r="C2884" s="5" t="s">
        <v>4550</v>
      </c>
      <c r="D2884" s="5" t="s">
        <v>294</v>
      </c>
      <c r="E2884" s="43">
        <v>15000</v>
      </c>
      <c r="F2884" s="43"/>
      <c r="G2884" s="361">
        <f t="shared" si="40"/>
        <v>34172.661290322663</v>
      </c>
      <c r="H2884" s="388" t="s">
        <v>9567</v>
      </c>
    </row>
    <row r="2885" spans="1:14" x14ac:dyDescent="0.3">
      <c r="A2885" s="45">
        <v>44490</v>
      </c>
      <c r="B2885" s="396"/>
      <c r="C2885" s="5" t="s">
        <v>25</v>
      </c>
      <c r="D2885" s="5" t="s">
        <v>8152</v>
      </c>
      <c r="E2885" s="43">
        <v>1040</v>
      </c>
      <c r="F2885" s="43"/>
      <c r="G2885" s="361">
        <f t="shared" si="40"/>
        <v>33132.661290322663</v>
      </c>
      <c r="H2885" s="388" t="s">
        <v>9567</v>
      </c>
    </row>
    <row r="2886" spans="1:14" x14ac:dyDescent="0.3">
      <c r="A2886" s="45">
        <v>44490</v>
      </c>
      <c r="B2886" s="396"/>
      <c r="C2886" s="5" t="s">
        <v>68</v>
      </c>
      <c r="D2886" s="5" t="s">
        <v>3557</v>
      </c>
      <c r="E2886" s="43">
        <v>10000</v>
      </c>
      <c r="F2886" s="43"/>
      <c r="G2886" s="361">
        <f t="shared" si="40"/>
        <v>23132.661290322663</v>
      </c>
      <c r="H2886" s="388" t="s">
        <v>9567</v>
      </c>
    </row>
    <row r="2887" spans="1:14" x14ac:dyDescent="0.3">
      <c r="A2887" s="45">
        <v>44491</v>
      </c>
      <c r="B2887" s="396"/>
      <c r="C2887" s="5" t="s">
        <v>14</v>
      </c>
      <c r="D2887" s="5" t="s">
        <v>294</v>
      </c>
      <c r="E2887" s="43">
        <v>20000</v>
      </c>
      <c r="F2887" s="43"/>
      <c r="G2887" s="361">
        <f t="shared" si="40"/>
        <v>3132.6612903226633</v>
      </c>
      <c r="H2887" s="388" t="s">
        <v>9567</v>
      </c>
    </row>
    <row r="2888" spans="1:14" x14ac:dyDescent="0.3">
      <c r="A2888" s="45">
        <v>44491</v>
      </c>
      <c r="B2888" s="561"/>
      <c r="C2888" s="538" t="s">
        <v>4106</v>
      </c>
      <c r="D2888" s="538"/>
      <c r="E2888" s="538"/>
      <c r="F2888" s="43">
        <v>100000</v>
      </c>
      <c r="G2888" s="361">
        <f t="shared" ref="G2888:G2889" si="41">G2887+F2888-E2888</f>
        <v>103132.66129032266</v>
      </c>
      <c r="H2888" s="388" t="s">
        <v>9567</v>
      </c>
      <c r="N2888" s="93"/>
    </row>
    <row r="2889" spans="1:14" x14ac:dyDescent="0.3">
      <c r="A2889" s="45">
        <v>44491</v>
      </c>
      <c r="B2889" s="396"/>
      <c r="C2889" s="5" t="s">
        <v>8164</v>
      </c>
      <c r="D2889" s="5" t="s">
        <v>8165</v>
      </c>
      <c r="E2889" s="43">
        <v>40000</v>
      </c>
      <c r="F2889" s="43"/>
      <c r="G2889" s="361">
        <f t="shared" si="41"/>
        <v>63132.661290322663</v>
      </c>
      <c r="H2889" s="388" t="s">
        <v>9567</v>
      </c>
    </row>
    <row r="2890" spans="1:14" x14ac:dyDescent="0.3">
      <c r="A2890" s="45">
        <v>44491</v>
      </c>
      <c r="B2890" s="396"/>
      <c r="C2890" s="5" t="s">
        <v>1012</v>
      </c>
      <c r="D2890" s="5" t="s">
        <v>8169</v>
      </c>
      <c r="E2890" s="43">
        <v>40000</v>
      </c>
      <c r="F2890" s="43"/>
      <c r="G2890" s="361">
        <f t="shared" si="40"/>
        <v>23132.661290322663</v>
      </c>
      <c r="H2890" s="388" t="s">
        <v>9567</v>
      </c>
    </row>
    <row r="2891" spans="1:14" x14ac:dyDescent="0.3">
      <c r="A2891" s="45">
        <v>44491</v>
      </c>
      <c r="B2891" s="396"/>
      <c r="C2891" s="5" t="s">
        <v>84</v>
      </c>
      <c r="D2891" s="61" t="s">
        <v>8142</v>
      </c>
      <c r="E2891" s="43">
        <v>2000</v>
      </c>
      <c r="F2891" s="43"/>
      <c r="G2891" s="361">
        <f t="shared" si="40"/>
        <v>21132.661290322663</v>
      </c>
      <c r="H2891" s="388" t="s">
        <v>9567</v>
      </c>
    </row>
    <row r="2892" spans="1:14" x14ac:dyDescent="0.3">
      <c r="A2892" s="45">
        <v>44491</v>
      </c>
      <c r="B2892" s="396"/>
      <c r="C2892" s="5" t="s">
        <v>84</v>
      </c>
      <c r="D2892" s="5" t="s">
        <v>8166</v>
      </c>
      <c r="E2892" s="43">
        <v>5000</v>
      </c>
      <c r="F2892" s="43"/>
      <c r="G2892" s="361">
        <f t="shared" si="40"/>
        <v>16132.661290322663</v>
      </c>
      <c r="H2892" s="388" t="s">
        <v>9567</v>
      </c>
    </row>
    <row r="2893" spans="1:14" x14ac:dyDescent="0.3">
      <c r="A2893" s="45">
        <v>44491</v>
      </c>
      <c r="B2893" s="396"/>
      <c r="C2893" s="5" t="s">
        <v>25</v>
      </c>
      <c r="D2893" s="5" t="s">
        <v>8167</v>
      </c>
      <c r="E2893" s="43">
        <v>5000</v>
      </c>
      <c r="F2893" s="43"/>
      <c r="G2893" s="361">
        <f t="shared" si="40"/>
        <v>11132.661290322663</v>
      </c>
      <c r="H2893" s="388" t="s">
        <v>9567</v>
      </c>
    </row>
    <row r="2894" spans="1:14" x14ac:dyDescent="0.3">
      <c r="A2894" s="45">
        <v>44492</v>
      </c>
      <c r="B2894" s="396"/>
      <c r="C2894" s="5" t="s">
        <v>6430</v>
      </c>
      <c r="D2894" s="5" t="s">
        <v>8168</v>
      </c>
      <c r="E2894" s="43">
        <v>1830</v>
      </c>
      <c r="F2894" s="43"/>
      <c r="G2894" s="361">
        <f t="shared" si="40"/>
        <v>9302.6612903226633</v>
      </c>
      <c r="H2894" s="388" t="s">
        <v>9567</v>
      </c>
    </row>
    <row r="2895" spans="1:14" x14ac:dyDescent="0.3">
      <c r="A2895" s="45">
        <v>44492</v>
      </c>
      <c r="B2895" s="396"/>
      <c r="C2895" s="5" t="s">
        <v>84</v>
      </c>
      <c r="D2895" s="5" t="s">
        <v>8143</v>
      </c>
      <c r="E2895" s="43">
        <v>5000</v>
      </c>
      <c r="F2895" s="43"/>
      <c r="G2895" s="361">
        <f t="shared" ref="G2895:G2897" si="42">G2894+F2895-E2895</f>
        <v>4302.6612903226633</v>
      </c>
      <c r="H2895" s="388" t="s">
        <v>9567</v>
      </c>
    </row>
    <row r="2896" spans="1:14" x14ac:dyDescent="0.3">
      <c r="A2896" s="45">
        <v>44494</v>
      </c>
      <c r="B2896" s="561"/>
      <c r="C2896" s="538" t="s">
        <v>4364</v>
      </c>
      <c r="D2896" s="538"/>
      <c r="E2896" s="538"/>
      <c r="F2896" s="43">
        <v>100000</v>
      </c>
      <c r="G2896" s="361">
        <f t="shared" si="42"/>
        <v>104302.66129032266</v>
      </c>
      <c r="H2896" s="388" t="s">
        <v>9567</v>
      </c>
      <c r="N2896" s="93"/>
    </row>
    <row r="2897" spans="1:14" x14ac:dyDescent="0.3">
      <c r="A2897" s="45">
        <v>44494</v>
      </c>
      <c r="B2897" s="396"/>
      <c r="C2897" s="5" t="s">
        <v>57</v>
      </c>
      <c r="D2897" s="5" t="s">
        <v>4350</v>
      </c>
      <c r="E2897" s="43">
        <v>6000</v>
      </c>
      <c r="F2897" s="43"/>
      <c r="G2897" s="361">
        <f t="shared" si="42"/>
        <v>98302.661290322663</v>
      </c>
      <c r="H2897" s="388" t="s">
        <v>9567</v>
      </c>
    </row>
    <row r="2898" spans="1:14" x14ac:dyDescent="0.3">
      <c r="A2898" s="45">
        <v>44494</v>
      </c>
      <c r="B2898" s="396"/>
      <c r="C2898" s="5" t="s">
        <v>2995</v>
      </c>
      <c r="D2898" s="5" t="s">
        <v>8171</v>
      </c>
      <c r="E2898" s="43">
        <v>27200</v>
      </c>
      <c r="F2898" s="43"/>
      <c r="G2898" s="361">
        <f t="shared" si="40"/>
        <v>71102.661290322663</v>
      </c>
      <c r="H2898" s="388" t="s">
        <v>9567</v>
      </c>
    </row>
    <row r="2899" spans="1:14" x14ac:dyDescent="0.3">
      <c r="A2899" s="45">
        <v>44494</v>
      </c>
      <c r="B2899" s="396"/>
      <c r="C2899" s="5" t="s">
        <v>3554</v>
      </c>
      <c r="D2899" s="5" t="s">
        <v>8172</v>
      </c>
      <c r="E2899" s="43">
        <v>12000</v>
      </c>
      <c r="F2899" s="43"/>
      <c r="G2899" s="361">
        <f t="shared" si="40"/>
        <v>59102.661290322663</v>
      </c>
      <c r="H2899" s="388" t="s">
        <v>9567</v>
      </c>
    </row>
    <row r="2900" spans="1:14" x14ac:dyDescent="0.3">
      <c r="A2900" s="45">
        <v>44494</v>
      </c>
      <c r="B2900" s="396"/>
      <c r="C2900" s="5" t="s">
        <v>3554</v>
      </c>
      <c r="D2900" s="5" t="s">
        <v>8173</v>
      </c>
      <c r="E2900" s="43">
        <v>8000</v>
      </c>
      <c r="F2900" s="43"/>
      <c r="G2900" s="361">
        <f t="shared" si="40"/>
        <v>51102.661290322663</v>
      </c>
      <c r="H2900" s="388" t="s">
        <v>9567</v>
      </c>
    </row>
    <row r="2901" spans="1:14" x14ac:dyDescent="0.3">
      <c r="A2901" s="45">
        <v>44494</v>
      </c>
      <c r="B2901" s="396"/>
      <c r="C2901" s="5" t="s">
        <v>14</v>
      </c>
      <c r="D2901" s="5" t="s">
        <v>8181</v>
      </c>
      <c r="E2901" s="43">
        <v>10744</v>
      </c>
      <c r="F2901" s="43"/>
      <c r="G2901" s="361">
        <f t="shared" si="40"/>
        <v>40358.661290322663</v>
      </c>
      <c r="H2901" s="388" t="s">
        <v>9567</v>
      </c>
    </row>
    <row r="2902" spans="1:14" x14ac:dyDescent="0.3">
      <c r="A2902" s="45">
        <v>44494</v>
      </c>
      <c r="B2902" s="396"/>
      <c r="C2902" s="5" t="s">
        <v>4156</v>
      </c>
      <c r="D2902" s="41" t="s">
        <v>8182</v>
      </c>
      <c r="E2902" s="42">
        <v>13500</v>
      </c>
      <c r="F2902" s="43"/>
      <c r="G2902" s="361">
        <f t="shared" si="40"/>
        <v>26858.661290322663</v>
      </c>
      <c r="H2902" s="388" t="s">
        <v>9567</v>
      </c>
    </row>
    <row r="2903" spans="1:14" x14ac:dyDescent="0.3">
      <c r="A2903" s="45">
        <v>44494</v>
      </c>
      <c r="B2903" s="396"/>
      <c r="C2903" s="5" t="s">
        <v>25</v>
      </c>
      <c r="D2903" s="5" t="s">
        <v>8152</v>
      </c>
      <c r="E2903" s="43">
        <v>2000</v>
      </c>
      <c r="F2903" s="43"/>
      <c r="G2903" s="361">
        <f t="shared" si="40"/>
        <v>24858.661290322663</v>
      </c>
      <c r="H2903" s="388" t="s">
        <v>9567</v>
      </c>
    </row>
    <row r="2904" spans="1:14" x14ac:dyDescent="0.3">
      <c r="A2904" s="45">
        <v>44494</v>
      </c>
      <c r="B2904" s="561"/>
      <c r="C2904" s="538" t="s">
        <v>4364</v>
      </c>
      <c r="D2904" s="538"/>
      <c r="E2904" s="538"/>
      <c r="F2904" s="43">
        <v>40000</v>
      </c>
      <c r="G2904" s="361">
        <f t="shared" si="40"/>
        <v>64858.661290322663</v>
      </c>
      <c r="H2904" s="388" t="s">
        <v>9567</v>
      </c>
      <c r="N2904" s="93"/>
    </row>
    <row r="2905" spans="1:14" x14ac:dyDescent="0.3">
      <c r="A2905" s="45">
        <v>44494</v>
      </c>
      <c r="B2905" s="396"/>
      <c r="C2905" s="5" t="s">
        <v>8184</v>
      </c>
      <c r="D2905" s="5" t="s">
        <v>8185</v>
      </c>
      <c r="E2905" s="43">
        <v>34100</v>
      </c>
      <c r="F2905" s="43"/>
      <c r="G2905" s="361">
        <f t="shared" si="40"/>
        <v>30758.661290322663</v>
      </c>
      <c r="H2905" s="388" t="s">
        <v>9567</v>
      </c>
    </row>
    <row r="2906" spans="1:14" x14ac:dyDescent="0.3">
      <c r="A2906" s="45">
        <v>44495</v>
      </c>
      <c r="B2906" s="396"/>
      <c r="C2906" s="5" t="s">
        <v>57</v>
      </c>
      <c r="D2906" s="5" t="s">
        <v>294</v>
      </c>
      <c r="E2906" s="43">
        <v>1000</v>
      </c>
      <c r="F2906" s="43"/>
      <c r="G2906" s="361">
        <f t="shared" si="40"/>
        <v>29758.661290322663</v>
      </c>
      <c r="H2906" s="388" t="s">
        <v>9567</v>
      </c>
    </row>
    <row r="2907" spans="1:14" x14ac:dyDescent="0.3">
      <c r="A2907" s="45">
        <v>44495</v>
      </c>
      <c r="B2907" s="396"/>
      <c r="C2907" s="5" t="s">
        <v>14</v>
      </c>
      <c r="D2907" s="5" t="s">
        <v>640</v>
      </c>
      <c r="E2907" s="43">
        <v>1000</v>
      </c>
      <c r="F2907" s="43"/>
      <c r="G2907" s="361">
        <f t="shared" si="40"/>
        <v>28758.661290322663</v>
      </c>
      <c r="H2907" s="388" t="s">
        <v>9567</v>
      </c>
    </row>
    <row r="2908" spans="1:14" x14ac:dyDescent="0.3">
      <c r="A2908" s="45">
        <v>44495</v>
      </c>
      <c r="B2908" s="396"/>
      <c r="C2908" s="5" t="s">
        <v>84</v>
      </c>
      <c r="D2908" s="5" t="s">
        <v>8186</v>
      </c>
      <c r="E2908" s="43">
        <v>6000</v>
      </c>
      <c r="F2908" s="43"/>
      <c r="G2908" s="361">
        <f t="shared" si="40"/>
        <v>22758.661290322663</v>
      </c>
      <c r="H2908" s="388" t="s">
        <v>9567</v>
      </c>
    </row>
    <row r="2909" spans="1:14" x14ac:dyDescent="0.3">
      <c r="A2909" s="45">
        <v>44495</v>
      </c>
      <c r="B2909" s="396"/>
      <c r="C2909" s="5" t="s">
        <v>84</v>
      </c>
      <c r="D2909" s="5" t="s">
        <v>8187</v>
      </c>
      <c r="E2909" s="43">
        <v>4000</v>
      </c>
      <c r="F2909" s="43"/>
      <c r="G2909" s="361">
        <f t="shared" si="40"/>
        <v>18758.661290322663</v>
      </c>
      <c r="H2909" s="388" t="s">
        <v>9567</v>
      </c>
    </row>
    <row r="2910" spans="1:14" x14ac:dyDescent="0.3">
      <c r="A2910" s="45">
        <v>44495</v>
      </c>
      <c r="B2910" s="396"/>
      <c r="C2910" s="5" t="s">
        <v>84</v>
      </c>
      <c r="D2910" s="5" t="s">
        <v>8188</v>
      </c>
      <c r="E2910" s="43">
        <v>3000</v>
      </c>
      <c r="F2910" s="43"/>
      <c r="G2910" s="361">
        <f t="shared" si="40"/>
        <v>15758.661290322663</v>
      </c>
      <c r="H2910" s="388" t="s">
        <v>9567</v>
      </c>
    </row>
    <row r="2911" spans="1:14" x14ac:dyDescent="0.3">
      <c r="A2911" s="45">
        <v>44495</v>
      </c>
      <c r="B2911" s="561"/>
      <c r="C2911" s="538" t="s">
        <v>4106</v>
      </c>
      <c r="D2911" s="538"/>
      <c r="E2911" s="538"/>
      <c r="F2911" s="43">
        <v>100000</v>
      </c>
      <c r="G2911" s="361">
        <f t="shared" si="40"/>
        <v>115758.66129032266</v>
      </c>
      <c r="H2911" s="388" t="s">
        <v>9567</v>
      </c>
      <c r="N2911" s="93"/>
    </row>
    <row r="2912" spans="1:14" x14ac:dyDescent="0.3">
      <c r="A2912" s="45">
        <v>44495</v>
      </c>
      <c r="B2912" s="396"/>
      <c r="C2912" s="5" t="s">
        <v>1074</v>
      </c>
      <c r="D2912" s="5" t="s">
        <v>8189</v>
      </c>
      <c r="E2912" s="43">
        <v>52200</v>
      </c>
      <c r="F2912" s="43"/>
      <c r="G2912" s="361">
        <f t="shared" si="40"/>
        <v>63558.661290322663</v>
      </c>
      <c r="H2912" s="388" t="s">
        <v>9567</v>
      </c>
    </row>
    <row r="2913" spans="1:14" x14ac:dyDescent="0.3">
      <c r="A2913" s="45">
        <v>44495</v>
      </c>
      <c r="B2913" s="396"/>
      <c r="C2913" s="5" t="s">
        <v>4550</v>
      </c>
      <c r="D2913" s="92" t="s">
        <v>8190</v>
      </c>
      <c r="E2913" s="43">
        <v>10000</v>
      </c>
      <c r="F2913" s="43"/>
      <c r="G2913" s="361">
        <f t="shared" si="40"/>
        <v>53558.661290322663</v>
      </c>
      <c r="H2913" s="388" t="s">
        <v>9567</v>
      </c>
    </row>
    <row r="2914" spans="1:14" x14ac:dyDescent="0.3">
      <c r="A2914" s="45">
        <v>44495</v>
      </c>
      <c r="B2914" s="396"/>
      <c r="C2914" s="5" t="s">
        <v>693</v>
      </c>
      <c r="D2914" s="5" t="s">
        <v>8191</v>
      </c>
      <c r="E2914" s="43">
        <v>1000</v>
      </c>
      <c r="F2914" s="43"/>
      <c r="G2914" s="361">
        <f t="shared" si="40"/>
        <v>52558.661290322663</v>
      </c>
      <c r="H2914" s="388" t="s">
        <v>9567</v>
      </c>
      <c r="K2914" s="278"/>
      <c r="L2914" s="43"/>
    </row>
    <row r="2915" spans="1:14" x14ac:dyDescent="0.3">
      <c r="A2915" s="45">
        <v>44495</v>
      </c>
      <c r="B2915" s="396"/>
      <c r="C2915" s="5" t="s">
        <v>1837</v>
      </c>
      <c r="D2915" s="5" t="s">
        <v>3715</v>
      </c>
      <c r="E2915" s="43">
        <v>1000</v>
      </c>
      <c r="F2915" s="43"/>
      <c r="G2915" s="361">
        <f t="shared" si="40"/>
        <v>51558.661290322663</v>
      </c>
      <c r="H2915" s="388" t="s">
        <v>9567</v>
      </c>
      <c r="K2915" s="278"/>
      <c r="L2915" s="43"/>
    </row>
    <row r="2916" spans="1:14" x14ac:dyDescent="0.3">
      <c r="A2916" s="45">
        <v>44495</v>
      </c>
      <c r="B2916" s="396"/>
      <c r="C2916" s="5" t="s">
        <v>84</v>
      </c>
      <c r="D2916" s="5" t="s">
        <v>8192</v>
      </c>
      <c r="E2916" s="43">
        <v>3000</v>
      </c>
      <c r="F2916" s="43"/>
      <c r="G2916" s="361">
        <f t="shared" si="40"/>
        <v>48558.661290322663</v>
      </c>
      <c r="H2916" s="388" t="s">
        <v>9567</v>
      </c>
      <c r="K2916" s="278"/>
      <c r="L2916" s="43"/>
    </row>
    <row r="2917" spans="1:14" x14ac:dyDescent="0.3">
      <c r="A2917" s="45">
        <v>44496</v>
      </c>
      <c r="B2917" s="396"/>
      <c r="C2917" s="5" t="s">
        <v>57</v>
      </c>
      <c r="D2917" s="5" t="s">
        <v>4703</v>
      </c>
      <c r="E2917" s="43">
        <v>2000</v>
      </c>
      <c r="F2917" s="43"/>
      <c r="G2917" s="361">
        <f t="shared" si="40"/>
        <v>46558.661290322663</v>
      </c>
      <c r="H2917" s="388" t="s">
        <v>9567</v>
      </c>
      <c r="K2917" s="278"/>
      <c r="L2917" s="43"/>
    </row>
    <row r="2918" spans="1:14" x14ac:dyDescent="0.3">
      <c r="A2918" s="45">
        <v>44496</v>
      </c>
      <c r="B2918" s="396"/>
      <c r="C2918" s="5" t="s">
        <v>1012</v>
      </c>
      <c r="D2918" s="92" t="s">
        <v>8194</v>
      </c>
      <c r="E2918" s="43">
        <v>30000</v>
      </c>
      <c r="F2918" s="43"/>
      <c r="G2918" s="361">
        <f t="shared" si="40"/>
        <v>16558.661290322663</v>
      </c>
      <c r="H2918" s="388" t="s">
        <v>9567</v>
      </c>
      <c r="K2918" s="278"/>
      <c r="L2918" s="43"/>
    </row>
    <row r="2919" spans="1:14" x14ac:dyDescent="0.3">
      <c r="A2919" s="45">
        <v>44496</v>
      </c>
      <c r="B2919" s="396"/>
      <c r="C2919" s="5" t="s">
        <v>84</v>
      </c>
      <c r="D2919" s="5" t="s">
        <v>8195</v>
      </c>
      <c r="E2919" s="43">
        <v>10000</v>
      </c>
      <c r="F2919" s="43"/>
      <c r="G2919" s="361">
        <f t="shared" si="40"/>
        <v>6558.6612903226633</v>
      </c>
      <c r="H2919" s="388" t="s">
        <v>9567</v>
      </c>
      <c r="K2919" s="278"/>
      <c r="L2919" s="43"/>
    </row>
    <row r="2920" spans="1:14" x14ac:dyDescent="0.3">
      <c r="A2920" s="45">
        <v>44497</v>
      </c>
      <c r="B2920" s="396"/>
      <c r="C2920" s="5" t="s">
        <v>57</v>
      </c>
      <c r="D2920" s="5" t="s">
        <v>294</v>
      </c>
      <c r="E2920" s="43">
        <v>3000</v>
      </c>
      <c r="F2920" s="43"/>
      <c r="G2920" s="361">
        <f t="shared" si="40"/>
        <v>3558.6612903226633</v>
      </c>
      <c r="H2920" s="388" t="s">
        <v>9567</v>
      </c>
      <c r="K2920" s="278"/>
      <c r="L2920" s="43"/>
    </row>
    <row r="2921" spans="1:14" x14ac:dyDescent="0.3">
      <c r="A2921" s="45">
        <v>44497</v>
      </c>
      <c r="B2921" s="561"/>
      <c r="C2921" s="538" t="s">
        <v>4106</v>
      </c>
      <c r="D2921" s="538"/>
      <c r="E2921" s="538"/>
      <c r="F2921" s="43">
        <v>200000</v>
      </c>
      <c r="G2921" s="361">
        <f t="shared" si="40"/>
        <v>203558.66129032266</v>
      </c>
      <c r="H2921" s="388" t="s">
        <v>9567</v>
      </c>
      <c r="N2921" s="93"/>
    </row>
    <row r="2922" spans="1:14" x14ac:dyDescent="0.3">
      <c r="A2922" s="45">
        <v>44497</v>
      </c>
      <c r="B2922" s="396"/>
      <c r="C2922" s="5" t="s">
        <v>14</v>
      </c>
      <c r="D2922" s="5" t="s">
        <v>294</v>
      </c>
      <c r="E2922" s="43">
        <v>15000</v>
      </c>
      <c r="F2922" s="43"/>
      <c r="G2922" s="361">
        <f t="shared" si="40"/>
        <v>188558.66129032266</v>
      </c>
      <c r="H2922" s="388" t="s">
        <v>9567</v>
      </c>
      <c r="K2922" s="278"/>
      <c r="L2922" s="43"/>
    </row>
    <row r="2923" spans="1:14" x14ac:dyDescent="0.3">
      <c r="A2923" s="45">
        <v>44497</v>
      </c>
      <c r="B2923" s="396"/>
      <c r="C2923" s="5" t="s">
        <v>25</v>
      </c>
      <c r="D2923" s="5" t="s">
        <v>8152</v>
      </c>
      <c r="E2923" s="43">
        <v>2600</v>
      </c>
      <c r="F2923" s="43"/>
      <c r="G2923" s="361">
        <f t="shared" si="40"/>
        <v>185958.66129032266</v>
      </c>
      <c r="H2923" s="388" t="s">
        <v>9567</v>
      </c>
      <c r="K2923" s="278"/>
      <c r="L2923" s="43"/>
    </row>
    <row r="2924" spans="1:14" x14ac:dyDescent="0.3">
      <c r="A2924" s="45">
        <v>44498</v>
      </c>
      <c r="B2924" s="396"/>
      <c r="C2924" s="5" t="s">
        <v>4550</v>
      </c>
      <c r="D2924" s="5" t="s">
        <v>294</v>
      </c>
      <c r="E2924" s="43">
        <v>10000</v>
      </c>
      <c r="F2924" s="43"/>
      <c r="G2924" s="361">
        <f t="shared" si="40"/>
        <v>175958.66129032266</v>
      </c>
      <c r="H2924" s="388" t="s">
        <v>9567</v>
      </c>
    </row>
    <row r="2925" spans="1:14" x14ac:dyDescent="0.3">
      <c r="A2925" s="45">
        <v>44498</v>
      </c>
      <c r="B2925" s="396"/>
      <c r="C2925" s="5" t="s">
        <v>84</v>
      </c>
      <c r="D2925" s="61" t="s">
        <v>8205</v>
      </c>
      <c r="E2925" s="43">
        <v>2000</v>
      </c>
      <c r="F2925" s="43"/>
      <c r="G2925" s="361">
        <f t="shared" si="40"/>
        <v>173958.66129032266</v>
      </c>
      <c r="H2925" s="388" t="s">
        <v>9567</v>
      </c>
      <c r="K2925" s="278"/>
      <c r="L2925" s="43"/>
    </row>
    <row r="2926" spans="1:14" x14ac:dyDescent="0.3">
      <c r="A2926" s="45">
        <v>44498</v>
      </c>
      <c r="B2926" s="396"/>
      <c r="C2926" s="5" t="s">
        <v>57</v>
      </c>
      <c r="D2926" s="5" t="s">
        <v>294</v>
      </c>
      <c r="E2926" s="43">
        <v>4000</v>
      </c>
      <c r="F2926" s="43"/>
      <c r="G2926" s="361">
        <f t="shared" si="40"/>
        <v>169958.66129032266</v>
      </c>
      <c r="H2926" s="388" t="s">
        <v>9567</v>
      </c>
    </row>
    <row r="2927" spans="1:14" x14ac:dyDescent="0.3">
      <c r="A2927" s="45">
        <v>44498</v>
      </c>
      <c r="B2927" s="396"/>
      <c r="C2927" s="5" t="s">
        <v>14</v>
      </c>
      <c r="D2927" s="5" t="s">
        <v>294</v>
      </c>
      <c r="E2927" s="43">
        <v>1000</v>
      </c>
      <c r="F2927" s="43"/>
      <c r="G2927" s="361">
        <f t="shared" si="40"/>
        <v>168958.66129032266</v>
      </c>
      <c r="H2927" s="388" t="s">
        <v>9567</v>
      </c>
    </row>
    <row r="2928" spans="1:14" x14ac:dyDescent="0.3">
      <c r="A2928" s="45">
        <v>44498</v>
      </c>
      <c r="B2928" s="396"/>
      <c r="C2928" s="5" t="s">
        <v>84</v>
      </c>
      <c r="D2928" s="5" t="s">
        <v>8206</v>
      </c>
      <c r="E2928" s="43">
        <v>15000</v>
      </c>
      <c r="F2928" s="43"/>
      <c r="G2928" s="361">
        <f t="shared" si="40"/>
        <v>153958.66129032266</v>
      </c>
      <c r="H2928" s="388" t="s">
        <v>9567</v>
      </c>
      <c r="K2928" s="278"/>
      <c r="L2928" s="43"/>
    </row>
    <row r="2929" spans="1:12" x14ac:dyDescent="0.3">
      <c r="A2929" s="45">
        <v>44498</v>
      </c>
      <c r="B2929" s="396"/>
      <c r="C2929" s="5" t="s">
        <v>25</v>
      </c>
      <c r="D2929" s="5" t="s">
        <v>6428</v>
      </c>
      <c r="E2929" s="43">
        <v>900</v>
      </c>
      <c r="F2929" s="43"/>
      <c r="G2929" s="361">
        <f t="shared" si="40"/>
        <v>153058.66129032266</v>
      </c>
      <c r="H2929" s="388" t="s">
        <v>9567</v>
      </c>
    </row>
    <row r="2930" spans="1:12" x14ac:dyDescent="0.3">
      <c r="A2930" s="45">
        <v>44498</v>
      </c>
      <c r="B2930" s="396"/>
      <c r="C2930" s="5" t="s">
        <v>14</v>
      </c>
      <c r="D2930" s="5" t="s">
        <v>294</v>
      </c>
      <c r="E2930" s="43">
        <v>50000</v>
      </c>
      <c r="F2930" s="43"/>
      <c r="G2930" s="361">
        <f t="shared" si="40"/>
        <v>103058.66129032266</v>
      </c>
      <c r="H2930" s="388" t="s">
        <v>9567</v>
      </c>
    </row>
    <row r="2931" spans="1:12" x14ac:dyDescent="0.3">
      <c r="A2931" s="45">
        <v>44499</v>
      </c>
      <c r="B2931" s="396"/>
      <c r="C2931" s="5" t="s">
        <v>8207</v>
      </c>
      <c r="D2931" s="5" t="s">
        <v>8208</v>
      </c>
      <c r="E2931" s="43">
        <v>2500</v>
      </c>
      <c r="F2931" s="43"/>
      <c r="G2931" s="361">
        <f t="shared" si="40"/>
        <v>100558.66129032266</v>
      </c>
      <c r="H2931" s="388" t="s">
        <v>9567</v>
      </c>
    </row>
    <row r="2932" spans="1:12" x14ac:dyDescent="0.3">
      <c r="A2932" s="45">
        <v>44499</v>
      </c>
      <c r="B2932" s="396"/>
      <c r="C2932" s="5" t="s">
        <v>8210</v>
      </c>
      <c r="D2932" s="5" t="s">
        <v>8211</v>
      </c>
      <c r="E2932" s="43">
        <v>14000</v>
      </c>
      <c r="F2932" s="43"/>
      <c r="G2932" s="361">
        <f t="shared" si="40"/>
        <v>86558.661290322663</v>
      </c>
      <c r="H2932" s="388" t="s">
        <v>9567</v>
      </c>
    </row>
    <row r="2933" spans="1:12" x14ac:dyDescent="0.3">
      <c r="A2933" s="45">
        <v>44499</v>
      </c>
      <c r="B2933" s="396"/>
      <c r="C2933" s="5" t="s">
        <v>25</v>
      </c>
      <c r="D2933" s="5" t="s">
        <v>8212</v>
      </c>
      <c r="E2933" s="43">
        <v>700</v>
      </c>
      <c r="F2933" s="43"/>
      <c r="G2933" s="361">
        <f t="shared" si="40"/>
        <v>85858.661290322663</v>
      </c>
      <c r="H2933" s="388" t="s">
        <v>9567</v>
      </c>
    </row>
    <row r="2934" spans="1:12" x14ac:dyDescent="0.3">
      <c r="A2934" s="45">
        <v>44499</v>
      </c>
      <c r="B2934" s="396"/>
      <c r="C2934" s="5" t="s">
        <v>5709</v>
      </c>
      <c r="D2934" s="5" t="s">
        <v>5673</v>
      </c>
      <c r="E2934" s="43">
        <v>3000</v>
      </c>
      <c r="F2934" s="43"/>
      <c r="G2934" s="361">
        <f t="shared" si="40"/>
        <v>82858.661290322663</v>
      </c>
      <c r="H2934" s="388" t="s">
        <v>9567</v>
      </c>
    </row>
    <row r="2935" spans="1:12" x14ac:dyDescent="0.3">
      <c r="A2935" s="45">
        <v>44501</v>
      </c>
      <c r="B2935" s="396"/>
      <c r="C2935" s="5" t="s">
        <v>57</v>
      </c>
      <c r="D2935" s="5" t="s">
        <v>294</v>
      </c>
      <c r="E2935" s="43">
        <v>15000</v>
      </c>
      <c r="F2935" s="43"/>
      <c r="G2935" s="361">
        <f t="shared" si="40"/>
        <v>67858.661290322663</v>
      </c>
      <c r="H2935" s="388" t="s">
        <v>9567</v>
      </c>
    </row>
    <row r="2936" spans="1:12" x14ac:dyDescent="0.3">
      <c r="A2936" s="45">
        <v>44501</v>
      </c>
      <c r="B2936" s="396"/>
      <c r="C2936" s="5" t="s">
        <v>14</v>
      </c>
      <c r="D2936" s="5" t="s">
        <v>8213</v>
      </c>
      <c r="E2936" s="43">
        <v>11290</v>
      </c>
      <c r="F2936" s="43"/>
      <c r="G2936" s="361">
        <f t="shared" si="40"/>
        <v>56568.661290322663</v>
      </c>
      <c r="H2936" s="388" t="s">
        <v>9567</v>
      </c>
    </row>
    <row r="2937" spans="1:12" x14ac:dyDescent="0.3">
      <c r="A2937" s="45">
        <v>44501</v>
      </c>
      <c r="B2937" s="396"/>
      <c r="C2937" s="5" t="s">
        <v>25</v>
      </c>
      <c r="D2937" s="5" t="s">
        <v>8214</v>
      </c>
      <c r="E2937" s="43">
        <v>3459</v>
      </c>
      <c r="F2937" s="43"/>
      <c r="G2937" s="361">
        <f t="shared" si="40"/>
        <v>53109.661290322663</v>
      </c>
      <c r="H2937" s="388" t="s">
        <v>9567</v>
      </c>
    </row>
    <row r="2938" spans="1:12" x14ac:dyDescent="0.3">
      <c r="A2938" s="45">
        <v>44501</v>
      </c>
      <c r="B2938" s="396"/>
      <c r="C2938" s="5" t="s">
        <v>25</v>
      </c>
      <c r="D2938" s="5" t="s">
        <v>8215</v>
      </c>
      <c r="E2938" s="43">
        <v>1500</v>
      </c>
      <c r="F2938" s="43"/>
      <c r="G2938" s="361">
        <f t="shared" si="40"/>
        <v>51609.661290322663</v>
      </c>
      <c r="H2938" s="388" t="s">
        <v>9567</v>
      </c>
    </row>
    <row r="2939" spans="1:12" x14ac:dyDescent="0.3">
      <c r="A2939" s="45">
        <v>44501</v>
      </c>
      <c r="B2939" s="396"/>
      <c r="C2939" s="5" t="s">
        <v>25</v>
      </c>
      <c r="D2939" s="5" t="s">
        <v>8216</v>
      </c>
      <c r="E2939" s="43">
        <v>600</v>
      </c>
      <c r="F2939" s="43"/>
      <c r="G2939" s="361">
        <f t="shared" si="40"/>
        <v>51009.661290322663</v>
      </c>
      <c r="H2939" s="388" t="s">
        <v>9567</v>
      </c>
    </row>
    <row r="2940" spans="1:12" x14ac:dyDescent="0.3">
      <c r="A2940" s="45">
        <v>44502</v>
      </c>
      <c r="B2940" s="396"/>
      <c r="C2940" s="5" t="s">
        <v>25</v>
      </c>
      <c r="D2940" s="5" t="s">
        <v>4400</v>
      </c>
      <c r="E2940" s="43">
        <v>2500</v>
      </c>
      <c r="F2940" s="43"/>
      <c r="G2940" s="361">
        <f t="shared" si="40"/>
        <v>48509.661290322663</v>
      </c>
      <c r="H2940" s="388" t="s">
        <v>9567</v>
      </c>
    </row>
    <row r="2941" spans="1:12" x14ac:dyDescent="0.3">
      <c r="A2941" s="45">
        <v>44502</v>
      </c>
      <c r="B2941" s="396"/>
      <c r="C2941" s="5" t="s">
        <v>25</v>
      </c>
      <c r="D2941" s="5" t="s">
        <v>8139</v>
      </c>
      <c r="E2941" s="43">
        <v>2200</v>
      </c>
      <c r="F2941" s="43"/>
      <c r="G2941" s="361">
        <f t="shared" si="40"/>
        <v>46309.661290322663</v>
      </c>
      <c r="H2941" s="388" t="s">
        <v>9567</v>
      </c>
    </row>
    <row r="2942" spans="1:12" x14ac:dyDescent="0.3">
      <c r="A2942" s="45">
        <v>44502</v>
      </c>
      <c r="B2942" s="396"/>
      <c r="C2942" s="5" t="s">
        <v>84</v>
      </c>
      <c r="D2942" s="5" t="s">
        <v>8188</v>
      </c>
      <c r="E2942" s="43">
        <v>2000</v>
      </c>
      <c r="F2942" s="43"/>
      <c r="G2942" s="361">
        <f t="shared" si="40"/>
        <v>44309.661290322663</v>
      </c>
      <c r="H2942" s="388" t="s">
        <v>9567</v>
      </c>
      <c r="K2942" s="278"/>
      <c r="L2942" s="43"/>
    </row>
    <row r="2943" spans="1:12" x14ac:dyDescent="0.3">
      <c r="A2943" s="45">
        <v>44502</v>
      </c>
      <c r="B2943" s="396"/>
      <c r="C2943" s="5" t="s">
        <v>84</v>
      </c>
      <c r="D2943" s="5" t="s">
        <v>8218</v>
      </c>
      <c r="E2943" s="43">
        <v>15000</v>
      </c>
      <c r="F2943" s="43"/>
      <c r="G2943" s="361">
        <f t="shared" si="40"/>
        <v>29309.661290322663</v>
      </c>
      <c r="H2943" s="388" t="s">
        <v>9567</v>
      </c>
      <c r="K2943" s="278"/>
      <c r="L2943" s="43"/>
    </row>
    <row r="2944" spans="1:12" x14ac:dyDescent="0.3">
      <c r="A2944" s="45">
        <v>44502</v>
      </c>
      <c r="B2944" s="396"/>
      <c r="C2944" s="5" t="s">
        <v>3563</v>
      </c>
      <c r="D2944" s="5" t="s">
        <v>7737</v>
      </c>
      <c r="E2944" s="43">
        <v>160</v>
      </c>
      <c r="F2944" s="43"/>
      <c r="G2944" s="361">
        <f t="shared" si="40"/>
        <v>29149.661290322663</v>
      </c>
      <c r="H2944" s="388" t="s">
        <v>9567</v>
      </c>
    </row>
    <row r="2945" spans="1:14" x14ac:dyDescent="0.3">
      <c r="A2945" s="45">
        <v>44502</v>
      </c>
      <c r="B2945" s="396"/>
      <c r="C2945" s="5" t="s">
        <v>25</v>
      </c>
      <c r="D2945" s="5" t="s">
        <v>8219</v>
      </c>
      <c r="E2945" s="43">
        <v>300</v>
      </c>
      <c r="F2945" s="43"/>
      <c r="G2945" s="361">
        <f t="shared" ref="G2945:G3008" si="43">G2944+F2945-E2945</f>
        <v>28849.661290322663</v>
      </c>
      <c r="H2945" s="388" t="s">
        <v>9567</v>
      </c>
    </row>
    <row r="2946" spans="1:14" x14ac:dyDescent="0.3">
      <c r="A2946" s="45">
        <v>44503</v>
      </c>
      <c r="B2946" s="396"/>
      <c r="C2946" s="5" t="s">
        <v>14</v>
      </c>
      <c r="D2946" s="5" t="s">
        <v>7860</v>
      </c>
      <c r="E2946" s="43">
        <v>20000</v>
      </c>
      <c r="F2946" s="43"/>
      <c r="G2946" s="361">
        <f t="shared" si="43"/>
        <v>8849.6612903226633</v>
      </c>
      <c r="H2946" s="388" t="s">
        <v>9567</v>
      </c>
    </row>
    <row r="2947" spans="1:14" x14ac:dyDescent="0.3">
      <c r="A2947" s="45">
        <v>44503</v>
      </c>
      <c r="B2947" s="561"/>
      <c r="C2947" s="538" t="s">
        <v>7440</v>
      </c>
      <c r="D2947" s="538"/>
      <c r="E2947" s="538"/>
      <c r="F2947" s="43">
        <v>50000</v>
      </c>
      <c r="G2947" s="361">
        <f t="shared" si="43"/>
        <v>58849.661290322663</v>
      </c>
      <c r="H2947" s="388" t="s">
        <v>9567</v>
      </c>
      <c r="N2947" s="93"/>
    </row>
    <row r="2948" spans="1:14" x14ac:dyDescent="0.3">
      <c r="A2948" s="45">
        <v>44503</v>
      </c>
      <c r="B2948" s="396"/>
      <c r="C2948" s="5" t="s">
        <v>14</v>
      </c>
      <c r="D2948" s="5" t="s">
        <v>294</v>
      </c>
      <c r="E2948" s="52">
        <v>5000</v>
      </c>
      <c r="F2948" s="43"/>
      <c r="G2948" s="361">
        <f t="shared" si="43"/>
        <v>53849.661290322663</v>
      </c>
      <c r="H2948" s="388" t="s">
        <v>9567</v>
      </c>
    </row>
    <row r="2949" spans="1:14" x14ac:dyDescent="0.3">
      <c r="A2949" s="45">
        <v>44503</v>
      </c>
      <c r="B2949" s="396"/>
      <c r="C2949" s="5" t="s">
        <v>1012</v>
      </c>
      <c r="D2949" s="5" t="s">
        <v>294</v>
      </c>
      <c r="E2949" s="43">
        <v>15000</v>
      </c>
      <c r="F2949" s="43"/>
      <c r="G2949" s="361">
        <f t="shared" si="43"/>
        <v>38849.661290322663</v>
      </c>
      <c r="H2949" s="388" t="s">
        <v>9567</v>
      </c>
    </row>
    <row r="2950" spans="1:14" x14ac:dyDescent="0.3">
      <c r="A2950" s="45">
        <v>44503</v>
      </c>
      <c r="B2950" s="396"/>
      <c r="C2950" s="5" t="s">
        <v>8207</v>
      </c>
      <c r="D2950" s="5" t="s">
        <v>8208</v>
      </c>
      <c r="E2950" s="43">
        <v>1500</v>
      </c>
      <c r="F2950" s="43"/>
      <c r="G2950" s="361">
        <f t="shared" si="43"/>
        <v>37349.661290322663</v>
      </c>
      <c r="H2950" s="388" t="s">
        <v>9567</v>
      </c>
    </row>
    <row r="2951" spans="1:14" x14ac:dyDescent="0.3">
      <c r="A2951" s="45">
        <v>44503</v>
      </c>
      <c r="B2951" s="396"/>
      <c r="C2951" s="5" t="s">
        <v>84</v>
      </c>
      <c r="D2951" s="61" t="s">
        <v>8142</v>
      </c>
      <c r="E2951" s="43">
        <v>2000</v>
      </c>
      <c r="F2951" s="43"/>
      <c r="G2951" s="361">
        <f t="shared" si="43"/>
        <v>35349.661290322663</v>
      </c>
      <c r="H2951" s="388" t="s">
        <v>9567</v>
      </c>
    </row>
    <row r="2952" spans="1:14" x14ac:dyDescent="0.3">
      <c r="A2952" s="45">
        <v>44504</v>
      </c>
      <c r="B2952" s="396"/>
      <c r="C2952" s="5" t="s">
        <v>6430</v>
      </c>
      <c r="D2952" s="5" t="s">
        <v>294</v>
      </c>
      <c r="E2952" s="43">
        <v>3000</v>
      </c>
      <c r="F2952" s="43"/>
      <c r="G2952" s="361">
        <f t="shared" si="43"/>
        <v>32349.661290322663</v>
      </c>
      <c r="H2952" s="388" t="s">
        <v>9567</v>
      </c>
    </row>
    <row r="2953" spans="1:14" x14ac:dyDescent="0.3">
      <c r="A2953" s="45">
        <v>44504</v>
      </c>
      <c r="B2953" s="396"/>
      <c r="C2953" s="5" t="s">
        <v>68</v>
      </c>
      <c r="D2953" s="5" t="s">
        <v>294</v>
      </c>
      <c r="E2953" s="43">
        <v>20000</v>
      </c>
      <c r="F2953" s="43"/>
      <c r="G2953" s="361">
        <f t="shared" si="43"/>
        <v>12349.661290322663</v>
      </c>
      <c r="H2953" s="388" t="s">
        <v>9567</v>
      </c>
    </row>
    <row r="2954" spans="1:14" x14ac:dyDescent="0.3">
      <c r="A2954" s="45">
        <v>44505</v>
      </c>
      <c r="B2954" s="396"/>
      <c r="C2954" s="5" t="s">
        <v>25</v>
      </c>
      <c r="D2954" s="5" t="s">
        <v>8221</v>
      </c>
      <c r="E2954" s="43">
        <v>1000</v>
      </c>
      <c r="F2954" s="43"/>
      <c r="G2954" s="361">
        <f t="shared" si="43"/>
        <v>11349.661290322663</v>
      </c>
      <c r="H2954" s="388" t="s">
        <v>9567</v>
      </c>
    </row>
    <row r="2955" spans="1:14" x14ac:dyDescent="0.3">
      <c r="A2955" s="45">
        <v>44505</v>
      </c>
      <c r="B2955" s="561"/>
      <c r="C2955" s="538" t="s">
        <v>4106</v>
      </c>
      <c r="D2955" s="538"/>
      <c r="E2955" s="538"/>
      <c r="F2955" s="43">
        <v>200000</v>
      </c>
      <c r="G2955" s="361">
        <f t="shared" si="43"/>
        <v>211349.66129032266</v>
      </c>
      <c r="H2955" s="388" t="s">
        <v>9567</v>
      </c>
      <c r="N2955" s="93"/>
    </row>
    <row r="2956" spans="1:14" x14ac:dyDescent="0.3">
      <c r="A2956" s="45">
        <v>44505</v>
      </c>
      <c r="B2956" s="396"/>
      <c r="C2956" s="5" t="s">
        <v>57</v>
      </c>
      <c r="D2956" s="5" t="s">
        <v>294</v>
      </c>
      <c r="E2956" s="43">
        <v>25000</v>
      </c>
      <c r="F2956" s="43"/>
      <c r="G2956" s="361">
        <f t="shared" si="43"/>
        <v>186349.66129032266</v>
      </c>
      <c r="H2956" s="388" t="s">
        <v>9567</v>
      </c>
    </row>
    <row r="2957" spans="1:14" x14ac:dyDescent="0.3">
      <c r="A2957" s="45">
        <v>44505</v>
      </c>
      <c r="B2957" s="561"/>
      <c r="C2957" s="538" t="s">
        <v>3444</v>
      </c>
      <c r="D2957" s="538"/>
      <c r="E2957" s="538"/>
      <c r="F2957" s="43">
        <v>350000</v>
      </c>
      <c r="G2957" s="361">
        <f t="shared" si="43"/>
        <v>536349.66129032266</v>
      </c>
      <c r="H2957" s="388" t="s">
        <v>9567</v>
      </c>
      <c r="N2957" s="93"/>
    </row>
    <row r="2958" spans="1:14" x14ac:dyDescent="0.3">
      <c r="A2958" s="45">
        <v>44505</v>
      </c>
      <c r="B2958" s="396"/>
      <c r="C2958" s="5" t="s">
        <v>14</v>
      </c>
      <c r="D2958" s="5" t="s">
        <v>294</v>
      </c>
      <c r="E2958" s="43">
        <v>5000</v>
      </c>
      <c r="F2958" s="43"/>
      <c r="G2958" s="361">
        <f t="shared" si="43"/>
        <v>531349.66129032266</v>
      </c>
      <c r="H2958" s="388" t="s">
        <v>9567</v>
      </c>
    </row>
    <row r="2959" spans="1:14" x14ac:dyDescent="0.3">
      <c r="A2959" s="45">
        <v>44505</v>
      </c>
      <c r="B2959" s="396"/>
      <c r="C2959" s="5" t="s">
        <v>5914</v>
      </c>
      <c r="D2959" s="5" t="s">
        <v>7961</v>
      </c>
      <c r="E2959" s="43">
        <v>2000</v>
      </c>
      <c r="F2959" s="43"/>
      <c r="G2959" s="361">
        <f t="shared" si="43"/>
        <v>529349.66129032266</v>
      </c>
      <c r="H2959" s="388" t="s">
        <v>9567</v>
      </c>
    </row>
    <row r="2960" spans="1:14" x14ac:dyDescent="0.3">
      <c r="A2960" s="45">
        <v>44505</v>
      </c>
      <c r="B2960" s="406"/>
      <c r="C2960" s="61" t="s">
        <v>54</v>
      </c>
      <c r="D2960" s="61" t="s">
        <v>8091</v>
      </c>
      <c r="E2960" s="62">
        <v>127214</v>
      </c>
      <c r="F2960" s="43"/>
      <c r="G2960" s="361">
        <f t="shared" si="43"/>
        <v>402135.66129032266</v>
      </c>
      <c r="H2960" s="388" t="s">
        <v>9567</v>
      </c>
    </row>
    <row r="2961" spans="1:14" x14ac:dyDescent="0.3">
      <c r="A2961" s="45">
        <v>44505</v>
      </c>
      <c r="B2961" s="406"/>
      <c r="C2961" s="61" t="s">
        <v>54</v>
      </c>
      <c r="D2961" s="61" t="s">
        <v>6556</v>
      </c>
      <c r="E2961" s="62">
        <v>82500</v>
      </c>
      <c r="F2961" s="43"/>
      <c r="G2961" s="361">
        <f t="shared" si="43"/>
        <v>319635.66129032266</v>
      </c>
      <c r="H2961" s="388" t="s">
        <v>9567</v>
      </c>
    </row>
    <row r="2962" spans="1:14" x14ac:dyDescent="0.3">
      <c r="A2962" s="45">
        <v>44505</v>
      </c>
      <c r="B2962" s="406"/>
      <c r="C2962" s="61" t="s">
        <v>54</v>
      </c>
      <c r="D2962" s="61" t="s">
        <v>6387</v>
      </c>
      <c r="E2962" s="62">
        <v>102782</v>
      </c>
      <c r="F2962" s="43"/>
      <c r="G2962" s="361">
        <f t="shared" si="43"/>
        <v>216853.66129032266</v>
      </c>
      <c r="H2962" s="388" t="s">
        <v>9567</v>
      </c>
    </row>
    <row r="2963" spans="1:14" x14ac:dyDescent="0.3">
      <c r="A2963" s="45">
        <v>44505</v>
      </c>
      <c r="B2963" s="406"/>
      <c r="C2963" s="61" t="s">
        <v>54</v>
      </c>
      <c r="D2963" s="61" t="s">
        <v>6842</v>
      </c>
      <c r="E2963" s="62">
        <v>90500</v>
      </c>
      <c r="F2963" s="43"/>
      <c r="G2963" s="361">
        <f t="shared" si="43"/>
        <v>126353.66129032266</v>
      </c>
      <c r="H2963" s="388" t="s">
        <v>9567</v>
      </c>
    </row>
    <row r="2964" spans="1:14" x14ac:dyDescent="0.3">
      <c r="A2964" s="45">
        <v>44505</v>
      </c>
      <c r="B2964" s="406"/>
      <c r="C2964" s="61" t="s">
        <v>54</v>
      </c>
      <c r="D2964" s="61" t="s">
        <v>8223</v>
      </c>
      <c r="E2964" s="62">
        <v>48911</v>
      </c>
      <c r="F2964" s="43"/>
      <c r="G2964" s="361">
        <f t="shared" si="43"/>
        <v>77442.661290322663</v>
      </c>
      <c r="H2964" s="388" t="s">
        <v>9567</v>
      </c>
    </row>
    <row r="2965" spans="1:14" x14ac:dyDescent="0.3">
      <c r="A2965" s="45">
        <v>44505</v>
      </c>
      <c r="B2965" s="396"/>
      <c r="C2965" s="5" t="s">
        <v>5930</v>
      </c>
      <c r="D2965" s="5" t="s">
        <v>40</v>
      </c>
      <c r="E2965" s="43">
        <v>58760</v>
      </c>
      <c r="F2965" s="43"/>
      <c r="G2965" s="361">
        <f t="shared" si="43"/>
        <v>18682.661290322663</v>
      </c>
      <c r="H2965" s="388" t="s">
        <v>9567</v>
      </c>
    </row>
    <row r="2966" spans="1:14" x14ac:dyDescent="0.3">
      <c r="A2966" s="45">
        <v>44505</v>
      </c>
      <c r="B2966" s="396"/>
      <c r="C2966" s="5" t="s">
        <v>107</v>
      </c>
      <c r="D2966" s="5" t="s">
        <v>8224</v>
      </c>
      <c r="E2966" s="43">
        <v>7000</v>
      </c>
      <c r="F2966" s="43"/>
      <c r="G2966" s="361">
        <f t="shared" si="43"/>
        <v>11682.661290322663</v>
      </c>
      <c r="H2966" s="388" t="s">
        <v>9567</v>
      </c>
    </row>
    <row r="2967" spans="1:14" x14ac:dyDescent="0.3">
      <c r="A2967" s="45">
        <v>44506</v>
      </c>
      <c r="B2967" s="396"/>
      <c r="C2967" s="5" t="s">
        <v>84</v>
      </c>
      <c r="D2967" s="5" t="s">
        <v>8225</v>
      </c>
      <c r="E2967" s="43">
        <v>1000</v>
      </c>
      <c r="F2967" s="43"/>
      <c r="G2967" s="361">
        <f t="shared" si="43"/>
        <v>10682.661290322663</v>
      </c>
      <c r="H2967" s="388" t="s">
        <v>9567</v>
      </c>
    </row>
    <row r="2968" spans="1:14" x14ac:dyDescent="0.3">
      <c r="A2968" s="45">
        <v>44506</v>
      </c>
      <c r="B2968" s="396"/>
      <c r="C2968" s="5" t="s">
        <v>25</v>
      </c>
      <c r="D2968" s="5" t="s">
        <v>8152</v>
      </c>
      <c r="E2968" s="43">
        <v>2080</v>
      </c>
      <c r="F2968" s="43"/>
      <c r="G2968" s="361">
        <f t="shared" si="43"/>
        <v>8602.6612903226633</v>
      </c>
      <c r="H2968" s="388" t="s">
        <v>9567</v>
      </c>
    </row>
    <row r="2969" spans="1:14" ht="37.5" customHeight="1" x14ac:dyDescent="0.3">
      <c r="A2969" s="45">
        <v>44508</v>
      </c>
      <c r="B2969" s="396"/>
      <c r="C2969" s="5" t="s">
        <v>4504</v>
      </c>
      <c r="D2969" s="92" t="s">
        <v>8233</v>
      </c>
      <c r="E2969" s="43">
        <v>5000</v>
      </c>
      <c r="F2969" s="43"/>
      <c r="G2969" s="361">
        <f t="shared" si="43"/>
        <v>3602.6612903226633</v>
      </c>
      <c r="H2969" s="388" t="s">
        <v>9567</v>
      </c>
    </row>
    <row r="2970" spans="1:14" x14ac:dyDescent="0.3">
      <c r="A2970" s="45">
        <v>44508</v>
      </c>
      <c r="B2970" s="396"/>
      <c r="C2970" s="5" t="s">
        <v>4504</v>
      </c>
      <c r="D2970" s="92" t="s">
        <v>8234</v>
      </c>
      <c r="E2970" s="43">
        <v>3000</v>
      </c>
      <c r="F2970" s="43"/>
      <c r="G2970" s="361">
        <f t="shared" si="43"/>
        <v>602.66129032266326</v>
      </c>
      <c r="H2970" s="388" t="s">
        <v>9567</v>
      </c>
    </row>
    <row r="2971" spans="1:14" x14ac:dyDescent="0.3">
      <c r="A2971" s="45">
        <v>44508</v>
      </c>
      <c r="B2971" s="396"/>
      <c r="C2971" s="5" t="s">
        <v>25</v>
      </c>
      <c r="D2971" s="5" t="s">
        <v>6049</v>
      </c>
      <c r="E2971" s="43">
        <v>100</v>
      </c>
      <c r="F2971" s="43"/>
      <c r="G2971" s="361">
        <f t="shared" si="43"/>
        <v>502.66129032266326</v>
      </c>
      <c r="H2971" s="388" t="s">
        <v>9567</v>
      </c>
    </row>
    <row r="2972" spans="1:14" x14ac:dyDescent="0.3">
      <c r="A2972" s="45">
        <v>44508</v>
      </c>
      <c r="B2972" s="561"/>
      <c r="C2972" s="538" t="s">
        <v>4106</v>
      </c>
      <c r="D2972" s="538"/>
      <c r="E2972" s="538"/>
      <c r="F2972" s="43">
        <v>250000</v>
      </c>
      <c r="G2972" s="361">
        <f t="shared" si="43"/>
        <v>250502.66129032266</v>
      </c>
      <c r="H2972" s="388" t="s">
        <v>9567</v>
      </c>
      <c r="N2972" s="93"/>
    </row>
    <row r="2973" spans="1:14" x14ac:dyDescent="0.3">
      <c r="A2973" s="45">
        <v>44508</v>
      </c>
      <c r="B2973" s="561"/>
      <c r="C2973" s="538" t="s">
        <v>4106</v>
      </c>
      <c r="D2973" s="538"/>
      <c r="E2973" s="538"/>
      <c r="F2973" s="43">
        <v>250000</v>
      </c>
      <c r="G2973" s="361">
        <f t="shared" si="43"/>
        <v>500502.66129032266</v>
      </c>
      <c r="H2973" s="388" t="s">
        <v>9567</v>
      </c>
      <c r="N2973" s="93"/>
    </row>
    <row r="2974" spans="1:14" x14ac:dyDescent="0.3">
      <c r="A2974" s="45">
        <v>44508</v>
      </c>
      <c r="B2974" s="406"/>
      <c r="C2974" s="61" t="s">
        <v>54</v>
      </c>
      <c r="D2974" s="61" t="s">
        <v>8245</v>
      </c>
      <c r="E2974" s="62">
        <v>111016</v>
      </c>
      <c r="F2974" s="43"/>
      <c r="G2974" s="361">
        <f t="shared" si="43"/>
        <v>389486.66129032266</v>
      </c>
      <c r="H2974" s="388" t="s">
        <v>9567</v>
      </c>
    </row>
    <row r="2975" spans="1:14" x14ac:dyDescent="0.3">
      <c r="A2975" s="45">
        <v>44508</v>
      </c>
      <c r="B2975" s="406"/>
      <c r="C2975" s="61" t="s">
        <v>54</v>
      </c>
      <c r="D2975" s="61" t="s">
        <v>8236</v>
      </c>
      <c r="E2975" s="62">
        <v>37544</v>
      </c>
      <c r="F2975" s="43"/>
      <c r="G2975" s="361">
        <f t="shared" si="43"/>
        <v>351942.66129032266</v>
      </c>
      <c r="H2975" s="388" t="s">
        <v>9567</v>
      </c>
    </row>
    <row r="2976" spans="1:14" x14ac:dyDescent="0.3">
      <c r="A2976" s="45">
        <v>44508</v>
      </c>
      <c r="B2976" s="406"/>
      <c r="C2976" s="61" t="s">
        <v>54</v>
      </c>
      <c r="D2976" s="61" t="s">
        <v>8240</v>
      </c>
      <c r="E2976" s="62">
        <v>77502</v>
      </c>
      <c r="F2976" s="43"/>
      <c r="G2976" s="361">
        <f t="shared" si="43"/>
        <v>274440.66129032266</v>
      </c>
      <c r="H2976" s="388" t="s">
        <v>9567</v>
      </c>
    </row>
    <row r="2977" spans="1:14" x14ac:dyDescent="0.3">
      <c r="A2977" s="45">
        <v>44508</v>
      </c>
      <c r="B2977" s="406"/>
      <c r="C2977" s="61" t="s">
        <v>54</v>
      </c>
      <c r="D2977" s="61" t="s">
        <v>8237</v>
      </c>
      <c r="E2977" s="62">
        <v>81065</v>
      </c>
      <c r="F2977" s="43"/>
      <c r="G2977" s="361">
        <f t="shared" si="43"/>
        <v>193375.66129032266</v>
      </c>
      <c r="H2977" s="388" t="s">
        <v>9567</v>
      </c>
    </row>
    <row r="2978" spans="1:14" x14ac:dyDescent="0.3">
      <c r="A2978" s="45">
        <v>44508</v>
      </c>
      <c r="B2978" s="406"/>
      <c r="C2978" s="61" t="s">
        <v>54</v>
      </c>
      <c r="D2978" s="61" t="s">
        <v>8238</v>
      </c>
      <c r="E2978" s="62">
        <v>58355</v>
      </c>
      <c r="F2978" s="43"/>
      <c r="G2978" s="361">
        <f t="shared" si="43"/>
        <v>135020.66129032266</v>
      </c>
      <c r="H2978" s="388" t="s">
        <v>9567</v>
      </c>
    </row>
    <row r="2979" spans="1:14" x14ac:dyDescent="0.3">
      <c r="A2979" s="45">
        <v>44508</v>
      </c>
      <c r="B2979" s="406"/>
      <c r="C2979" s="61" t="s">
        <v>54</v>
      </c>
      <c r="D2979" s="61" t="s">
        <v>8239</v>
      </c>
      <c r="E2979" s="62">
        <v>104403</v>
      </c>
      <c r="F2979" s="43"/>
      <c r="G2979" s="361">
        <f t="shared" si="43"/>
        <v>30617.661290322663</v>
      </c>
      <c r="H2979" s="388" t="s">
        <v>9567</v>
      </c>
    </row>
    <row r="2980" spans="1:14" x14ac:dyDescent="0.3">
      <c r="A2980" s="45">
        <v>44508</v>
      </c>
      <c r="B2980" s="396"/>
      <c r="C2980" s="5" t="s">
        <v>5162</v>
      </c>
      <c r="D2980" s="5" t="s">
        <v>8242</v>
      </c>
      <c r="E2980" s="43">
        <v>600</v>
      </c>
      <c r="F2980" s="43"/>
      <c r="G2980" s="361">
        <f t="shared" si="43"/>
        <v>30017.661290322663</v>
      </c>
      <c r="H2980" s="388" t="s">
        <v>9567</v>
      </c>
    </row>
    <row r="2981" spans="1:14" x14ac:dyDescent="0.3">
      <c r="A2981" s="45">
        <v>44509</v>
      </c>
      <c r="B2981" s="396"/>
      <c r="C2981" s="5" t="s">
        <v>6430</v>
      </c>
      <c r="D2981" s="5" t="s">
        <v>294</v>
      </c>
      <c r="E2981" s="43">
        <v>10000</v>
      </c>
      <c r="F2981" s="43"/>
      <c r="G2981" s="361">
        <f t="shared" si="43"/>
        <v>20017.661290322663</v>
      </c>
      <c r="H2981" s="388" t="s">
        <v>9567</v>
      </c>
    </row>
    <row r="2982" spans="1:14" x14ac:dyDescent="0.3">
      <c r="A2982" s="45">
        <v>44509</v>
      </c>
      <c r="B2982" s="396"/>
      <c r="C2982" s="5" t="s">
        <v>25</v>
      </c>
      <c r="D2982" s="5" t="s">
        <v>8241</v>
      </c>
      <c r="E2982" s="43">
        <v>2170</v>
      </c>
      <c r="F2982" s="43"/>
      <c r="G2982" s="361">
        <f t="shared" si="43"/>
        <v>17847.661290322663</v>
      </c>
      <c r="H2982" s="388" t="s">
        <v>9567</v>
      </c>
    </row>
    <row r="2983" spans="1:14" x14ac:dyDescent="0.3">
      <c r="A2983" s="45">
        <v>44509</v>
      </c>
      <c r="B2983" s="396"/>
      <c r="C2983" s="5" t="s">
        <v>14</v>
      </c>
      <c r="D2983" s="5" t="s">
        <v>294</v>
      </c>
      <c r="E2983" s="43">
        <v>15000</v>
      </c>
      <c r="F2983" s="43"/>
      <c r="G2983" s="361">
        <f t="shared" si="43"/>
        <v>2847.6612903226633</v>
      </c>
      <c r="H2983" s="388" t="s">
        <v>9567</v>
      </c>
    </row>
    <row r="2984" spans="1:14" x14ac:dyDescent="0.3">
      <c r="A2984" s="45">
        <v>44509</v>
      </c>
      <c r="B2984" s="398"/>
      <c r="C2984" s="73" t="s">
        <v>25</v>
      </c>
      <c r="D2984" s="73" t="s">
        <v>6049</v>
      </c>
      <c r="E2984" s="183">
        <v>350</v>
      </c>
      <c r="F2984" s="43"/>
      <c r="G2984" s="361">
        <f t="shared" si="43"/>
        <v>2497.6612903226633</v>
      </c>
      <c r="H2984" s="388" t="s">
        <v>9567</v>
      </c>
    </row>
    <row r="2985" spans="1:14" x14ac:dyDescent="0.3">
      <c r="A2985" s="45">
        <v>44510</v>
      </c>
      <c r="B2985" s="561"/>
      <c r="C2985" s="538" t="s">
        <v>7440</v>
      </c>
      <c r="D2985" s="538"/>
      <c r="E2985" s="538"/>
      <c r="F2985" s="43">
        <v>10000</v>
      </c>
      <c r="G2985" s="361">
        <f t="shared" si="43"/>
        <v>12497.661290322663</v>
      </c>
      <c r="H2985" s="388" t="s">
        <v>9567</v>
      </c>
      <c r="N2985" s="93"/>
    </row>
    <row r="2986" spans="1:14" x14ac:dyDescent="0.3">
      <c r="A2986" s="45">
        <v>44510</v>
      </c>
      <c r="B2986" s="396"/>
      <c r="C2986" s="5" t="s">
        <v>57</v>
      </c>
      <c r="D2986" s="5" t="s">
        <v>294</v>
      </c>
      <c r="E2986" s="43">
        <v>10000</v>
      </c>
      <c r="F2986" s="43"/>
      <c r="G2986" s="361">
        <f t="shared" si="43"/>
        <v>2497.6612903226633</v>
      </c>
      <c r="H2986" s="388" t="s">
        <v>9567</v>
      </c>
    </row>
    <row r="2987" spans="1:14" x14ac:dyDescent="0.3">
      <c r="A2987" s="45">
        <v>44511</v>
      </c>
      <c r="B2987" s="561"/>
      <c r="C2987" s="538" t="s">
        <v>7440</v>
      </c>
      <c r="D2987" s="538"/>
      <c r="E2987" s="538"/>
      <c r="F2987" s="43">
        <v>100000</v>
      </c>
      <c r="G2987" s="361">
        <f t="shared" si="43"/>
        <v>102497.66129032266</v>
      </c>
      <c r="H2987" s="388" t="s">
        <v>9567</v>
      </c>
      <c r="N2987" s="93"/>
    </row>
    <row r="2988" spans="1:14" x14ac:dyDescent="0.3">
      <c r="A2988" s="45">
        <v>44510</v>
      </c>
      <c r="B2988" s="396"/>
      <c r="C2988" s="5" t="s">
        <v>1616</v>
      </c>
      <c r="D2988" s="5" t="s">
        <v>8246</v>
      </c>
      <c r="E2988" s="43">
        <v>4500</v>
      </c>
      <c r="F2988" s="43"/>
      <c r="G2988" s="361">
        <f t="shared" si="43"/>
        <v>97997.661290322663</v>
      </c>
      <c r="H2988" s="388" t="s">
        <v>9567</v>
      </c>
    </row>
    <row r="2989" spans="1:14" x14ac:dyDescent="0.3">
      <c r="A2989" s="45">
        <v>44511</v>
      </c>
      <c r="B2989" s="396"/>
      <c r="C2989" s="5" t="s">
        <v>25</v>
      </c>
      <c r="D2989" s="5" t="s">
        <v>8249</v>
      </c>
      <c r="E2989" s="43">
        <v>1680</v>
      </c>
      <c r="F2989" s="43"/>
      <c r="G2989" s="361">
        <f t="shared" si="43"/>
        <v>96317.661290322663</v>
      </c>
      <c r="H2989" s="388" t="s">
        <v>9567</v>
      </c>
    </row>
    <row r="2990" spans="1:14" x14ac:dyDescent="0.3">
      <c r="A2990" s="45">
        <v>44511</v>
      </c>
      <c r="B2990" s="396"/>
      <c r="C2990" s="5" t="s">
        <v>36</v>
      </c>
      <c r="D2990" s="5" t="s">
        <v>8250</v>
      </c>
      <c r="E2990" s="43">
        <v>3000</v>
      </c>
      <c r="F2990" s="43"/>
      <c r="G2990" s="361">
        <f t="shared" si="43"/>
        <v>93317.661290322663</v>
      </c>
      <c r="H2990" s="388" t="s">
        <v>9567</v>
      </c>
    </row>
    <row r="2991" spans="1:14" x14ac:dyDescent="0.3">
      <c r="A2991" s="45">
        <v>44511</v>
      </c>
      <c r="B2991" s="398"/>
      <c r="C2991" s="73" t="s">
        <v>25</v>
      </c>
      <c r="D2991" s="73" t="s">
        <v>6049</v>
      </c>
      <c r="E2991" s="183">
        <v>150</v>
      </c>
      <c r="F2991" s="183"/>
      <c r="G2991" s="361">
        <f t="shared" si="43"/>
        <v>93167.661290322663</v>
      </c>
      <c r="H2991" s="388" t="s">
        <v>9567</v>
      </c>
    </row>
    <row r="2992" spans="1:14" x14ac:dyDescent="0.3">
      <c r="A2992" s="45">
        <v>44511</v>
      </c>
      <c r="B2992" s="398"/>
      <c r="C2992" s="73" t="s">
        <v>25</v>
      </c>
      <c r="D2992" s="5" t="s">
        <v>294</v>
      </c>
      <c r="E2992" s="43">
        <v>7000</v>
      </c>
      <c r="F2992" s="43"/>
      <c r="G2992" s="361">
        <f t="shared" si="43"/>
        <v>86167.661290322663</v>
      </c>
      <c r="H2992" s="388" t="s">
        <v>9567</v>
      </c>
    </row>
    <row r="2993" spans="1:14" x14ac:dyDescent="0.3">
      <c r="A2993" s="45">
        <v>44511</v>
      </c>
      <c r="B2993" s="396"/>
      <c r="C2993" s="5" t="s">
        <v>5709</v>
      </c>
      <c r="D2993" s="5" t="s">
        <v>294</v>
      </c>
      <c r="E2993" s="43">
        <v>4000</v>
      </c>
      <c r="F2993" s="43"/>
      <c r="G2993" s="361">
        <f t="shared" si="43"/>
        <v>82167.661290322663</v>
      </c>
      <c r="H2993" s="388" t="s">
        <v>9567</v>
      </c>
    </row>
    <row r="2994" spans="1:14" x14ac:dyDescent="0.3">
      <c r="A2994" s="45">
        <v>44511</v>
      </c>
      <c r="B2994" s="396"/>
      <c r="C2994" s="5" t="s">
        <v>8252</v>
      </c>
      <c r="D2994" s="5" t="s">
        <v>8253</v>
      </c>
      <c r="E2994" s="43">
        <v>12000</v>
      </c>
      <c r="F2994" s="43"/>
      <c r="G2994" s="361">
        <f t="shared" si="43"/>
        <v>70167.661290322663</v>
      </c>
      <c r="H2994" s="388" t="s">
        <v>9567</v>
      </c>
    </row>
    <row r="2995" spans="1:14" x14ac:dyDescent="0.3">
      <c r="A2995" s="45">
        <v>44511</v>
      </c>
      <c r="B2995" s="396"/>
      <c r="C2995" s="5" t="s">
        <v>14</v>
      </c>
      <c r="D2995" s="5" t="s">
        <v>294</v>
      </c>
      <c r="E2995" s="43">
        <v>1000</v>
      </c>
      <c r="F2995" s="43"/>
      <c r="G2995" s="361">
        <f t="shared" si="43"/>
        <v>69167.661290322663</v>
      </c>
      <c r="H2995" s="388" t="s">
        <v>9567</v>
      </c>
    </row>
    <row r="2996" spans="1:14" x14ac:dyDescent="0.3">
      <c r="A2996" s="45">
        <v>44512</v>
      </c>
      <c r="B2996" s="396"/>
      <c r="C2996" s="5" t="s">
        <v>14</v>
      </c>
      <c r="D2996" s="5" t="s">
        <v>8254</v>
      </c>
      <c r="E2996" s="43">
        <v>65000</v>
      </c>
      <c r="F2996" s="43"/>
      <c r="G2996" s="361">
        <f t="shared" si="43"/>
        <v>4167.6612903226633</v>
      </c>
      <c r="H2996" s="388" t="s">
        <v>9567</v>
      </c>
    </row>
    <row r="2997" spans="1:14" x14ac:dyDescent="0.3">
      <c r="A2997" s="45">
        <v>44512</v>
      </c>
      <c r="B2997" s="561"/>
      <c r="C2997" s="538" t="s">
        <v>7440</v>
      </c>
      <c r="D2997" s="538"/>
      <c r="E2997" s="538"/>
      <c r="F2997" s="43">
        <v>200000</v>
      </c>
      <c r="G2997" s="361">
        <f t="shared" si="43"/>
        <v>204167.66129032266</v>
      </c>
      <c r="H2997" s="388" t="s">
        <v>9567</v>
      </c>
      <c r="N2997" s="93"/>
    </row>
    <row r="2998" spans="1:14" x14ac:dyDescent="0.3">
      <c r="A2998" s="45">
        <v>44512</v>
      </c>
      <c r="B2998" s="406"/>
      <c r="C2998" s="61" t="s">
        <v>54</v>
      </c>
      <c r="D2998" s="61" t="s">
        <v>8255</v>
      </c>
      <c r="E2998" s="62">
        <v>28500</v>
      </c>
      <c r="F2998" s="43"/>
      <c r="G2998" s="361">
        <f t="shared" si="43"/>
        <v>175667.66129032266</v>
      </c>
      <c r="H2998" s="388" t="s">
        <v>9567</v>
      </c>
    </row>
    <row r="2999" spans="1:14" x14ac:dyDescent="0.3">
      <c r="A2999" s="45">
        <v>44512</v>
      </c>
      <c r="B2999" s="396"/>
      <c r="C2999" s="5" t="s">
        <v>4550</v>
      </c>
      <c r="D2999" s="5" t="s">
        <v>8256</v>
      </c>
      <c r="E2999" s="43">
        <v>25000</v>
      </c>
      <c r="F2999" s="43"/>
      <c r="G2999" s="361">
        <f t="shared" si="43"/>
        <v>150667.66129032266</v>
      </c>
      <c r="H2999" s="388" t="s">
        <v>9567</v>
      </c>
    </row>
    <row r="3000" spans="1:14" x14ac:dyDescent="0.3">
      <c r="A3000" s="45">
        <v>44512</v>
      </c>
      <c r="B3000" s="396"/>
      <c r="C3000" s="5" t="s">
        <v>1012</v>
      </c>
      <c r="D3000" s="5" t="s">
        <v>8257</v>
      </c>
      <c r="E3000" s="43">
        <v>22000</v>
      </c>
      <c r="F3000" s="43"/>
      <c r="G3000" s="361">
        <f t="shared" si="43"/>
        <v>128667.66129032266</v>
      </c>
      <c r="H3000" s="388" t="s">
        <v>9567</v>
      </c>
    </row>
    <row r="3001" spans="1:14" x14ac:dyDescent="0.3">
      <c r="A3001" s="45">
        <v>44512</v>
      </c>
      <c r="B3001" s="396"/>
      <c r="C3001" s="5" t="s">
        <v>84</v>
      </c>
      <c r="D3001" s="5" t="s">
        <v>8259</v>
      </c>
      <c r="E3001" s="43">
        <v>10000</v>
      </c>
      <c r="F3001" s="43"/>
      <c r="G3001" s="361">
        <f t="shared" si="43"/>
        <v>118667.66129032266</v>
      </c>
      <c r="H3001" s="388" t="s">
        <v>9567</v>
      </c>
    </row>
    <row r="3002" spans="1:14" x14ac:dyDescent="0.3">
      <c r="A3002" s="45">
        <v>44513</v>
      </c>
      <c r="B3002" s="396"/>
      <c r="C3002" s="5" t="s">
        <v>14</v>
      </c>
      <c r="D3002" s="5" t="s">
        <v>640</v>
      </c>
      <c r="E3002" s="43">
        <v>1000</v>
      </c>
      <c r="F3002" s="43"/>
      <c r="G3002" s="361">
        <f t="shared" si="43"/>
        <v>117667.66129032266</v>
      </c>
      <c r="H3002" s="388" t="s">
        <v>9567</v>
      </c>
    </row>
    <row r="3003" spans="1:14" x14ac:dyDescent="0.3">
      <c r="A3003" s="45">
        <v>44513</v>
      </c>
      <c r="B3003" s="561"/>
      <c r="C3003" s="538" t="s">
        <v>8272</v>
      </c>
      <c r="D3003" s="538"/>
      <c r="E3003" s="538"/>
      <c r="F3003" s="43">
        <v>4000</v>
      </c>
      <c r="G3003" s="361">
        <f t="shared" si="43"/>
        <v>121667.66129032266</v>
      </c>
      <c r="H3003" s="388" t="s">
        <v>9567</v>
      </c>
      <c r="N3003" s="93"/>
    </row>
    <row r="3004" spans="1:14" x14ac:dyDescent="0.3">
      <c r="A3004" s="45">
        <v>44513</v>
      </c>
      <c r="B3004" s="561"/>
      <c r="C3004" s="538" t="s">
        <v>8260</v>
      </c>
      <c r="D3004" s="538"/>
      <c r="E3004" s="538"/>
      <c r="F3004" s="43">
        <v>500</v>
      </c>
      <c r="G3004" s="361">
        <f t="shared" si="43"/>
        <v>122167.66129032266</v>
      </c>
      <c r="H3004" s="388" t="s">
        <v>9567</v>
      </c>
      <c r="N3004" s="93"/>
    </row>
    <row r="3005" spans="1:14" x14ac:dyDescent="0.3">
      <c r="A3005" s="45">
        <v>44513</v>
      </c>
      <c r="B3005" s="396"/>
      <c r="C3005" s="5" t="s">
        <v>14</v>
      </c>
      <c r="D3005" s="5" t="s">
        <v>294</v>
      </c>
      <c r="E3005" s="43">
        <v>25000</v>
      </c>
      <c r="F3005" s="43"/>
      <c r="G3005" s="361">
        <f t="shared" si="43"/>
        <v>97167.661290322663</v>
      </c>
      <c r="H3005" s="388" t="s">
        <v>9567</v>
      </c>
    </row>
    <row r="3006" spans="1:14" x14ac:dyDescent="0.3">
      <c r="A3006" s="45">
        <v>44513</v>
      </c>
      <c r="B3006" s="396"/>
      <c r="C3006" s="5" t="s">
        <v>25</v>
      </c>
      <c r="D3006" s="5" t="s">
        <v>64</v>
      </c>
      <c r="E3006" s="43">
        <v>1000</v>
      </c>
      <c r="F3006" s="43"/>
      <c r="G3006" s="361">
        <f t="shared" si="43"/>
        <v>96167.661290322663</v>
      </c>
      <c r="H3006" s="388" t="s">
        <v>9567</v>
      </c>
    </row>
    <row r="3007" spans="1:14" x14ac:dyDescent="0.3">
      <c r="A3007" s="45">
        <v>44513</v>
      </c>
      <c r="B3007" s="396"/>
      <c r="C3007" s="5" t="s">
        <v>2995</v>
      </c>
      <c r="D3007" s="5" t="s">
        <v>8267</v>
      </c>
      <c r="E3007" s="43">
        <v>26000</v>
      </c>
      <c r="F3007" s="43"/>
      <c r="G3007" s="361">
        <f t="shared" si="43"/>
        <v>70167.661290322663</v>
      </c>
      <c r="H3007" s="388" t="s">
        <v>9567</v>
      </c>
    </row>
    <row r="3008" spans="1:14" x14ac:dyDescent="0.3">
      <c r="A3008" s="45">
        <v>44513</v>
      </c>
      <c r="B3008" s="396"/>
      <c r="C3008" s="5" t="s">
        <v>6341</v>
      </c>
      <c r="D3008" s="5" t="s">
        <v>8271</v>
      </c>
      <c r="E3008" s="43">
        <v>20000</v>
      </c>
      <c r="G3008" s="361">
        <f t="shared" si="43"/>
        <v>50167.661290322663</v>
      </c>
      <c r="H3008" s="388" t="s">
        <v>9567</v>
      </c>
    </row>
    <row r="3009" spans="1:14" x14ac:dyDescent="0.3">
      <c r="A3009" s="45">
        <v>44513</v>
      </c>
      <c r="B3009" s="396"/>
      <c r="C3009" s="5" t="s">
        <v>6341</v>
      </c>
      <c r="D3009" s="5" t="s">
        <v>8270</v>
      </c>
      <c r="E3009" s="43">
        <v>10000</v>
      </c>
      <c r="F3009" s="43"/>
      <c r="G3009" s="361">
        <f t="shared" ref="G3009:G3072" si="44">G3008+F3009-E3009</f>
        <v>40167.661290322663</v>
      </c>
      <c r="H3009" s="388" t="s">
        <v>9567</v>
      </c>
    </row>
    <row r="3010" spans="1:14" x14ac:dyDescent="0.3">
      <c r="A3010" s="45">
        <v>44514</v>
      </c>
      <c r="B3010" s="396"/>
      <c r="C3010" s="5" t="s">
        <v>1074</v>
      </c>
      <c r="D3010" s="5" t="s">
        <v>8274</v>
      </c>
      <c r="E3010" s="43">
        <f>5240+1290</f>
        <v>6530</v>
      </c>
      <c r="F3010" s="43"/>
      <c r="G3010" s="361">
        <f t="shared" si="44"/>
        <v>33637.661290322663</v>
      </c>
      <c r="H3010" s="388" t="s">
        <v>9567</v>
      </c>
    </row>
    <row r="3011" spans="1:14" x14ac:dyDescent="0.3">
      <c r="A3011" s="45">
        <v>44514</v>
      </c>
      <c r="B3011" s="396"/>
      <c r="C3011" s="5" t="s">
        <v>1074</v>
      </c>
      <c r="D3011" s="5" t="s">
        <v>8273</v>
      </c>
      <c r="E3011" s="43">
        <f>1340+2090</f>
        <v>3430</v>
      </c>
      <c r="F3011" s="43"/>
      <c r="G3011" s="361">
        <f t="shared" si="44"/>
        <v>30207.661290322663</v>
      </c>
      <c r="H3011" s="388" t="s">
        <v>9567</v>
      </c>
    </row>
    <row r="3012" spans="1:14" x14ac:dyDescent="0.3">
      <c r="A3012" s="45">
        <v>44514</v>
      </c>
      <c r="B3012" s="396"/>
      <c r="C3012" s="5" t="s">
        <v>57</v>
      </c>
      <c r="D3012" s="5" t="s">
        <v>294</v>
      </c>
      <c r="E3012" s="43">
        <v>10000</v>
      </c>
      <c r="F3012" s="43"/>
      <c r="G3012" s="361">
        <f t="shared" si="44"/>
        <v>20207.661290322663</v>
      </c>
      <c r="H3012" s="388" t="s">
        <v>9567</v>
      </c>
    </row>
    <row r="3013" spans="1:14" x14ac:dyDescent="0.3">
      <c r="A3013" s="45">
        <v>44514</v>
      </c>
      <c r="B3013" s="396"/>
      <c r="C3013" s="5" t="s">
        <v>6430</v>
      </c>
      <c r="D3013" s="5" t="s">
        <v>294</v>
      </c>
      <c r="E3013" s="43">
        <v>2000</v>
      </c>
      <c r="F3013" s="43"/>
      <c r="G3013" s="361">
        <f t="shared" si="44"/>
        <v>18207.661290322663</v>
      </c>
      <c r="H3013" s="388" t="s">
        <v>9567</v>
      </c>
    </row>
    <row r="3014" spans="1:14" x14ac:dyDescent="0.3">
      <c r="A3014" s="45">
        <v>44514</v>
      </c>
      <c r="B3014" s="396"/>
      <c r="C3014" s="5" t="s">
        <v>4247</v>
      </c>
      <c r="D3014" s="5" t="s">
        <v>8276</v>
      </c>
      <c r="E3014" s="43">
        <v>10000</v>
      </c>
      <c r="F3014" s="43"/>
      <c r="G3014" s="361">
        <f t="shared" si="44"/>
        <v>8207.6612903226633</v>
      </c>
      <c r="H3014" s="388" t="s">
        <v>9567</v>
      </c>
    </row>
    <row r="3015" spans="1:14" x14ac:dyDescent="0.3">
      <c r="A3015" s="45">
        <v>44514</v>
      </c>
      <c r="B3015" s="396"/>
      <c r="C3015" s="5" t="s">
        <v>3724</v>
      </c>
      <c r="D3015" s="5" t="s">
        <v>40</v>
      </c>
      <c r="E3015" s="43">
        <v>4200</v>
      </c>
      <c r="F3015" s="43"/>
      <c r="G3015" s="361">
        <f t="shared" si="44"/>
        <v>4007.6612903226633</v>
      </c>
      <c r="H3015" s="388" t="s">
        <v>9567</v>
      </c>
    </row>
    <row r="3016" spans="1:14" x14ac:dyDescent="0.3">
      <c r="A3016" s="45">
        <v>44514</v>
      </c>
      <c r="B3016" s="398"/>
      <c r="C3016" s="73" t="s">
        <v>25</v>
      </c>
      <c r="D3016" s="73" t="s">
        <v>6049</v>
      </c>
      <c r="E3016" s="183">
        <v>100</v>
      </c>
      <c r="F3016" s="183"/>
      <c r="G3016" s="361">
        <f t="shared" si="44"/>
        <v>3907.6612903226633</v>
      </c>
      <c r="H3016" s="388" t="s">
        <v>9567</v>
      </c>
    </row>
    <row r="3017" spans="1:14" x14ac:dyDescent="0.3">
      <c r="A3017" s="45">
        <v>44516</v>
      </c>
      <c r="B3017" s="561"/>
      <c r="C3017" s="538" t="s">
        <v>7440</v>
      </c>
      <c r="D3017" s="538"/>
      <c r="E3017" s="538"/>
      <c r="F3017" s="43">
        <v>20000</v>
      </c>
      <c r="G3017" s="361">
        <f t="shared" si="44"/>
        <v>23907.661290322663</v>
      </c>
      <c r="H3017" s="388" t="s">
        <v>9567</v>
      </c>
      <c r="N3017" s="93"/>
    </row>
    <row r="3018" spans="1:14" x14ac:dyDescent="0.3">
      <c r="A3018" s="45">
        <v>44516</v>
      </c>
      <c r="B3018" s="396"/>
      <c r="C3018" s="5" t="s">
        <v>8282</v>
      </c>
      <c r="D3018" s="5" t="s">
        <v>8283</v>
      </c>
      <c r="E3018" s="43">
        <f>4500+3000</f>
        <v>7500</v>
      </c>
      <c r="F3018" s="43"/>
      <c r="G3018" s="361">
        <f t="shared" si="44"/>
        <v>16407.661290322663</v>
      </c>
      <c r="H3018" s="388" t="s">
        <v>9567</v>
      </c>
    </row>
    <row r="3019" spans="1:14" x14ac:dyDescent="0.3">
      <c r="A3019" s="45">
        <v>44516</v>
      </c>
      <c r="B3019" s="396"/>
      <c r="C3019" s="5" t="s">
        <v>25</v>
      </c>
      <c r="D3019" s="5" t="s">
        <v>8291</v>
      </c>
      <c r="E3019" s="43">
        <v>2900</v>
      </c>
      <c r="F3019" s="43"/>
      <c r="G3019" s="361">
        <f t="shared" si="44"/>
        <v>13507.661290322663</v>
      </c>
      <c r="H3019" s="388" t="s">
        <v>9567</v>
      </c>
    </row>
    <row r="3020" spans="1:14" x14ac:dyDescent="0.3">
      <c r="A3020" s="45">
        <v>44516</v>
      </c>
      <c r="B3020" s="396"/>
      <c r="C3020" s="5" t="s">
        <v>57</v>
      </c>
      <c r="D3020" s="5" t="s">
        <v>294</v>
      </c>
      <c r="E3020" s="43">
        <v>5000</v>
      </c>
      <c r="F3020" s="43"/>
      <c r="G3020" s="361">
        <f t="shared" si="44"/>
        <v>8507.6612903226633</v>
      </c>
      <c r="H3020" s="388" t="s">
        <v>9567</v>
      </c>
    </row>
    <row r="3021" spans="1:14" x14ac:dyDescent="0.3">
      <c r="A3021" s="45">
        <v>44517</v>
      </c>
      <c r="B3021" s="396"/>
      <c r="C3021" s="5" t="s">
        <v>57</v>
      </c>
      <c r="D3021" s="5" t="s">
        <v>8287</v>
      </c>
      <c r="E3021" s="43">
        <v>5000</v>
      </c>
      <c r="F3021" s="43"/>
      <c r="G3021" s="361">
        <f t="shared" si="44"/>
        <v>3507.6612903226633</v>
      </c>
      <c r="H3021" s="388" t="s">
        <v>9567</v>
      </c>
    </row>
    <row r="3022" spans="1:14" x14ac:dyDescent="0.3">
      <c r="A3022" s="45">
        <v>44517</v>
      </c>
      <c r="B3022" s="561"/>
      <c r="C3022" s="538" t="s">
        <v>8290</v>
      </c>
      <c r="D3022" s="538"/>
      <c r="E3022" s="538"/>
      <c r="F3022" s="43">
        <v>20000</v>
      </c>
      <c r="G3022" s="361">
        <f t="shared" si="44"/>
        <v>23507.661290322663</v>
      </c>
      <c r="H3022" s="388" t="s">
        <v>9567</v>
      </c>
      <c r="N3022" s="93"/>
    </row>
    <row r="3023" spans="1:14" x14ac:dyDescent="0.3">
      <c r="A3023" s="45">
        <v>44517</v>
      </c>
      <c r="B3023" s="396"/>
      <c r="C3023" s="5" t="s">
        <v>57</v>
      </c>
      <c r="D3023" s="5" t="s">
        <v>8292</v>
      </c>
      <c r="E3023" s="43">
        <v>5000</v>
      </c>
      <c r="F3023" s="43"/>
      <c r="G3023" s="361">
        <f t="shared" si="44"/>
        <v>18507.661290322663</v>
      </c>
      <c r="H3023" s="388" t="s">
        <v>9567</v>
      </c>
    </row>
    <row r="3024" spans="1:14" x14ac:dyDescent="0.3">
      <c r="A3024" s="45">
        <v>44517</v>
      </c>
      <c r="B3024" s="396"/>
      <c r="C3024" s="5" t="s">
        <v>57</v>
      </c>
      <c r="D3024" s="5" t="s">
        <v>8288</v>
      </c>
      <c r="E3024" s="43">
        <v>5000</v>
      </c>
      <c r="F3024" s="43"/>
      <c r="G3024" s="361">
        <f t="shared" si="44"/>
        <v>13507.661290322663</v>
      </c>
      <c r="H3024" s="388" t="s">
        <v>9567</v>
      </c>
    </row>
    <row r="3025" spans="1:14" x14ac:dyDescent="0.3">
      <c r="A3025" s="45">
        <v>44517</v>
      </c>
      <c r="B3025" s="396"/>
      <c r="C3025" s="5" t="s">
        <v>57</v>
      </c>
      <c r="D3025" s="5" t="s">
        <v>8293</v>
      </c>
      <c r="E3025" s="43">
        <v>2000</v>
      </c>
      <c r="F3025" s="43"/>
      <c r="G3025" s="361">
        <f t="shared" si="44"/>
        <v>11507.661290322663</v>
      </c>
      <c r="H3025" s="388" t="s">
        <v>9567</v>
      </c>
    </row>
    <row r="3026" spans="1:14" x14ac:dyDescent="0.3">
      <c r="A3026" s="45">
        <v>44518</v>
      </c>
      <c r="B3026" s="396"/>
      <c r="C3026" s="5" t="s">
        <v>1616</v>
      </c>
      <c r="D3026" s="5" t="s">
        <v>3904</v>
      </c>
      <c r="E3026" s="43">
        <v>600</v>
      </c>
      <c r="F3026" s="43"/>
      <c r="G3026" s="361">
        <f t="shared" si="44"/>
        <v>10907.661290322663</v>
      </c>
      <c r="H3026" s="388" t="s">
        <v>9567</v>
      </c>
    </row>
    <row r="3027" spans="1:14" x14ac:dyDescent="0.3">
      <c r="A3027" s="45">
        <v>44518</v>
      </c>
      <c r="B3027" s="561"/>
      <c r="C3027" s="538" t="s">
        <v>7440</v>
      </c>
      <c r="D3027" s="538"/>
      <c r="E3027" s="538"/>
      <c r="F3027" s="43">
        <v>100000</v>
      </c>
      <c r="G3027" s="361">
        <f t="shared" ref="G3027" si="45">G3026+F3027-E3027</f>
        <v>110907.66129032266</v>
      </c>
      <c r="H3027" s="388" t="s">
        <v>9567</v>
      </c>
      <c r="N3027" s="93"/>
    </row>
    <row r="3028" spans="1:14" x14ac:dyDescent="0.3">
      <c r="A3028" s="45">
        <v>44518</v>
      </c>
      <c r="B3028" s="396"/>
      <c r="C3028" s="5" t="s">
        <v>7571</v>
      </c>
      <c r="D3028" s="5" t="s">
        <v>8550</v>
      </c>
      <c r="E3028" s="43">
        <v>20000</v>
      </c>
      <c r="F3028" s="43"/>
      <c r="G3028" s="361">
        <f t="shared" si="44"/>
        <v>90907.661290322663</v>
      </c>
      <c r="H3028" s="388" t="s">
        <v>9567</v>
      </c>
    </row>
    <row r="3029" spans="1:14" x14ac:dyDescent="0.3">
      <c r="A3029" s="45">
        <v>44518</v>
      </c>
      <c r="B3029" s="396"/>
      <c r="C3029" s="5" t="s">
        <v>68</v>
      </c>
      <c r="D3029" s="5" t="s">
        <v>8551</v>
      </c>
      <c r="E3029" s="43">
        <v>5000</v>
      </c>
      <c r="F3029" s="43"/>
      <c r="G3029" s="361">
        <f t="shared" si="44"/>
        <v>85907.661290322663</v>
      </c>
      <c r="H3029" s="388" t="s">
        <v>9567</v>
      </c>
    </row>
    <row r="3030" spans="1:14" x14ac:dyDescent="0.3">
      <c r="A3030" s="45">
        <v>44519</v>
      </c>
      <c r="B3030" s="396"/>
      <c r="C3030" s="5" t="s">
        <v>4504</v>
      </c>
      <c r="D3030" s="5" t="s">
        <v>8552</v>
      </c>
      <c r="E3030" s="43">
        <v>15000</v>
      </c>
      <c r="F3030" s="43"/>
      <c r="G3030" s="361">
        <f t="shared" si="44"/>
        <v>70907.661290322663</v>
      </c>
      <c r="H3030" s="388" t="s">
        <v>9567</v>
      </c>
    </row>
    <row r="3031" spans="1:14" x14ac:dyDescent="0.3">
      <c r="A3031" s="45">
        <v>44519</v>
      </c>
      <c r="B3031" s="396"/>
      <c r="C3031" s="5" t="s">
        <v>8553</v>
      </c>
      <c r="D3031" s="5" t="s">
        <v>2013</v>
      </c>
      <c r="E3031" s="43">
        <v>250</v>
      </c>
      <c r="F3031" s="43"/>
      <c r="G3031" s="361">
        <f t="shared" si="44"/>
        <v>70657.661290322663</v>
      </c>
      <c r="H3031" s="388" t="s">
        <v>9567</v>
      </c>
    </row>
    <row r="3032" spans="1:14" x14ac:dyDescent="0.3">
      <c r="A3032" s="45">
        <v>44519</v>
      </c>
      <c r="B3032" s="396"/>
      <c r="C3032" s="5" t="s">
        <v>14</v>
      </c>
      <c r="D3032" s="5" t="s">
        <v>294</v>
      </c>
      <c r="E3032" s="43">
        <v>25000</v>
      </c>
      <c r="F3032" s="43"/>
      <c r="G3032" s="361">
        <f t="shared" si="44"/>
        <v>45657.661290322663</v>
      </c>
      <c r="H3032" s="388" t="s">
        <v>9567</v>
      </c>
    </row>
    <row r="3033" spans="1:14" x14ac:dyDescent="0.3">
      <c r="A3033" s="45">
        <v>44520</v>
      </c>
      <c r="B3033" s="396"/>
      <c r="C3033" s="5" t="s">
        <v>14</v>
      </c>
      <c r="D3033" s="5" t="s">
        <v>294</v>
      </c>
      <c r="E3033" s="43">
        <v>20000</v>
      </c>
      <c r="F3033" s="43"/>
      <c r="G3033" s="361">
        <f t="shared" si="44"/>
        <v>25657.661290322663</v>
      </c>
      <c r="H3033" s="388" t="s">
        <v>9567</v>
      </c>
    </row>
    <row r="3034" spans="1:14" x14ac:dyDescent="0.3">
      <c r="A3034" s="45">
        <v>44520</v>
      </c>
      <c r="B3034" s="396"/>
      <c r="C3034" s="5" t="s">
        <v>25</v>
      </c>
      <c r="D3034" s="5" t="s">
        <v>8291</v>
      </c>
      <c r="E3034" s="43">
        <v>1600</v>
      </c>
      <c r="F3034" s="43"/>
      <c r="G3034" s="361">
        <f t="shared" si="44"/>
        <v>24057.661290322663</v>
      </c>
      <c r="H3034" s="388" t="s">
        <v>9567</v>
      </c>
    </row>
    <row r="3035" spans="1:14" x14ac:dyDescent="0.3">
      <c r="A3035" s="45">
        <v>44522</v>
      </c>
      <c r="B3035" s="406"/>
      <c r="C3035" s="61" t="s">
        <v>8560</v>
      </c>
      <c r="D3035" s="61" t="s">
        <v>8561</v>
      </c>
      <c r="E3035" s="62">
        <v>23000</v>
      </c>
      <c r="F3035" s="43"/>
      <c r="G3035" s="361">
        <f t="shared" si="44"/>
        <v>1057.6612903226633</v>
      </c>
      <c r="H3035" s="388" t="s">
        <v>9567</v>
      </c>
    </row>
    <row r="3036" spans="1:14" x14ac:dyDescent="0.3">
      <c r="A3036" s="45">
        <v>44522</v>
      </c>
      <c r="B3036" s="396"/>
      <c r="C3036" s="5" t="s">
        <v>6154</v>
      </c>
      <c r="D3036" s="5" t="s">
        <v>8562</v>
      </c>
      <c r="E3036" s="43">
        <v>200</v>
      </c>
      <c r="F3036" s="43"/>
      <c r="G3036" s="361">
        <f t="shared" si="44"/>
        <v>857.66129032266326</v>
      </c>
      <c r="H3036" s="388" t="s">
        <v>9567</v>
      </c>
    </row>
    <row r="3037" spans="1:14" x14ac:dyDescent="0.3">
      <c r="A3037" s="45">
        <v>44522</v>
      </c>
      <c r="B3037" s="561"/>
      <c r="C3037" s="538" t="s">
        <v>7440</v>
      </c>
      <c r="D3037" s="538"/>
      <c r="E3037" s="538"/>
      <c r="F3037" s="43">
        <v>100000</v>
      </c>
      <c r="G3037" s="361">
        <f t="shared" si="44"/>
        <v>100857.66129032266</v>
      </c>
      <c r="H3037" s="388" t="s">
        <v>9567</v>
      </c>
      <c r="N3037" s="93"/>
    </row>
    <row r="3038" spans="1:14" x14ac:dyDescent="0.3">
      <c r="A3038" s="45">
        <v>44522</v>
      </c>
      <c r="B3038" s="396"/>
      <c r="C3038" s="5" t="s">
        <v>3554</v>
      </c>
      <c r="D3038" s="5" t="s">
        <v>8050</v>
      </c>
      <c r="E3038" s="43">
        <v>5000</v>
      </c>
      <c r="F3038" s="43"/>
      <c r="G3038" s="361">
        <f t="shared" si="44"/>
        <v>95857.661290322663</v>
      </c>
      <c r="H3038" s="388" t="s">
        <v>9567</v>
      </c>
    </row>
    <row r="3039" spans="1:14" x14ac:dyDescent="0.3">
      <c r="A3039" s="45">
        <v>44522</v>
      </c>
      <c r="B3039" s="401"/>
      <c r="C3039" s="41" t="s">
        <v>3554</v>
      </c>
      <c r="D3039" s="41" t="s">
        <v>8563</v>
      </c>
      <c r="E3039" s="42">
        <v>15000</v>
      </c>
      <c r="F3039" s="43"/>
      <c r="G3039" s="361">
        <f t="shared" si="44"/>
        <v>80857.661290322663</v>
      </c>
      <c r="H3039" s="388" t="s">
        <v>9567</v>
      </c>
    </row>
    <row r="3040" spans="1:14" x14ac:dyDescent="0.3">
      <c r="A3040" s="45">
        <v>44522</v>
      </c>
      <c r="B3040" s="396"/>
      <c r="C3040" s="5" t="s">
        <v>5156</v>
      </c>
      <c r="D3040" s="5" t="s">
        <v>8564</v>
      </c>
      <c r="E3040" s="43">
        <v>1360</v>
      </c>
      <c r="F3040" s="43"/>
      <c r="G3040" s="361">
        <f t="shared" si="44"/>
        <v>79497.661290322663</v>
      </c>
      <c r="H3040" s="388" t="s">
        <v>9567</v>
      </c>
    </row>
    <row r="3041" spans="1:14" x14ac:dyDescent="0.3">
      <c r="A3041" s="45">
        <v>44522</v>
      </c>
      <c r="B3041" s="396"/>
      <c r="C3041" s="5" t="s">
        <v>1012</v>
      </c>
      <c r="D3041" s="5" t="s">
        <v>8565</v>
      </c>
      <c r="E3041" s="43">
        <v>10000</v>
      </c>
      <c r="F3041" s="43"/>
      <c r="G3041" s="361">
        <f t="shared" si="44"/>
        <v>69497.661290322663</v>
      </c>
      <c r="H3041" s="388" t="s">
        <v>9567</v>
      </c>
    </row>
    <row r="3042" spans="1:14" x14ac:dyDescent="0.3">
      <c r="A3042" s="45">
        <v>44522</v>
      </c>
      <c r="B3042" s="396"/>
      <c r="C3042" s="5" t="s">
        <v>14</v>
      </c>
      <c r="D3042" s="5" t="s">
        <v>294</v>
      </c>
      <c r="E3042" s="43">
        <v>5000</v>
      </c>
      <c r="F3042" s="43"/>
      <c r="G3042" s="361">
        <f t="shared" si="44"/>
        <v>64497.661290322663</v>
      </c>
      <c r="H3042" s="388" t="s">
        <v>9567</v>
      </c>
    </row>
    <row r="3043" spans="1:14" x14ac:dyDescent="0.3">
      <c r="A3043" s="45">
        <v>44522</v>
      </c>
      <c r="B3043" s="396"/>
      <c r="C3043" s="5" t="s">
        <v>36</v>
      </c>
      <c r="D3043" s="5" t="s">
        <v>8566</v>
      </c>
      <c r="E3043" s="43">
        <v>3000</v>
      </c>
      <c r="F3043" s="43"/>
      <c r="G3043" s="361">
        <f t="shared" si="44"/>
        <v>61497.661290322663</v>
      </c>
      <c r="H3043" s="388" t="s">
        <v>9567</v>
      </c>
    </row>
    <row r="3044" spans="1:14" x14ac:dyDescent="0.3">
      <c r="A3044" s="45">
        <v>44523</v>
      </c>
      <c r="B3044" s="396"/>
      <c r="C3044" s="5" t="s">
        <v>57</v>
      </c>
      <c r="D3044" s="5" t="s">
        <v>3715</v>
      </c>
      <c r="E3044" s="43">
        <v>5000</v>
      </c>
      <c r="F3044" s="43"/>
      <c r="G3044" s="361">
        <f t="shared" si="44"/>
        <v>56497.661290322663</v>
      </c>
      <c r="H3044" s="388" t="s">
        <v>9567</v>
      </c>
    </row>
    <row r="3045" spans="1:14" x14ac:dyDescent="0.3">
      <c r="A3045" s="45">
        <v>44523</v>
      </c>
      <c r="B3045" s="396"/>
      <c r="C3045" s="5" t="s">
        <v>1074</v>
      </c>
      <c r="D3045" s="5" t="s">
        <v>8567</v>
      </c>
      <c r="E3045" s="43">
        <v>9271</v>
      </c>
      <c r="F3045" s="43"/>
      <c r="G3045" s="361">
        <f t="shared" si="44"/>
        <v>47226.661290322663</v>
      </c>
      <c r="H3045" s="388" t="s">
        <v>9567</v>
      </c>
    </row>
    <row r="3046" spans="1:14" x14ac:dyDescent="0.3">
      <c r="A3046" s="45">
        <v>44523</v>
      </c>
      <c r="B3046" s="396"/>
      <c r="C3046" s="5" t="s">
        <v>1074</v>
      </c>
      <c r="D3046" s="5" t="s">
        <v>8568</v>
      </c>
      <c r="E3046" s="43">
        <f>14722+5677</f>
        <v>20399</v>
      </c>
      <c r="F3046" s="43"/>
      <c r="G3046" s="361">
        <f t="shared" si="44"/>
        <v>26827.661290322663</v>
      </c>
      <c r="H3046" s="388" t="s">
        <v>9567</v>
      </c>
    </row>
    <row r="3047" spans="1:14" x14ac:dyDescent="0.3">
      <c r="A3047" s="45">
        <v>44524</v>
      </c>
      <c r="B3047" s="396"/>
      <c r="C3047" s="5" t="s">
        <v>25</v>
      </c>
      <c r="D3047" s="5" t="s">
        <v>8291</v>
      </c>
      <c r="E3047" s="43">
        <v>3450</v>
      </c>
      <c r="F3047" s="43"/>
      <c r="G3047" s="361">
        <f t="shared" si="44"/>
        <v>23377.661290322663</v>
      </c>
      <c r="H3047" s="388" t="s">
        <v>9567</v>
      </c>
    </row>
    <row r="3048" spans="1:14" x14ac:dyDescent="0.3">
      <c r="A3048" s="45">
        <v>44524</v>
      </c>
      <c r="B3048" s="396"/>
      <c r="C3048" s="5" t="s">
        <v>57</v>
      </c>
      <c r="D3048" s="5" t="s">
        <v>294</v>
      </c>
      <c r="E3048" s="43">
        <v>20000</v>
      </c>
      <c r="F3048" s="43"/>
      <c r="G3048" s="361">
        <f t="shared" si="44"/>
        <v>3377.6612903226633</v>
      </c>
      <c r="H3048" s="388" t="s">
        <v>9567</v>
      </c>
    </row>
    <row r="3049" spans="1:14" x14ac:dyDescent="0.3">
      <c r="A3049" s="45">
        <v>44524</v>
      </c>
      <c r="B3049" s="561"/>
      <c r="C3049" s="538" t="s">
        <v>7440</v>
      </c>
      <c r="D3049" s="538"/>
      <c r="E3049" s="538"/>
      <c r="F3049" s="43">
        <v>30000</v>
      </c>
      <c r="G3049" s="361">
        <f t="shared" si="44"/>
        <v>33377.661290322663</v>
      </c>
      <c r="H3049" s="388" t="s">
        <v>9567</v>
      </c>
      <c r="N3049" s="93"/>
    </row>
    <row r="3050" spans="1:14" x14ac:dyDescent="0.3">
      <c r="A3050" s="45">
        <v>44524</v>
      </c>
      <c r="B3050" s="396"/>
      <c r="C3050" s="5" t="s">
        <v>1616</v>
      </c>
      <c r="D3050" s="5" t="s">
        <v>8572</v>
      </c>
      <c r="E3050" s="43">
        <v>26000</v>
      </c>
      <c r="F3050" s="43"/>
      <c r="G3050" s="361">
        <f t="shared" si="44"/>
        <v>7377.6612903226633</v>
      </c>
      <c r="H3050" s="388" t="s">
        <v>9567</v>
      </c>
    </row>
    <row r="3051" spans="1:14" x14ac:dyDescent="0.3">
      <c r="A3051" s="45">
        <v>44526</v>
      </c>
      <c r="B3051" s="561"/>
      <c r="C3051" s="538" t="s">
        <v>8290</v>
      </c>
      <c r="D3051" s="538"/>
      <c r="E3051" s="538"/>
      <c r="F3051" s="43">
        <v>5000</v>
      </c>
      <c r="G3051" s="361">
        <f t="shared" si="44"/>
        <v>12377.661290322663</v>
      </c>
      <c r="H3051" s="388" t="s">
        <v>9567</v>
      </c>
      <c r="N3051" s="93"/>
    </row>
    <row r="3052" spans="1:14" x14ac:dyDescent="0.3">
      <c r="A3052" s="45">
        <v>44526</v>
      </c>
      <c r="B3052" s="396"/>
      <c r="C3052" s="5" t="s">
        <v>1012</v>
      </c>
      <c r="D3052" s="5" t="s">
        <v>294</v>
      </c>
      <c r="E3052" s="43">
        <v>5000</v>
      </c>
      <c r="F3052" s="43"/>
      <c r="G3052" s="361">
        <f t="shared" si="44"/>
        <v>7377.6612903226633</v>
      </c>
      <c r="H3052" s="388" t="s">
        <v>9567</v>
      </c>
    </row>
    <row r="3053" spans="1:14" x14ac:dyDescent="0.3">
      <c r="A3053" s="45">
        <v>44526</v>
      </c>
      <c r="B3053" s="396"/>
      <c r="C3053" s="5" t="s">
        <v>6430</v>
      </c>
      <c r="D3053" s="5" t="s">
        <v>294</v>
      </c>
      <c r="E3053" s="43">
        <v>3000</v>
      </c>
      <c r="F3053" s="43"/>
      <c r="G3053" s="361">
        <f t="shared" si="44"/>
        <v>4377.6612903226633</v>
      </c>
      <c r="H3053" s="388" t="s">
        <v>9567</v>
      </c>
    </row>
    <row r="3054" spans="1:14" x14ac:dyDescent="0.3">
      <c r="A3054" s="45">
        <v>44527</v>
      </c>
      <c r="B3054" s="561"/>
      <c r="C3054" s="538" t="s">
        <v>4106</v>
      </c>
      <c r="D3054" s="538"/>
      <c r="E3054" s="538"/>
      <c r="F3054" s="43">
        <v>200000</v>
      </c>
      <c r="G3054" s="361">
        <f t="shared" si="44"/>
        <v>204377.66129032266</v>
      </c>
      <c r="H3054" s="388" t="s">
        <v>9567</v>
      </c>
      <c r="N3054" s="93"/>
    </row>
    <row r="3055" spans="1:14" x14ac:dyDescent="0.3">
      <c r="A3055" s="45">
        <v>44527</v>
      </c>
      <c r="B3055" s="396"/>
      <c r="C3055" s="5" t="s">
        <v>8573</v>
      </c>
      <c r="D3055" s="5" t="s">
        <v>294</v>
      </c>
      <c r="E3055" s="43">
        <v>17000</v>
      </c>
      <c r="F3055" s="43"/>
      <c r="G3055" s="361">
        <f t="shared" si="44"/>
        <v>187377.66129032266</v>
      </c>
      <c r="H3055" s="388" t="s">
        <v>9567</v>
      </c>
    </row>
    <row r="3056" spans="1:14"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4" x14ac:dyDescent="0.3">
      <c r="A3073" s="45">
        <v>44530</v>
      </c>
      <c r="B3073" s="396"/>
      <c r="C3073" s="5" t="s">
        <v>14</v>
      </c>
      <c r="D3073" s="5" t="s">
        <v>294</v>
      </c>
      <c r="E3073" s="43">
        <v>500</v>
      </c>
      <c r="F3073" s="43"/>
      <c r="G3073" s="361">
        <f t="shared" ref="G3073:G3079" si="46">G3072+F3073-E3073</f>
        <v>91577.661290322663</v>
      </c>
      <c r="H3073" s="388" t="s">
        <v>9567</v>
      </c>
    </row>
    <row r="3074" spans="1:14" x14ac:dyDescent="0.3">
      <c r="A3074" s="45">
        <v>44530</v>
      </c>
      <c r="B3074" s="396"/>
      <c r="C3074" s="5" t="s">
        <v>14</v>
      </c>
      <c r="D3074" s="5" t="s">
        <v>8588</v>
      </c>
      <c r="E3074" s="43">
        <v>7198</v>
      </c>
      <c r="F3074" s="43"/>
      <c r="G3074" s="361">
        <f t="shared" si="46"/>
        <v>84379.661290322663</v>
      </c>
      <c r="H3074" s="388" t="s">
        <v>9567</v>
      </c>
    </row>
    <row r="3075" spans="1:14" x14ac:dyDescent="0.3">
      <c r="A3075" s="45">
        <v>44530</v>
      </c>
      <c r="B3075" s="396"/>
      <c r="C3075" s="5" t="s">
        <v>1074</v>
      </c>
      <c r="D3075" s="5" t="s">
        <v>8590</v>
      </c>
      <c r="E3075" s="43">
        <f>370+260</f>
        <v>630</v>
      </c>
      <c r="F3075" s="43"/>
      <c r="G3075" s="361">
        <f t="shared" si="46"/>
        <v>83749.661290322663</v>
      </c>
      <c r="H3075" s="388" t="s">
        <v>9567</v>
      </c>
    </row>
    <row r="3076" spans="1:14" x14ac:dyDescent="0.3">
      <c r="A3076" s="45">
        <v>44530</v>
      </c>
      <c r="B3076" s="396"/>
      <c r="C3076" s="5" t="s">
        <v>1074</v>
      </c>
      <c r="D3076" s="5" t="s">
        <v>8589</v>
      </c>
      <c r="E3076" s="43">
        <f>2284+465</f>
        <v>2749</v>
      </c>
      <c r="F3076" s="43"/>
      <c r="G3076" s="361">
        <f t="shared" si="46"/>
        <v>81000.661290322663</v>
      </c>
      <c r="H3076" s="388" t="s">
        <v>9567</v>
      </c>
    </row>
    <row r="3077" spans="1:14" x14ac:dyDescent="0.3">
      <c r="A3077" s="45">
        <v>44530</v>
      </c>
      <c r="B3077" s="396"/>
      <c r="C3077" s="5" t="s">
        <v>8040</v>
      </c>
      <c r="D3077" s="5" t="s">
        <v>8587</v>
      </c>
      <c r="E3077" s="43">
        <v>1000</v>
      </c>
      <c r="F3077" s="43"/>
      <c r="G3077" s="361">
        <f t="shared" si="46"/>
        <v>80000.661290322663</v>
      </c>
      <c r="H3077" s="388" t="s">
        <v>9567</v>
      </c>
    </row>
    <row r="3078" spans="1:14" x14ac:dyDescent="0.3">
      <c r="A3078" s="45">
        <v>44530</v>
      </c>
      <c r="B3078" s="401"/>
      <c r="C3078" s="41" t="s">
        <v>8573</v>
      </c>
      <c r="D3078" s="41" t="s">
        <v>294</v>
      </c>
      <c r="E3078" s="43">
        <v>30000</v>
      </c>
      <c r="F3078" s="43"/>
      <c r="G3078" s="361">
        <f t="shared" si="46"/>
        <v>50000.661290322663</v>
      </c>
      <c r="H3078" s="388" t="s">
        <v>9567</v>
      </c>
    </row>
    <row r="3079" spans="1:14" x14ac:dyDescent="0.3">
      <c r="A3079" s="45">
        <v>44530</v>
      </c>
      <c r="B3079" s="561"/>
      <c r="C3079" s="538" t="s">
        <v>7440</v>
      </c>
      <c r="D3079" s="538"/>
      <c r="E3079" s="538"/>
      <c r="F3079" s="43">
        <v>100000</v>
      </c>
      <c r="G3079" s="361">
        <f t="shared" si="46"/>
        <v>150000.66129032266</v>
      </c>
      <c r="H3079" s="388" t="s">
        <v>9567</v>
      </c>
      <c r="N3079" s="93"/>
    </row>
    <row r="3080" spans="1:14" x14ac:dyDescent="0.3">
      <c r="A3080" s="45">
        <v>44530</v>
      </c>
      <c r="B3080" s="401"/>
      <c r="C3080" s="41" t="s">
        <v>3554</v>
      </c>
      <c r="D3080" s="41" t="s">
        <v>8593</v>
      </c>
      <c r="E3080" s="43">
        <v>30000</v>
      </c>
      <c r="F3080" s="43"/>
      <c r="G3080" s="361">
        <f t="shared" ref="G3080:G3148" si="47">G3079+F3080-E3080</f>
        <v>120000.66129032266</v>
      </c>
      <c r="H3080" s="388" t="s">
        <v>9567</v>
      </c>
    </row>
    <row r="3081" spans="1:14" x14ac:dyDescent="0.3">
      <c r="A3081" s="45">
        <v>44530</v>
      </c>
      <c r="B3081" s="396"/>
      <c r="C3081" s="5" t="s">
        <v>57</v>
      </c>
      <c r="D3081" s="5" t="s">
        <v>294</v>
      </c>
      <c r="E3081" s="43">
        <v>17000</v>
      </c>
      <c r="F3081" s="43"/>
      <c r="G3081" s="361">
        <f t="shared" si="47"/>
        <v>103000.66129032266</v>
      </c>
      <c r="H3081" s="388" t="s">
        <v>9567</v>
      </c>
    </row>
    <row r="3082" spans="1:14" x14ac:dyDescent="0.3">
      <c r="A3082" s="45">
        <v>44530</v>
      </c>
      <c r="B3082" s="396"/>
      <c r="C3082" s="5" t="s">
        <v>25</v>
      </c>
      <c r="D3082" s="5" t="s">
        <v>8591</v>
      </c>
      <c r="E3082" s="43">
        <v>200</v>
      </c>
      <c r="F3082" s="43"/>
      <c r="G3082" s="361">
        <f t="shared" si="47"/>
        <v>102800.66129032266</v>
      </c>
      <c r="H3082" s="388" t="s">
        <v>9567</v>
      </c>
    </row>
    <row r="3083" spans="1:14" x14ac:dyDescent="0.3">
      <c r="A3083" s="45">
        <v>44530</v>
      </c>
      <c r="B3083" s="396"/>
      <c r="C3083" s="5" t="s">
        <v>14</v>
      </c>
      <c r="D3083" s="5" t="s">
        <v>8592</v>
      </c>
      <c r="E3083" s="43">
        <v>4000</v>
      </c>
      <c r="F3083" s="43"/>
      <c r="G3083" s="361">
        <f t="shared" si="47"/>
        <v>98800.661290322663</v>
      </c>
      <c r="H3083" s="388" t="s">
        <v>9567</v>
      </c>
    </row>
    <row r="3084" spans="1:14" x14ac:dyDescent="0.3">
      <c r="A3084" s="45">
        <v>44530</v>
      </c>
      <c r="B3084" s="396"/>
      <c r="C3084" s="5" t="s">
        <v>8594</v>
      </c>
      <c r="D3084" s="5" t="s">
        <v>8053</v>
      </c>
      <c r="E3084" s="43">
        <v>5000</v>
      </c>
      <c r="F3084" s="43"/>
      <c r="G3084" s="361">
        <f t="shared" si="47"/>
        <v>93800.661290322663</v>
      </c>
      <c r="H3084" s="388" t="s">
        <v>9567</v>
      </c>
    </row>
    <row r="3085" spans="1:14" x14ac:dyDescent="0.3">
      <c r="A3085" s="45">
        <v>44530</v>
      </c>
      <c r="B3085" s="396"/>
      <c r="C3085" s="5" t="s">
        <v>25</v>
      </c>
      <c r="D3085" s="5" t="s">
        <v>4731</v>
      </c>
      <c r="E3085" s="43">
        <v>2500</v>
      </c>
      <c r="F3085" s="43"/>
      <c r="G3085" s="361">
        <f t="shared" si="47"/>
        <v>91300.661290322663</v>
      </c>
      <c r="H3085" s="388" t="s">
        <v>9567</v>
      </c>
    </row>
    <row r="3086" spans="1:14" x14ac:dyDescent="0.3">
      <c r="A3086" s="45">
        <v>44530</v>
      </c>
      <c r="B3086" s="396"/>
      <c r="C3086" s="5" t="s">
        <v>5709</v>
      </c>
      <c r="D3086" s="5" t="s">
        <v>5673</v>
      </c>
      <c r="E3086" s="43">
        <v>900</v>
      </c>
      <c r="F3086" s="43"/>
      <c r="G3086" s="361">
        <f t="shared" si="47"/>
        <v>90400.661290322663</v>
      </c>
      <c r="H3086" s="388" t="s">
        <v>9567</v>
      </c>
    </row>
    <row r="3087" spans="1:14" x14ac:dyDescent="0.3">
      <c r="A3087" s="45">
        <v>44530</v>
      </c>
      <c r="B3087" s="396"/>
      <c r="C3087" s="5" t="s">
        <v>5709</v>
      </c>
      <c r="D3087" s="5" t="s">
        <v>3557</v>
      </c>
      <c r="E3087" s="43">
        <v>60000</v>
      </c>
      <c r="F3087" s="43"/>
      <c r="G3087" s="361">
        <f t="shared" si="47"/>
        <v>30400.661290322663</v>
      </c>
      <c r="H3087" s="388" t="s">
        <v>9567</v>
      </c>
    </row>
    <row r="3088" spans="1:14" x14ac:dyDescent="0.3">
      <c r="A3088" s="45">
        <v>44531</v>
      </c>
      <c r="B3088" s="561"/>
      <c r="C3088" s="538" t="s">
        <v>4406</v>
      </c>
      <c r="D3088" s="538"/>
      <c r="E3088" s="538"/>
      <c r="F3088" s="43">
        <v>200000</v>
      </c>
      <c r="G3088" s="361">
        <f t="shared" si="47"/>
        <v>230400.66129032266</v>
      </c>
      <c r="H3088" s="388" t="s">
        <v>9567</v>
      </c>
      <c r="N3088" s="93"/>
    </row>
    <row r="3089" spans="1:14" x14ac:dyDescent="0.3">
      <c r="A3089" s="45">
        <v>44531</v>
      </c>
      <c r="B3089" s="396"/>
      <c r="C3089" s="5" t="s">
        <v>57</v>
      </c>
      <c r="D3089" s="5" t="s">
        <v>294</v>
      </c>
      <c r="E3089" s="43">
        <v>33000</v>
      </c>
      <c r="F3089" s="43"/>
      <c r="G3089" s="361">
        <f t="shared" si="47"/>
        <v>197400.66129032266</v>
      </c>
      <c r="H3089" s="388" t="s">
        <v>9567</v>
      </c>
    </row>
    <row r="3090" spans="1:14" x14ac:dyDescent="0.3">
      <c r="A3090" s="45">
        <v>44531</v>
      </c>
      <c r="B3090" s="396"/>
      <c r="C3090" s="5" t="s">
        <v>18</v>
      </c>
      <c r="D3090" s="5" t="s">
        <v>8595</v>
      </c>
      <c r="E3090" s="43">
        <v>2000</v>
      </c>
      <c r="F3090" s="43"/>
      <c r="G3090" s="361">
        <f t="shared" si="47"/>
        <v>195400.66129032266</v>
      </c>
      <c r="H3090" s="388" t="s">
        <v>9567</v>
      </c>
    </row>
    <row r="3091" spans="1:14" x14ac:dyDescent="0.3">
      <c r="A3091" s="45">
        <v>44531</v>
      </c>
      <c r="B3091" s="396"/>
      <c r="C3091" s="5" t="s">
        <v>5156</v>
      </c>
      <c r="D3091" s="5" t="s">
        <v>8596</v>
      </c>
      <c r="E3091" s="43">
        <v>2120</v>
      </c>
      <c r="F3091" s="43"/>
      <c r="G3091" s="361">
        <f t="shared" si="47"/>
        <v>193280.66129032266</v>
      </c>
      <c r="H3091" s="388" t="s">
        <v>9567</v>
      </c>
    </row>
    <row r="3092" spans="1:14" x14ac:dyDescent="0.3">
      <c r="A3092" s="45">
        <v>44531</v>
      </c>
      <c r="B3092" s="396"/>
      <c r="C3092" s="5" t="s">
        <v>693</v>
      </c>
      <c r="D3092" s="5" t="s">
        <v>8597</v>
      </c>
      <c r="E3092" s="43">
        <v>360</v>
      </c>
      <c r="F3092" s="43"/>
      <c r="G3092" s="361">
        <f t="shared" si="47"/>
        <v>192920.66129032266</v>
      </c>
      <c r="H3092" s="388" t="s">
        <v>9567</v>
      </c>
    </row>
    <row r="3093" spans="1:14" x14ac:dyDescent="0.3">
      <c r="A3093" s="45">
        <v>44531</v>
      </c>
      <c r="B3093" s="396"/>
      <c r="C3093" s="5" t="s">
        <v>5162</v>
      </c>
      <c r="D3093" s="5" t="s">
        <v>2013</v>
      </c>
      <c r="E3093" s="43">
        <v>140</v>
      </c>
      <c r="F3093" s="43"/>
      <c r="G3093" s="361">
        <f t="shared" si="47"/>
        <v>192780.66129032266</v>
      </c>
      <c r="H3093" s="388" t="s">
        <v>9567</v>
      </c>
    </row>
    <row r="3094" spans="1:14" x14ac:dyDescent="0.3">
      <c r="A3094" s="45">
        <v>44531</v>
      </c>
      <c r="B3094" s="396"/>
      <c r="C3094" s="5" t="s">
        <v>14</v>
      </c>
      <c r="D3094" s="5" t="s">
        <v>294</v>
      </c>
      <c r="E3094" s="43">
        <v>50000</v>
      </c>
      <c r="F3094" s="43"/>
      <c r="G3094" s="361">
        <f t="shared" si="47"/>
        <v>142780.66129032266</v>
      </c>
      <c r="H3094" s="388" t="s">
        <v>9567</v>
      </c>
    </row>
    <row r="3095" spans="1:14" x14ac:dyDescent="0.3">
      <c r="A3095" s="45">
        <v>44531</v>
      </c>
      <c r="B3095" s="396"/>
      <c r="C3095" s="5" t="s">
        <v>25</v>
      </c>
      <c r="D3095" s="5" t="s">
        <v>8221</v>
      </c>
      <c r="E3095" s="43">
        <v>1000</v>
      </c>
      <c r="F3095" s="43"/>
      <c r="G3095" s="361">
        <f t="shared" si="47"/>
        <v>141780.66129032266</v>
      </c>
      <c r="H3095" s="388" t="s">
        <v>9567</v>
      </c>
    </row>
    <row r="3096" spans="1:14" x14ac:dyDescent="0.3">
      <c r="A3096" s="45">
        <v>44531</v>
      </c>
      <c r="B3096" s="396"/>
      <c r="C3096" s="5" t="s">
        <v>25</v>
      </c>
      <c r="D3096" s="5" t="s">
        <v>8249</v>
      </c>
      <c r="E3096" s="43">
        <v>3850</v>
      </c>
      <c r="F3096" s="43"/>
      <c r="G3096" s="361">
        <f t="shared" si="47"/>
        <v>137930.66129032266</v>
      </c>
      <c r="H3096" s="388" t="s">
        <v>9567</v>
      </c>
    </row>
    <row r="3097" spans="1:14" x14ac:dyDescent="0.3">
      <c r="A3097" s="45">
        <v>44531</v>
      </c>
      <c r="B3097" s="396"/>
      <c r="C3097" s="5" t="s">
        <v>8602</v>
      </c>
      <c r="D3097" s="5" t="s">
        <v>8603</v>
      </c>
      <c r="E3097" s="43">
        <v>5000</v>
      </c>
      <c r="F3097" s="43"/>
      <c r="G3097" s="361">
        <f t="shared" si="47"/>
        <v>132930.66129032266</v>
      </c>
      <c r="H3097" s="388" t="s">
        <v>9567</v>
      </c>
    </row>
    <row r="3098" spans="1:14" x14ac:dyDescent="0.3">
      <c r="A3098" s="45">
        <v>44532</v>
      </c>
      <c r="B3098" s="396"/>
      <c r="C3098" s="5" t="s">
        <v>84</v>
      </c>
      <c r="D3098" s="5" t="s">
        <v>8604</v>
      </c>
      <c r="E3098" s="43">
        <v>20000</v>
      </c>
      <c r="F3098" s="43"/>
      <c r="G3098" s="361">
        <f t="shared" si="47"/>
        <v>112930.66129032266</v>
      </c>
      <c r="H3098" s="388" t="s">
        <v>9567</v>
      </c>
    </row>
    <row r="3099" spans="1:14" x14ac:dyDescent="0.3">
      <c r="A3099" s="45">
        <v>44532</v>
      </c>
      <c r="B3099" s="396"/>
      <c r="C3099" s="5" t="s">
        <v>63</v>
      </c>
      <c r="D3099" s="5" t="s">
        <v>4381</v>
      </c>
      <c r="E3099" s="43">
        <v>650</v>
      </c>
      <c r="F3099" s="43"/>
      <c r="G3099" s="361">
        <f t="shared" si="47"/>
        <v>112280.66129032266</v>
      </c>
      <c r="H3099" s="388" t="s">
        <v>9567</v>
      </c>
    </row>
    <row r="3100" spans="1:14" x14ac:dyDescent="0.3">
      <c r="A3100" s="45">
        <v>44532</v>
      </c>
      <c r="B3100" s="396"/>
      <c r="C3100" s="5" t="s">
        <v>5793</v>
      </c>
      <c r="D3100" s="5" t="s">
        <v>8611</v>
      </c>
      <c r="E3100" s="43">
        <v>2500</v>
      </c>
      <c r="F3100" s="43"/>
      <c r="G3100" s="361">
        <f t="shared" si="47"/>
        <v>109780.66129032266</v>
      </c>
      <c r="H3100" s="388" t="s">
        <v>9567</v>
      </c>
    </row>
    <row r="3101" spans="1:14" x14ac:dyDescent="0.3">
      <c r="A3101" s="45">
        <v>44532</v>
      </c>
      <c r="B3101" s="396"/>
      <c r="C3101" s="5" t="s">
        <v>84</v>
      </c>
      <c r="D3101" s="5" t="s">
        <v>8612</v>
      </c>
      <c r="E3101" s="43">
        <v>3000</v>
      </c>
      <c r="F3101" s="43"/>
      <c r="G3101" s="361">
        <f t="shared" si="47"/>
        <v>106780.66129032266</v>
      </c>
      <c r="H3101" s="388" t="s">
        <v>9567</v>
      </c>
    </row>
    <row r="3102" spans="1:14" x14ac:dyDescent="0.3">
      <c r="A3102" s="45">
        <v>44532</v>
      </c>
      <c r="B3102" s="561"/>
      <c r="C3102" s="538" t="s">
        <v>8290</v>
      </c>
      <c r="D3102" s="538"/>
      <c r="E3102" s="538"/>
      <c r="F3102" s="43">
        <v>10000</v>
      </c>
      <c r="G3102" s="361">
        <f t="shared" si="47"/>
        <v>116780.66129032266</v>
      </c>
      <c r="H3102" s="388" t="s">
        <v>9567</v>
      </c>
      <c r="N3102" s="93"/>
    </row>
    <row r="3103" spans="1:14" x14ac:dyDescent="0.3">
      <c r="A3103" s="45">
        <v>44532</v>
      </c>
      <c r="B3103" s="396"/>
      <c r="C3103" s="5" t="s">
        <v>84</v>
      </c>
      <c r="D3103" s="5" t="s">
        <v>8613</v>
      </c>
      <c r="E3103" s="43">
        <v>10000</v>
      </c>
      <c r="F3103" s="43"/>
      <c r="G3103" s="361">
        <f t="shared" si="47"/>
        <v>106780.66129032266</v>
      </c>
      <c r="H3103" s="388" t="s">
        <v>9567</v>
      </c>
    </row>
    <row r="3104" spans="1:14" x14ac:dyDescent="0.3">
      <c r="A3104" s="45">
        <v>44533</v>
      </c>
      <c r="B3104" s="396"/>
      <c r="C3104" s="5" t="s">
        <v>57</v>
      </c>
      <c r="D3104" s="5" t="s">
        <v>40</v>
      </c>
      <c r="E3104" s="43">
        <v>150</v>
      </c>
      <c r="F3104" s="43"/>
      <c r="G3104" s="361">
        <f t="shared" si="47"/>
        <v>106630.66129032266</v>
      </c>
      <c r="H3104" s="388" t="s">
        <v>9567</v>
      </c>
    </row>
    <row r="3105" spans="1:14" x14ac:dyDescent="0.3">
      <c r="A3105" s="45">
        <v>44533</v>
      </c>
      <c r="B3105" s="405"/>
      <c r="C3105" s="218" t="s">
        <v>54</v>
      </c>
      <c r="D3105" s="218" t="s">
        <v>8614</v>
      </c>
      <c r="E3105" s="211">
        <v>35000</v>
      </c>
      <c r="F3105" s="43"/>
      <c r="G3105" s="361">
        <f t="shared" si="47"/>
        <v>71630.661290322663</v>
      </c>
      <c r="H3105" s="388" t="s">
        <v>9567</v>
      </c>
    </row>
    <row r="3106" spans="1:14" x14ac:dyDescent="0.3">
      <c r="A3106" s="45">
        <v>44533</v>
      </c>
      <c r="B3106" s="405"/>
      <c r="C3106" s="218" t="s">
        <v>54</v>
      </c>
      <c r="D3106" s="218" t="s">
        <v>1378</v>
      </c>
      <c r="E3106" s="211">
        <v>5000</v>
      </c>
      <c r="F3106" s="43"/>
      <c r="G3106" s="361">
        <f t="shared" si="47"/>
        <v>66630.661290322663</v>
      </c>
      <c r="H3106" s="388" t="s">
        <v>9567</v>
      </c>
    </row>
    <row r="3107" spans="1:14" x14ac:dyDescent="0.3">
      <c r="A3107" s="45">
        <v>44533</v>
      </c>
      <c r="B3107" s="405"/>
      <c r="C3107" s="218" t="s">
        <v>54</v>
      </c>
      <c r="D3107" s="218" t="s">
        <v>8615</v>
      </c>
      <c r="E3107" s="211">
        <v>16000</v>
      </c>
      <c r="F3107" s="43"/>
      <c r="G3107" s="361">
        <f t="shared" si="47"/>
        <v>50630.661290322663</v>
      </c>
      <c r="H3107" s="388" t="s">
        <v>9567</v>
      </c>
    </row>
    <row r="3108" spans="1:14" x14ac:dyDescent="0.3">
      <c r="A3108" s="45">
        <v>44533</v>
      </c>
      <c r="B3108" s="405"/>
      <c r="C3108" s="218" t="s">
        <v>54</v>
      </c>
      <c r="D3108" s="218" t="s">
        <v>8616</v>
      </c>
      <c r="E3108" s="211">
        <v>33000</v>
      </c>
      <c r="F3108" s="43"/>
      <c r="G3108" s="361">
        <f t="shared" si="47"/>
        <v>17630.661290322663</v>
      </c>
      <c r="H3108" s="388" t="s">
        <v>9567</v>
      </c>
    </row>
    <row r="3109" spans="1:14" x14ac:dyDescent="0.3">
      <c r="A3109" s="45">
        <v>44534</v>
      </c>
      <c r="B3109" s="396"/>
      <c r="C3109" s="5" t="s">
        <v>5156</v>
      </c>
      <c r="D3109" s="5" t="s">
        <v>3563</v>
      </c>
      <c r="E3109" s="43">
        <v>340</v>
      </c>
      <c r="F3109" s="43"/>
      <c r="G3109" s="361">
        <f t="shared" si="47"/>
        <v>17290.661290322663</v>
      </c>
      <c r="H3109" s="388" t="s">
        <v>9567</v>
      </c>
    </row>
    <row r="3110" spans="1:14" x14ac:dyDescent="0.3">
      <c r="A3110" s="45">
        <v>44534</v>
      </c>
      <c r="B3110" s="396"/>
      <c r="C3110" s="5" t="s">
        <v>25</v>
      </c>
      <c r="D3110" s="5" t="s">
        <v>6049</v>
      </c>
      <c r="E3110" s="43">
        <v>100</v>
      </c>
      <c r="F3110" s="43"/>
      <c r="G3110" s="361">
        <f t="shared" si="47"/>
        <v>17190.661290322663</v>
      </c>
      <c r="H3110" s="388" t="s">
        <v>9567</v>
      </c>
    </row>
    <row r="3111" spans="1:14" x14ac:dyDescent="0.3">
      <c r="A3111" s="45">
        <v>44534</v>
      </c>
      <c r="B3111" s="396"/>
      <c r="C3111" s="5" t="s">
        <v>25</v>
      </c>
      <c r="D3111" s="5" t="s">
        <v>8291</v>
      </c>
      <c r="E3111" s="43">
        <v>1700</v>
      </c>
      <c r="F3111" s="43"/>
      <c r="G3111" s="361">
        <f t="shared" si="47"/>
        <v>15490.661290322663</v>
      </c>
      <c r="H3111" s="388" t="s">
        <v>9567</v>
      </c>
    </row>
    <row r="3112" spans="1:14" x14ac:dyDescent="0.3">
      <c r="A3112" s="45">
        <v>44534</v>
      </c>
      <c r="B3112" s="396"/>
      <c r="C3112" s="5" t="s">
        <v>25</v>
      </c>
      <c r="D3112" s="5" t="s">
        <v>8620</v>
      </c>
      <c r="E3112" s="43">
        <v>1000</v>
      </c>
      <c r="F3112" s="43"/>
      <c r="G3112" s="361">
        <f t="shared" si="47"/>
        <v>14490.661290322663</v>
      </c>
      <c r="H3112" s="388" t="s">
        <v>9567</v>
      </c>
    </row>
    <row r="3113" spans="1:14" x14ac:dyDescent="0.3">
      <c r="A3113" s="45">
        <v>44534</v>
      </c>
      <c r="B3113" s="396"/>
      <c r="C3113" s="5" t="s">
        <v>25</v>
      </c>
      <c r="D3113" s="5" t="s">
        <v>3627</v>
      </c>
      <c r="E3113" s="43">
        <v>1200</v>
      </c>
      <c r="F3113" s="43"/>
      <c r="G3113" s="361">
        <f t="shared" si="47"/>
        <v>13290.661290322663</v>
      </c>
      <c r="H3113" s="388" t="s">
        <v>9567</v>
      </c>
    </row>
    <row r="3114" spans="1:14" x14ac:dyDescent="0.3">
      <c r="A3114" s="45">
        <v>44534</v>
      </c>
      <c r="B3114" s="561"/>
      <c r="C3114" s="538" t="s">
        <v>7440</v>
      </c>
      <c r="D3114" s="538"/>
      <c r="E3114" s="538"/>
      <c r="F3114" s="43">
        <v>360000</v>
      </c>
      <c r="G3114" s="361">
        <f t="shared" si="47"/>
        <v>373290.66129032266</v>
      </c>
      <c r="H3114" s="388" t="s">
        <v>9567</v>
      </c>
      <c r="N3114" s="93"/>
    </row>
    <row r="3115" spans="1:14" x14ac:dyDescent="0.3">
      <c r="A3115" s="45">
        <v>44534</v>
      </c>
      <c r="B3115" s="405"/>
      <c r="C3115" s="218" t="s">
        <v>54</v>
      </c>
      <c r="D3115" s="218" t="s">
        <v>8621</v>
      </c>
      <c r="E3115" s="43">
        <v>40000</v>
      </c>
      <c r="F3115" s="43"/>
      <c r="G3115" s="361">
        <f t="shared" si="47"/>
        <v>333290.66129032266</v>
      </c>
      <c r="H3115" s="388" t="s">
        <v>9567</v>
      </c>
    </row>
    <row r="3116" spans="1:14" x14ac:dyDescent="0.3">
      <c r="A3116" s="45">
        <v>44534</v>
      </c>
      <c r="B3116" s="405"/>
      <c r="C3116" s="218" t="s">
        <v>54</v>
      </c>
      <c r="D3116" s="218" t="s">
        <v>8627</v>
      </c>
      <c r="E3116" s="43">
        <f>26563+21667</f>
        <v>48230</v>
      </c>
      <c r="F3116" s="43"/>
      <c r="G3116" s="361">
        <f t="shared" si="47"/>
        <v>285060.66129032266</v>
      </c>
      <c r="H3116" s="388" t="s">
        <v>9567</v>
      </c>
    </row>
    <row r="3117" spans="1:14" x14ac:dyDescent="0.3">
      <c r="A3117" s="45">
        <v>44536</v>
      </c>
      <c r="B3117" s="396"/>
      <c r="C3117" s="5" t="s">
        <v>8148</v>
      </c>
      <c r="D3117" s="73" t="s">
        <v>8623</v>
      </c>
      <c r="E3117" s="58">
        <v>10060</v>
      </c>
      <c r="F3117" s="58"/>
      <c r="G3117" s="361">
        <f t="shared" si="47"/>
        <v>275000.66129032266</v>
      </c>
      <c r="H3117" s="388" t="s">
        <v>9567</v>
      </c>
      <c r="I3117" s="102"/>
      <c r="J3117" s="102"/>
      <c r="K3117" s="102"/>
      <c r="L3117" s="102"/>
    </row>
    <row r="3118" spans="1:14" x14ac:dyDescent="0.3">
      <c r="A3118" s="45">
        <v>44536</v>
      </c>
      <c r="B3118" s="405"/>
      <c r="C3118" s="218" t="s">
        <v>54</v>
      </c>
      <c r="D3118" s="218" t="s">
        <v>8635</v>
      </c>
      <c r="E3118" s="43">
        <v>202231</v>
      </c>
      <c r="F3118" s="43"/>
      <c r="G3118" s="361">
        <f t="shared" si="47"/>
        <v>72769.661290322663</v>
      </c>
      <c r="H3118" s="388" t="s">
        <v>9567</v>
      </c>
    </row>
    <row r="3119" spans="1:14" x14ac:dyDescent="0.3">
      <c r="A3119" s="45">
        <v>44536</v>
      </c>
      <c r="B3119" s="396"/>
      <c r="C3119" s="5" t="s">
        <v>3724</v>
      </c>
      <c r="D3119" s="73" t="s">
        <v>40</v>
      </c>
      <c r="E3119" s="58">
        <v>4089</v>
      </c>
      <c r="F3119" s="58"/>
      <c r="G3119" s="361">
        <f t="shared" si="47"/>
        <v>68680.661290322663</v>
      </c>
      <c r="H3119" s="388" t="s">
        <v>9567</v>
      </c>
      <c r="I3119" s="102"/>
      <c r="J3119" s="102"/>
      <c r="K3119" s="102"/>
      <c r="L3119" s="102"/>
    </row>
    <row r="3120" spans="1:14" x14ac:dyDescent="0.3">
      <c r="A3120" s="45">
        <v>44536</v>
      </c>
      <c r="B3120" s="396"/>
      <c r="C3120" s="5" t="s">
        <v>8594</v>
      </c>
      <c r="D3120" s="5" t="s">
        <v>8053</v>
      </c>
      <c r="E3120" s="58">
        <v>10000</v>
      </c>
      <c r="F3120" s="58"/>
      <c r="G3120" s="361">
        <f t="shared" si="47"/>
        <v>58680.661290322663</v>
      </c>
      <c r="H3120" s="388" t="s">
        <v>9567</v>
      </c>
      <c r="I3120" s="102"/>
      <c r="J3120" s="102"/>
      <c r="K3120" s="102"/>
      <c r="L3120" s="102"/>
    </row>
    <row r="3121" spans="1:14" x14ac:dyDescent="0.3">
      <c r="A3121" s="45">
        <v>44536</v>
      </c>
      <c r="B3121" s="396"/>
      <c r="C3121" s="5" t="s">
        <v>8624</v>
      </c>
      <c r="D3121" s="5" t="s">
        <v>8625</v>
      </c>
      <c r="E3121" s="58">
        <v>1800</v>
      </c>
      <c r="F3121" s="58"/>
      <c r="G3121" s="361">
        <f t="shared" si="47"/>
        <v>56880.661290322663</v>
      </c>
      <c r="H3121" s="388" t="s">
        <v>9567</v>
      </c>
      <c r="I3121" s="102"/>
      <c r="J3121" s="102"/>
      <c r="K3121" s="102"/>
      <c r="L3121" s="102"/>
    </row>
    <row r="3122" spans="1:14" x14ac:dyDescent="0.3">
      <c r="A3122" s="45">
        <v>44536</v>
      </c>
      <c r="B3122" s="561"/>
      <c r="C3122" s="538" t="s">
        <v>8626</v>
      </c>
      <c r="D3122" s="538"/>
      <c r="E3122" s="538"/>
      <c r="F3122" s="43">
        <v>10000</v>
      </c>
      <c r="G3122" s="361">
        <f t="shared" si="47"/>
        <v>66880.661290322663</v>
      </c>
      <c r="H3122" s="388" t="s">
        <v>9567</v>
      </c>
      <c r="N3122" s="93"/>
    </row>
    <row r="3123" spans="1:14" x14ac:dyDescent="0.3">
      <c r="A3123" s="45">
        <v>44537</v>
      </c>
      <c r="B3123" s="396"/>
      <c r="C3123" s="5" t="s">
        <v>57</v>
      </c>
      <c r="D3123" s="5" t="s">
        <v>5398</v>
      </c>
      <c r="E3123" s="43">
        <v>1000</v>
      </c>
      <c r="F3123" s="43"/>
      <c r="G3123" s="361">
        <f t="shared" si="47"/>
        <v>65880.661290322663</v>
      </c>
      <c r="H3123" s="388" t="s">
        <v>9567</v>
      </c>
    </row>
    <row r="3124" spans="1:14" x14ac:dyDescent="0.3">
      <c r="A3124" s="45">
        <v>44537</v>
      </c>
      <c r="B3124" s="396"/>
      <c r="C3124" s="5" t="s">
        <v>25</v>
      </c>
      <c r="D3124" s="5" t="s">
        <v>2637</v>
      </c>
      <c r="E3124" s="43">
        <v>1000</v>
      </c>
      <c r="F3124" s="43"/>
      <c r="G3124" s="361">
        <f t="shared" si="47"/>
        <v>64880.661290322663</v>
      </c>
      <c r="H3124" s="388" t="s">
        <v>9567</v>
      </c>
    </row>
    <row r="3125" spans="1:14" x14ac:dyDescent="0.3">
      <c r="A3125" s="45">
        <v>44537</v>
      </c>
      <c r="B3125" s="396"/>
      <c r="C3125" s="5" t="s">
        <v>4156</v>
      </c>
      <c r="D3125" s="5" t="s">
        <v>8628</v>
      </c>
      <c r="E3125" s="43">
        <v>5000</v>
      </c>
      <c r="F3125" s="43"/>
      <c r="G3125" s="361">
        <f t="shared" si="47"/>
        <v>59880.661290322663</v>
      </c>
      <c r="H3125" s="388" t="s">
        <v>9567</v>
      </c>
    </row>
    <row r="3126" spans="1:14" x14ac:dyDescent="0.3">
      <c r="A3126" s="45">
        <v>44537</v>
      </c>
      <c r="B3126" s="561"/>
      <c r="C3126" s="538" t="s">
        <v>4106</v>
      </c>
      <c r="D3126" s="538"/>
      <c r="E3126" s="538"/>
      <c r="F3126" s="43">
        <v>500000</v>
      </c>
      <c r="G3126" s="361">
        <f t="shared" si="47"/>
        <v>559880.66129032266</v>
      </c>
      <c r="H3126" s="388" t="s">
        <v>9567</v>
      </c>
      <c r="N3126" s="93"/>
    </row>
    <row r="3127" spans="1:14" x14ac:dyDescent="0.3">
      <c r="A3127" s="45">
        <v>44537</v>
      </c>
      <c r="B3127" s="396"/>
      <c r="C3127" s="5" t="s">
        <v>541</v>
      </c>
      <c r="D3127" s="5" t="s">
        <v>294</v>
      </c>
      <c r="E3127" s="43">
        <v>15000</v>
      </c>
      <c r="F3127" s="43"/>
      <c r="G3127" s="361">
        <f t="shared" si="47"/>
        <v>544880.66129032266</v>
      </c>
      <c r="H3127" s="388" t="s">
        <v>9567</v>
      </c>
    </row>
    <row r="3128" spans="1:14" x14ac:dyDescent="0.3">
      <c r="A3128" s="45">
        <v>44537</v>
      </c>
      <c r="B3128" s="396"/>
      <c r="C3128" s="5" t="s">
        <v>8624</v>
      </c>
      <c r="D3128" s="5" t="s">
        <v>8629</v>
      </c>
      <c r="E3128" s="43">
        <v>116000</v>
      </c>
      <c r="F3128" s="43"/>
      <c r="G3128" s="361">
        <f t="shared" si="47"/>
        <v>428880.66129032266</v>
      </c>
      <c r="H3128" s="388" t="s">
        <v>9567</v>
      </c>
    </row>
    <row r="3129" spans="1:14" x14ac:dyDescent="0.3">
      <c r="A3129" s="45">
        <v>44537</v>
      </c>
      <c r="B3129" s="396"/>
      <c r="C3129" s="5" t="s">
        <v>25</v>
      </c>
      <c r="D3129" s="5" t="s">
        <v>8630</v>
      </c>
      <c r="E3129" s="43">
        <v>150</v>
      </c>
      <c r="F3129" s="43"/>
      <c r="G3129" s="361">
        <f t="shared" si="47"/>
        <v>428730.66129032266</v>
      </c>
      <c r="H3129" s="388" t="s">
        <v>9567</v>
      </c>
    </row>
    <row r="3130" spans="1:14" x14ac:dyDescent="0.3">
      <c r="A3130" s="45">
        <v>44537</v>
      </c>
      <c r="B3130" s="396"/>
      <c r="C3130" s="5" t="s">
        <v>8631</v>
      </c>
      <c r="D3130" s="5" t="s">
        <v>8632</v>
      </c>
      <c r="E3130" s="43">
        <v>2000</v>
      </c>
      <c r="F3130" s="43"/>
      <c r="G3130" s="361">
        <f t="shared" si="47"/>
        <v>426730.66129032266</v>
      </c>
      <c r="H3130" s="388" t="s">
        <v>9567</v>
      </c>
    </row>
    <row r="3131" spans="1:14" x14ac:dyDescent="0.3">
      <c r="A3131" s="45">
        <v>44537</v>
      </c>
      <c r="B3131" s="396"/>
      <c r="C3131" s="5" t="s">
        <v>25</v>
      </c>
      <c r="D3131" s="5" t="s">
        <v>8152</v>
      </c>
      <c r="E3131" s="43">
        <v>2000</v>
      </c>
      <c r="F3131" s="43"/>
      <c r="G3131" s="361">
        <f t="shared" si="47"/>
        <v>424730.66129032266</v>
      </c>
      <c r="H3131" s="388" t="s">
        <v>9567</v>
      </c>
    </row>
    <row r="3132" spans="1:14" x14ac:dyDescent="0.3">
      <c r="A3132" s="45">
        <v>44537</v>
      </c>
      <c r="B3132" s="396"/>
      <c r="C3132" s="5" t="s">
        <v>14</v>
      </c>
      <c r="D3132" s="5" t="s">
        <v>8633</v>
      </c>
      <c r="E3132" s="43">
        <v>10000</v>
      </c>
      <c r="F3132" s="43"/>
      <c r="G3132" s="361">
        <f t="shared" si="47"/>
        <v>414730.66129032266</v>
      </c>
      <c r="H3132" s="388" t="s">
        <v>9567</v>
      </c>
    </row>
    <row r="3133" spans="1:14" x14ac:dyDescent="0.3">
      <c r="A3133" s="45">
        <v>44537</v>
      </c>
      <c r="B3133" s="405"/>
      <c r="C3133" s="218" t="s">
        <v>54</v>
      </c>
      <c r="D3133" s="218" t="s">
        <v>8634</v>
      </c>
      <c r="E3133" s="43">
        <v>49500</v>
      </c>
      <c r="F3133" s="43"/>
      <c r="G3133" s="361">
        <f t="shared" si="47"/>
        <v>365230.66129032266</v>
      </c>
      <c r="H3133" s="388" t="s">
        <v>9567</v>
      </c>
    </row>
    <row r="3134" spans="1:14" x14ac:dyDescent="0.3">
      <c r="A3134" s="45">
        <v>44537</v>
      </c>
      <c r="B3134" s="405"/>
      <c r="C3134" s="218" t="s">
        <v>54</v>
      </c>
      <c r="D3134" s="218" t="s">
        <v>8636</v>
      </c>
      <c r="E3134" s="43">
        <v>100304</v>
      </c>
      <c r="F3134" s="43"/>
      <c r="G3134" s="361">
        <f t="shared" si="47"/>
        <v>264926.66129032266</v>
      </c>
      <c r="H3134" s="388" t="s">
        <v>9567</v>
      </c>
    </row>
    <row r="3135" spans="1:14" x14ac:dyDescent="0.3">
      <c r="A3135" s="45">
        <v>44537</v>
      </c>
      <c r="B3135" s="405"/>
      <c r="C3135" s="218" t="s">
        <v>54</v>
      </c>
      <c r="D3135" s="218" t="s">
        <v>8637</v>
      </c>
      <c r="E3135" s="43">
        <v>78283</v>
      </c>
      <c r="F3135" s="43"/>
      <c r="G3135" s="361">
        <f t="shared" si="47"/>
        <v>186643.66129032266</v>
      </c>
      <c r="H3135" s="388" t="s">
        <v>9567</v>
      </c>
    </row>
    <row r="3136" spans="1:14" x14ac:dyDescent="0.3">
      <c r="A3136" s="45">
        <v>44537</v>
      </c>
      <c r="B3136" s="405"/>
      <c r="C3136" s="218" t="s">
        <v>54</v>
      </c>
      <c r="D3136" s="218" t="s">
        <v>8638</v>
      </c>
      <c r="E3136" s="43">
        <v>71000</v>
      </c>
      <c r="F3136" s="43"/>
      <c r="G3136" s="361">
        <f t="shared" si="47"/>
        <v>115643.66129032266</v>
      </c>
      <c r="H3136" s="388" t="s">
        <v>9567</v>
      </c>
    </row>
    <row r="3137" spans="1:14" x14ac:dyDescent="0.3">
      <c r="A3137" s="45">
        <v>44537</v>
      </c>
      <c r="B3137" s="405"/>
      <c r="C3137" s="218" t="s">
        <v>54</v>
      </c>
      <c r="D3137" s="218" t="s">
        <v>8639</v>
      </c>
      <c r="E3137" s="43">
        <v>1500</v>
      </c>
      <c r="F3137" s="43"/>
      <c r="G3137" s="361">
        <f t="shared" si="47"/>
        <v>114143.66129032266</v>
      </c>
      <c r="H3137" s="388" t="s">
        <v>9567</v>
      </c>
    </row>
    <row r="3138" spans="1:14" x14ac:dyDescent="0.3">
      <c r="A3138" s="45">
        <v>44537</v>
      </c>
      <c r="B3138" s="396"/>
      <c r="C3138" s="5" t="s">
        <v>68</v>
      </c>
      <c r="D3138" s="5" t="s">
        <v>8080</v>
      </c>
      <c r="E3138" s="43">
        <v>10000</v>
      </c>
      <c r="F3138" s="43"/>
      <c r="G3138" s="361">
        <f t="shared" si="47"/>
        <v>104143.66129032266</v>
      </c>
      <c r="H3138" s="388" t="s">
        <v>9567</v>
      </c>
    </row>
    <row r="3139" spans="1:14" x14ac:dyDescent="0.3">
      <c r="A3139" s="45">
        <v>44537</v>
      </c>
      <c r="B3139" s="405"/>
      <c r="C3139" s="218" t="s">
        <v>54</v>
      </c>
      <c r="D3139" s="218" t="s">
        <v>6244</v>
      </c>
      <c r="E3139" s="43">
        <v>13570</v>
      </c>
      <c r="F3139" s="43"/>
      <c r="G3139" s="361">
        <f t="shared" si="47"/>
        <v>90573.661290322663</v>
      </c>
      <c r="H3139" s="388" t="s">
        <v>9567</v>
      </c>
    </row>
    <row r="3140" spans="1:14" x14ac:dyDescent="0.3">
      <c r="A3140" s="45">
        <v>44537</v>
      </c>
      <c r="B3140" s="405"/>
      <c r="C3140" s="218" t="s">
        <v>54</v>
      </c>
      <c r="D3140" s="218" t="s">
        <v>6239</v>
      </c>
      <c r="E3140" s="43">
        <v>34067</v>
      </c>
      <c r="F3140" s="43"/>
      <c r="G3140" s="361">
        <f t="shared" si="47"/>
        <v>56506.661290322663</v>
      </c>
      <c r="H3140" s="388" t="s">
        <v>9567</v>
      </c>
    </row>
    <row r="3141" spans="1:14" x14ac:dyDescent="0.3">
      <c r="A3141" s="45">
        <v>44538</v>
      </c>
      <c r="B3141" s="396"/>
      <c r="C3141" s="5" t="s">
        <v>8640</v>
      </c>
      <c r="D3141" s="5" t="s">
        <v>40</v>
      </c>
      <c r="E3141" s="43">
        <v>1000</v>
      </c>
      <c r="F3141" s="43"/>
      <c r="G3141" s="361">
        <f t="shared" si="47"/>
        <v>55506.661290322663</v>
      </c>
      <c r="H3141" s="388" t="s">
        <v>9567</v>
      </c>
    </row>
    <row r="3142" spans="1:14" x14ac:dyDescent="0.3">
      <c r="A3142" s="45">
        <v>44538</v>
      </c>
      <c r="B3142" s="396"/>
      <c r="C3142" s="5" t="s">
        <v>63</v>
      </c>
      <c r="D3142" s="5" t="s">
        <v>8643</v>
      </c>
      <c r="E3142" s="43">
        <v>1500</v>
      </c>
      <c r="F3142" s="43"/>
      <c r="G3142" s="361">
        <f t="shared" si="47"/>
        <v>54006.661290322663</v>
      </c>
      <c r="H3142" s="388" t="s">
        <v>9567</v>
      </c>
    </row>
    <row r="3143" spans="1:14" x14ac:dyDescent="0.3">
      <c r="A3143" s="45">
        <v>44538</v>
      </c>
      <c r="B3143" s="561"/>
      <c r="C3143" s="538" t="s">
        <v>4106</v>
      </c>
      <c r="D3143" s="538"/>
      <c r="E3143" s="538"/>
      <c r="F3143" s="43">
        <v>400000</v>
      </c>
      <c r="G3143" s="361">
        <f t="shared" ref="G3143" si="48">G3142+F3143-E3143</f>
        <v>454006.66129032266</v>
      </c>
      <c r="H3143" s="388" t="s">
        <v>9567</v>
      </c>
      <c r="N3143" s="93"/>
    </row>
    <row r="3144" spans="1:14" x14ac:dyDescent="0.3">
      <c r="A3144" s="45">
        <v>44538</v>
      </c>
      <c r="B3144" s="396"/>
      <c r="C3144" s="5" t="s">
        <v>541</v>
      </c>
      <c r="D3144" s="5" t="s">
        <v>294</v>
      </c>
      <c r="E3144" s="43">
        <v>150000</v>
      </c>
      <c r="F3144" s="43"/>
      <c r="G3144" s="361">
        <f t="shared" si="47"/>
        <v>304006.66129032266</v>
      </c>
      <c r="H3144" s="388" t="s">
        <v>9567</v>
      </c>
    </row>
    <row r="3145" spans="1:14" x14ac:dyDescent="0.3">
      <c r="A3145" s="45">
        <v>44539</v>
      </c>
      <c r="B3145" s="396"/>
      <c r="C3145" s="5" t="s">
        <v>57</v>
      </c>
      <c r="D3145" s="5" t="s">
        <v>294</v>
      </c>
      <c r="E3145" s="43">
        <v>10000</v>
      </c>
      <c r="F3145" s="43"/>
      <c r="G3145" s="361">
        <f t="shared" si="47"/>
        <v>294006.66129032266</v>
      </c>
      <c r="H3145" s="388" t="s">
        <v>9567</v>
      </c>
    </row>
    <row r="3146" spans="1:14" x14ac:dyDescent="0.3">
      <c r="A3146" s="45">
        <v>44539</v>
      </c>
      <c r="B3146" s="405"/>
      <c r="C3146" s="218" t="s">
        <v>54</v>
      </c>
      <c r="D3146" s="218" t="s">
        <v>8645</v>
      </c>
      <c r="E3146" s="43">
        <v>133000</v>
      </c>
      <c r="F3146" s="43"/>
      <c r="G3146" s="361">
        <f t="shared" ref="G3146:G3147" si="49">G3145+F3146-E3146</f>
        <v>161006.66129032266</v>
      </c>
      <c r="H3146" s="388" t="s">
        <v>9567</v>
      </c>
    </row>
    <row r="3147" spans="1:14" x14ac:dyDescent="0.3">
      <c r="A3147" s="45">
        <v>44539</v>
      </c>
      <c r="B3147" s="405"/>
      <c r="C3147" s="218" t="s">
        <v>54</v>
      </c>
      <c r="D3147" s="218" t="s">
        <v>8646</v>
      </c>
      <c r="E3147" s="43">
        <v>109971</v>
      </c>
      <c r="F3147" s="43"/>
      <c r="G3147" s="361">
        <f t="shared" si="49"/>
        <v>51035.661290322663</v>
      </c>
      <c r="H3147" s="388" t="s">
        <v>9567</v>
      </c>
    </row>
    <row r="3148" spans="1:14" x14ac:dyDescent="0.3">
      <c r="A3148" s="45">
        <v>44539</v>
      </c>
      <c r="B3148" s="396"/>
      <c r="C3148" s="5" t="s">
        <v>5709</v>
      </c>
      <c r="D3148" s="5" t="s">
        <v>8647</v>
      </c>
      <c r="E3148" s="43">
        <v>20000</v>
      </c>
      <c r="F3148" s="43"/>
      <c r="G3148" s="361">
        <f t="shared" si="47"/>
        <v>31035.661290322663</v>
      </c>
      <c r="H3148" s="388" t="s">
        <v>9567</v>
      </c>
    </row>
    <row r="3149" spans="1:14" x14ac:dyDescent="0.3">
      <c r="A3149" s="45">
        <v>44539</v>
      </c>
      <c r="B3149" s="396"/>
      <c r="C3149" s="5" t="s">
        <v>25</v>
      </c>
      <c r="D3149" s="5" t="s">
        <v>8152</v>
      </c>
      <c r="E3149" s="43">
        <v>1700</v>
      </c>
      <c r="F3149" s="43"/>
      <c r="G3149" s="361">
        <f t="shared" ref="G3149" si="50">G3148+F3149-E3149</f>
        <v>29335.661290322663</v>
      </c>
      <c r="H3149" s="388" t="s">
        <v>9567</v>
      </c>
    </row>
    <row r="3150" spans="1:14" x14ac:dyDescent="0.3">
      <c r="A3150" s="45">
        <v>44539</v>
      </c>
      <c r="B3150" s="396"/>
      <c r="C3150" s="5" t="s">
        <v>1616</v>
      </c>
      <c r="D3150" s="5" t="s">
        <v>7002</v>
      </c>
      <c r="E3150" s="43">
        <v>600</v>
      </c>
      <c r="F3150" s="43"/>
      <c r="G3150" s="361">
        <f t="shared" ref="G3150:G3214" si="51">G3149+F3150-E3150</f>
        <v>28735.661290322663</v>
      </c>
      <c r="H3150" s="388" t="s">
        <v>9567</v>
      </c>
    </row>
    <row r="3151" spans="1:14" x14ac:dyDescent="0.3">
      <c r="A3151" s="45">
        <v>44539</v>
      </c>
      <c r="B3151" s="396"/>
      <c r="C3151" s="5" t="s">
        <v>8649</v>
      </c>
      <c r="D3151" s="5" t="s">
        <v>8650</v>
      </c>
      <c r="E3151" s="43">
        <v>15000</v>
      </c>
      <c r="F3151" s="43"/>
      <c r="G3151" s="361">
        <f t="shared" si="51"/>
        <v>13735.661290322663</v>
      </c>
      <c r="H3151" s="388" t="s">
        <v>9567</v>
      </c>
    </row>
    <row r="3152" spans="1:14" x14ac:dyDescent="0.3">
      <c r="A3152" s="45">
        <v>44541</v>
      </c>
      <c r="B3152" s="396"/>
      <c r="C3152" s="5" t="s">
        <v>107</v>
      </c>
      <c r="D3152" s="5" t="s">
        <v>294</v>
      </c>
      <c r="E3152" s="43">
        <v>1000</v>
      </c>
      <c r="F3152" s="43"/>
      <c r="G3152" s="361">
        <f t="shared" si="51"/>
        <v>12735.661290322663</v>
      </c>
      <c r="H3152" s="388" t="s">
        <v>9567</v>
      </c>
    </row>
    <row r="3153" spans="1:14" x14ac:dyDescent="0.3">
      <c r="A3153" s="45">
        <v>44543</v>
      </c>
      <c r="B3153" s="561"/>
      <c r="C3153" s="538" t="s">
        <v>7440</v>
      </c>
      <c r="D3153" s="538"/>
      <c r="E3153" s="538"/>
      <c r="F3153" s="43">
        <v>100000</v>
      </c>
      <c r="G3153" s="361">
        <f t="shared" si="51"/>
        <v>112735.66129032266</v>
      </c>
      <c r="H3153" s="388" t="s">
        <v>9567</v>
      </c>
      <c r="N3153" s="93"/>
    </row>
    <row r="3154" spans="1:14" x14ac:dyDescent="0.3">
      <c r="A3154" s="45">
        <v>44543</v>
      </c>
      <c r="B3154" s="396"/>
      <c r="C3154" s="5" t="s">
        <v>3554</v>
      </c>
      <c r="D3154" s="5" t="s">
        <v>8651</v>
      </c>
      <c r="E3154" s="43">
        <v>20000</v>
      </c>
      <c r="F3154" s="43"/>
      <c r="G3154" s="361">
        <f t="shared" si="51"/>
        <v>92735.661290322663</v>
      </c>
      <c r="H3154" s="388" t="s">
        <v>9567</v>
      </c>
    </row>
    <row r="3155" spans="1:14" x14ac:dyDescent="0.3">
      <c r="A3155" s="45">
        <v>44543</v>
      </c>
      <c r="B3155" s="396"/>
      <c r="C3155" s="5" t="s">
        <v>3554</v>
      </c>
      <c r="D3155" s="5" t="s">
        <v>8652</v>
      </c>
      <c r="E3155" s="43">
        <v>20000</v>
      </c>
      <c r="F3155" s="43"/>
      <c r="G3155" s="361">
        <f t="shared" si="51"/>
        <v>72735.661290322663</v>
      </c>
      <c r="H3155" s="388" t="s">
        <v>9567</v>
      </c>
    </row>
    <row r="3156" spans="1:14" x14ac:dyDescent="0.3">
      <c r="A3156" s="45">
        <v>44544</v>
      </c>
      <c r="B3156" s="396"/>
      <c r="C3156" s="5" t="s">
        <v>57</v>
      </c>
      <c r="D3156" s="5" t="s">
        <v>294</v>
      </c>
      <c r="E3156" s="43">
        <v>2000</v>
      </c>
      <c r="F3156" s="43"/>
      <c r="G3156" s="361">
        <f t="shared" si="51"/>
        <v>70735.661290322663</v>
      </c>
      <c r="H3156" s="388" t="s">
        <v>9567</v>
      </c>
    </row>
    <row r="3157" spans="1:14" x14ac:dyDescent="0.3">
      <c r="A3157" s="45">
        <v>44544</v>
      </c>
      <c r="B3157" s="396"/>
      <c r="C3157" s="5" t="s">
        <v>5709</v>
      </c>
      <c r="D3157" s="5" t="s">
        <v>8658</v>
      </c>
      <c r="E3157" s="43">
        <v>6545</v>
      </c>
      <c r="F3157" s="43"/>
      <c r="G3157" s="361">
        <f t="shared" si="51"/>
        <v>64190.661290322663</v>
      </c>
      <c r="H3157" s="388" t="s">
        <v>9567</v>
      </c>
    </row>
    <row r="3158" spans="1:14" x14ac:dyDescent="0.3">
      <c r="A3158" s="45">
        <v>44544</v>
      </c>
      <c r="B3158" s="396"/>
      <c r="C3158" s="5" t="s">
        <v>5709</v>
      </c>
      <c r="D3158" s="5" t="s">
        <v>8659</v>
      </c>
      <c r="E3158" s="43">
        <v>1500</v>
      </c>
      <c r="F3158" s="43"/>
      <c r="G3158" s="361">
        <f t="shared" si="51"/>
        <v>62690.661290322663</v>
      </c>
      <c r="H3158" s="388" t="s">
        <v>9567</v>
      </c>
    </row>
    <row r="3159" spans="1:14" x14ac:dyDescent="0.3">
      <c r="A3159" s="45">
        <v>44546</v>
      </c>
      <c r="B3159" s="396"/>
      <c r="C3159" s="5" t="s">
        <v>57</v>
      </c>
      <c r="D3159" s="5" t="s">
        <v>294</v>
      </c>
      <c r="E3159" s="43">
        <v>4000</v>
      </c>
      <c r="F3159" s="43"/>
      <c r="G3159" s="361">
        <f t="shared" si="51"/>
        <v>58690.661290322663</v>
      </c>
      <c r="H3159" s="388" t="s">
        <v>9567</v>
      </c>
    </row>
    <row r="3160" spans="1:14" x14ac:dyDescent="0.3">
      <c r="A3160" s="45">
        <v>44546</v>
      </c>
      <c r="B3160" s="396"/>
      <c r="C3160" s="5" t="s">
        <v>107</v>
      </c>
      <c r="D3160" s="5" t="s">
        <v>294</v>
      </c>
      <c r="E3160" s="43">
        <v>1000</v>
      </c>
      <c r="F3160" s="43"/>
      <c r="G3160" s="361">
        <f t="shared" si="51"/>
        <v>57690.661290322663</v>
      </c>
      <c r="H3160" s="388" t="s">
        <v>9567</v>
      </c>
    </row>
    <row r="3161" spans="1:14" x14ac:dyDescent="0.3">
      <c r="A3161" s="45">
        <v>44546</v>
      </c>
      <c r="B3161" s="396"/>
      <c r="C3161" s="5" t="s">
        <v>25</v>
      </c>
      <c r="D3161" s="5" t="s">
        <v>8152</v>
      </c>
      <c r="E3161" s="43">
        <v>2300</v>
      </c>
      <c r="F3161" s="43"/>
      <c r="G3161" s="361">
        <f t="shared" si="51"/>
        <v>55390.661290322663</v>
      </c>
      <c r="H3161" s="388" t="s">
        <v>9567</v>
      </c>
    </row>
    <row r="3162" spans="1:14" x14ac:dyDescent="0.3">
      <c r="A3162" s="45">
        <v>44546</v>
      </c>
      <c r="B3162" s="396"/>
      <c r="C3162" s="5" t="s">
        <v>1074</v>
      </c>
      <c r="D3162" s="5" t="s">
        <v>8662</v>
      </c>
      <c r="E3162" s="43">
        <f>4630+1320</f>
        <v>5950</v>
      </c>
      <c r="F3162" s="43"/>
      <c r="G3162" s="361">
        <f t="shared" si="51"/>
        <v>49440.661290322663</v>
      </c>
      <c r="H3162" s="388" t="s">
        <v>9567</v>
      </c>
    </row>
    <row r="3163" spans="1:14" x14ac:dyDescent="0.3">
      <c r="A3163" s="45">
        <v>44546</v>
      </c>
      <c r="B3163" s="396"/>
      <c r="C3163" s="5" t="s">
        <v>1074</v>
      </c>
      <c r="D3163" s="5" t="s">
        <v>8663</v>
      </c>
      <c r="E3163" s="43">
        <f>1460+1130</f>
        <v>2590</v>
      </c>
      <c r="F3163" s="43"/>
      <c r="G3163" s="361">
        <f t="shared" si="51"/>
        <v>46850.661290322663</v>
      </c>
      <c r="H3163" s="388" t="s">
        <v>9567</v>
      </c>
    </row>
    <row r="3164" spans="1:14" x14ac:dyDescent="0.3">
      <c r="A3164" s="45">
        <v>44547</v>
      </c>
      <c r="B3164" s="396"/>
      <c r="C3164" s="5" t="s">
        <v>14</v>
      </c>
      <c r="D3164" s="5" t="s">
        <v>294</v>
      </c>
      <c r="E3164" s="43">
        <v>3000</v>
      </c>
      <c r="F3164" s="43"/>
      <c r="G3164" s="361">
        <f t="shared" si="51"/>
        <v>43850.661290322663</v>
      </c>
      <c r="H3164" s="388" t="s">
        <v>9567</v>
      </c>
    </row>
    <row r="3165" spans="1:14" x14ac:dyDescent="0.3">
      <c r="A3165" s="45">
        <v>44548</v>
      </c>
      <c r="B3165" s="396"/>
      <c r="C3165" s="5" t="s">
        <v>57</v>
      </c>
      <c r="D3165" s="5" t="s">
        <v>294</v>
      </c>
      <c r="E3165" s="43">
        <v>5000</v>
      </c>
      <c r="F3165" s="43"/>
      <c r="G3165" s="361">
        <f t="shared" si="51"/>
        <v>38850.661290322663</v>
      </c>
      <c r="H3165" s="388" t="s">
        <v>9567</v>
      </c>
    </row>
    <row r="3166" spans="1:14" x14ac:dyDescent="0.3">
      <c r="A3166" s="45">
        <v>44548</v>
      </c>
      <c r="B3166" s="396"/>
      <c r="C3166" s="5" t="s">
        <v>84</v>
      </c>
      <c r="D3166" s="5" t="s">
        <v>8664</v>
      </c>
      <c r="E3166" s="43">
        <v>8000</v>
      </c>
      <c r="F3166" s="43"/>
      <c r="G3166" s="361">
        <f t="shared" si="51"/>
        <v>30850.661290322663</v>
      </c>
      <c r="H3166" s="388" t="s">
        <v>9567</v>
      </c>
    </row>
    <row r="3167" spans="1:14" x14ac:dyDescent="0.3">
      <c r="A3167" s="45">
        <v>44548</v>
      </c>
      <c r="B3167" s="396"/>
      <c r="C3167" s="5" t="s">
        <v>84</v>
      </c>
      <c r="D3167" s="5" t="s">
        <v>8665</v>
      </c>
      <c r="E3167" s="43">
        <v>8000</v>
      </c>
      <c r="F3167" s="43"/>
      <c r="G3167" s="361">
        <f t="shared" si="51"/>
        <v>22850.661290322663</v>
      </c>
      <c r="H3167" s="388" t="s">
        <v>9567</v>
      </c>
    </row>
    <row r="3168" spans="1:14" x14ac:dyDescent="0.3">
      <c r="A3168" s="45">
        <v>44550</v>
      </c>
      <c r="B3168" s="396"/>
      <c r="C3168" s="5" t="s">
        <v>68</v>
      </c>
      <c r="D3168" s="5" t="s">
        <v>294</v>
      </c>
      <c r="E3168" s="43">
        <v>1000</v>
      </c>
      <c r="F3168" s="43"/>
      <c r="G3168" s="361">
        <f t="shared" si="51"/>
        <v>21850.661290322663</v>
      </c>
      <c r="H3168" s="388" t="s">
        <v>9567</v>
      </c>
    </row>
    <row r="3169" spans="1:14" x14ac:dyDescent="0.3">
      <c r="A3169" s="45">
        <v>44550</v>
      </c>
      <c r="B3169" s="396"/>
      <c r="C3169" s="5" t="s">
        <v>14</v>
      </c>
      <c r="D3169" s="5" t="s">
        <v>294</v>
      </c>
      <c r="E3169" s="43">
        <v>15000</v>
      </c>
      <c r="F3169" s="43"/>
      <c r="G3169" s="361">
        <f t="shared" si="51"/>
        <v>6850.6612903226633</v>
      </c>
      <c r="H3169" s="388" t="s">
        <v>9567</v>
      </c>
    </row>
    <row r="3170" spans="1:14" x14ac:dyDescent="0.3">
      <c r="A3170" s="45">
        <v>44550</v>
      </c>
      <c r="B3170" s="396"/>
      <c r="C3170" s="5" t="s">
        <v>5709</v>
      </c>
      <c r="D3170" s="5" t="s">
        <v>294</v>
      </c>
      <c r="E3170" s="43">
        <v>500</v>
      </c>
      <c r="F3170" s="43"/>
      <c r="G3170" s="361">
        <f t="shared" si="51"/>
        <v>6350.6612903226633</v>
      </c>
      <c r="H3170" s="388" t="s">
        <v>9567</v>
      </c>
    </row>
    <row r="3171" spans="1:14" x14ac:dyDescent="0.3">
      <c r="A3171" s="45">
        <v>44550</v>
      </c>
      <c r="B3171" s="561"/>
      <c r="C3171" s="538" t="s">
        <v>8290</v>
      </c>
      <c r="D3171" s="538"/>
      <c r="E3171" s="538"/>
      <c r="F3171" s="43">
        <v>40000</v>
      </c>
      <c r="G3171" s="361">
        <f t="shared" si="51"/>
        <v>46350.661290322663</v>
      </c>
      <c r="H3171" s="388" t="s">
        <v>9567</v>
      </c>
      <c r="N3171" s="93"/>
    </row>
    <row r="3172" spans="1:14" x14ac:dyDescent="0.3">
      <c r="A3172" s="45">
        <v>44550</v>
      </c>
      <c r="B3172" s="396"/>
      <c r="C3172" s="5" t="s">
        <v>84</v>
      </c>
      <c r="D3172" s="5" t="s">
        <v>8666</v>
      </c>
      <c r="E3172" s="43">
        <v>30000</v>
      </c>
      <c r="F3172" s="43"/>
      <c r="G3172" s="361">
        <f t="shared" si="51"/>
        <v>16350.661290322663</v>
      </c>
      <c r="H3172" s="388" t="s">
        <v>9567</v>
      </c>
    </row>
    <row r="3173" spans="1:14" x14ac:dyDescent="0.3">
      <c r="A3173" s="45">
        <v>44550</v>
      </c>
      <c r="B3173" s="396"/>
      <c r="C3173" s="5" t="s">
        <v>84</v>
      </c>
      <c r="D3173" s="5" t="s">
        <v>8667</v>
      </c>
      <c r="E3173" s="43">
        <v>10000</v>
      </c>
      <c r="F3173" s="43"/>
      <c r="G3173" s="361">
        <f t="shared" si="51"/>
        <v>6350.6612903226633</v>
      </c>
      <c r="H3173" s="388" t="s">
        <v>9567</v>
      </c>
    </row>
    <row r="3174" spans="1:14" x14ac:dyDescent="0.3">
      <c r="A3174" s="45">
        <v>44550</v>
      </c>
      <c r="B3174" s="396"/>
      <c r="C3174" s="5" t="s">
        <v>5162</v>
      </c>
      <c r="D3174" s="5" t="s">
        <v>6552</v>
      </c>
      <c r="E3174" s="43">
        <v>600</v>
      </c>
      <c r="F3174" s="43"/>
      <c r="G3174" s="361">
        <f t="shared" si="51"/>
        <v>5750.6612903226633</v>
      </c>
      <c r="H3174" s="388" t="s">
        <v>9567</v>
      </c>
    </row>
    <row r="3175" spans="1:14" x14ac:dyDescent="0.3">
      <c r="A3175" s="45">
        <v>44550</v>
      </c>
      <c r="B3175" s="396"/>
      <c r="C3175" s="5" t="s">
        <v>5156</v>
      </c>
      <c r="D3175" s="5" t="s">
        <v>3563</v>
      </c>
      <c r="E3175" s="43">
        <v>1500</v>
      </c>
      <c r="F3175" s="43"/>
      <c r="G3175" s="361">
        <f t="shared" si="51"/>
        <v>4250.6612903226633</v>
      </c>
      <c r="H3175" s="388" t="s">
        <v>9567</v>
      </c>
    </row>
    <row r="3176" spans="1:14" x14ac:dyDescent="0.3">
      <c r="A3176" s="45">
        <v>44551</v>
      </c>
      <c r="B3176" s="396"/>
      <c r="C3176" s="5" t="s">
        <v>25</v>
      </c>
      <c r="D3176" s="5" t="s">
        <v>8152</v>
      </c>
      <c r="E3176" s="43">
        <v>2250</v>
      </c>
      <c r="F3176" s="43"/>
      <c r="G3176" s="361">
        <f t="shared" si="51"/>
        <v>2000.6612903226633</v>
      </c>
      <c r="H3176" s="388" t="s">
        <v>9567</v>
      </c>
    </row>
    <row r="3177" spans="1:14" x14ac:dyDescent="0.3">
      <c r="A3177" s="45">
        <v>44551</v>
      </c>
      <c r="B3177" s="561"/>
      <c r="C3177" s="538" t="s">
        <v>4106</v>
      </c>
      <c r="D3177" s="538"/>
      <c r="E3177" s="538"/>
      <c r="F3177" s="43">
        <v>100000</v>
      </c>
      <c r="G3177" s="361">
        <f t="shared" si="51"/>
        <v>102000.66129032266</v>
      </c>
      <c r="H3177" s="388" t="s">
        <v>9567</v>
      </c>
      <c r="N3177" s="93"/>
    </row>
    <row r="3178" spans="1:14" x14ac:dyDescent="0.3">
      <c r="A3178" s="45">
        <v>44551</v>
      </c>
      <c r="B3178" s="396"/>
      <c r="C3178" s="5" t="s">
        <v>6430</v>
      </c>
      <c r="D3178" s="5" t="s">
        <v>8668</v>
      </c>
      <c r="E3178" s="43">
        <v>1700</v>
      </c>
      <c r="F3178" s="43"/>
      <c r="G3178" s="361">
        <f t="shared" si="51"/>
        <v>100300.66129032266</v>
      </c>
      <c r="H3178" s="388" t="s">
        <v>9567</v>
      </c>
    </row>
    <row r="3179" spans="1:14" x14ac:dyDescent="0.3">
      <c r="A3179" s="45">
        <v>44552</v>
      </c>
      <c r="B3179" s="396"/>
      <c r="C3179" s="5" t="s">
        <v>57</v>
      </c>
      <c r="D3179" s="5" t="s">
        <v>294</v>
      </c>
      <c r="E3179" s="43">
        <v>2000</v>
      </c>
      <c r="F3179" s="43"/>
      <c r="G3179" s="361">
        <f t="shared" si="51"/>
        <v>98300.661290322663</v>
      </c>
      <c r="H3179" s="388" t="s">
        <v>9567</v>
      </c>
    </row>
    <row r="3180" spans="1:14" x14ac:dyDescent="0.3">
      <c r="A3180" s="45">
        <v>44552</v>
      </c>
      <c r="B3180" s="396"/>
      <c r="C3180" s="5" t="s">
        <v>8669</v>
      </c>
      <c r="D3180" s="5" t="s">
        <v>8670</v>
      </c>
      <c r="E3180" s="43">
        <v>30000</v>
      </c>
      <c r="F3180" s="43"/>
      <c r="G3180" s="361">
        <f t="shared" si="51"/>
        <v>68300.661290322663</v>
      </c>
      <c r="H3180" s="388" t="s">
        <v>9567</v>
      </c>
    </row>
    <row r="3181" spans="1:14" x14ac:dyDescent="0.3">
      <c r="A3181" s="45">
        <v>44552</v>
      </c>
      <c r="B3181" s="426"/>
      <c r="C3181" s="139" t="s">
        <v>8594</v>
      </c>
      <c r="D3181" s="139" t="s">
        <v>8550</v>
      </c>
      <c r="E3181" s="140">
        <v>40000</v>
      </c>
      <c r="F3181" s="43"/>
      <c r="G3181" s="361">
        <f t="shared" si="51"/>
        <v>28300.661290322663</v>
      </c>
      <c r="H3181" s="388" t="s">
        <v>9567</v>
      </c>
    </row>
    <row r="3182" spans="1:14" x14ac:dyDescent="0.3">
      <c r="A3182" s="45">
        <v>44552</v>
      </c>
      <c r="B3182" s="396"/>
      <c r="C3182" s="5" t="s">
        <v>84</v>
      </c>
      <c r="D3182" s="5" t="s">
        <v>8672</v>
      </c>
      <c r="E3182" s="43">
        <v>2000</v>
      </c>
      <c r="F3182" s="43"/>
      <c r="G3182" s="361">
        <f t="shared" si="51"/>
        <v>26300.661290322663</v>
      </c>
      <c r="H3182" s="388" t="s">
        <v>9567</v>
      </c>
    </row>
    <row r="3183" spans="1:14" x14ac:dyDescent="0.3">
      <c r="A3183" s="45">
        <v>44552</v>
      </c>
      <c r="B3183" s="396"/>
      <c r="C3183" s="5" t="s">
        <v>3563</v>
      </c>
      <c r="D3183" s="5" t="s">
        <v>8671</v>
      </c>
      <c r="E3183" s="43">
        <v>900</v>
      </c>
      <c r="F3183" s="43"/>
      <c r="G3183" s="361">
        <f t="shared" si="51"/>
        <v>25400.661290322663</v>
      </c>
      <c r="H3183" s="388" t="s">
        <v>9567</v>
      </c>
    </row>
    <row r="3184" spans="1:14" x14ac:dyDescent="0.3">
      <c r="A3184" s="45">
        <v>44552</v>
      </c>
      <c r="B3184" s="396"/>
      <c r="C3184" s="5" t="s">
        <v>18</v>
      </c>
      <c r="D3184" s="5" t="s">
        <v>640</v>
      </c>
      <c r="E3184" s="43">
        <v>800</v>
      </c>
      <c r="F3184" s="43"/>
      <c r="G3184" s="361">
        <f t="shared" si="51"/>
        <v>24600.661290322663</v>
      </c>
      <c r="H3184" s="388" t="s">
        <v>9567</v>
      </c>
    </row>
    <row r="3185" spans="1:14" x14ac:dyDescent="0.3">
      <c r="A3185" s="45">
        <v>44552</v>
      </c>
      <c r="B3185" s="396"/>
      <c r="C3185" s="5" t="s">
        <v>84</v>
      </c>
      <c r="D3185" s="5" t="s">
        <v>8665</v>
      </c>
      <c r="E3185" s="43">
        <v>3000</v>
      </c>
      <c r="F3185" s="43"/>
      <c r="G3185" s="361">
        <f t="shared" ref="G3185" si="52">G3184+F3185-E3185</f>
        <v>21600.661290322663</v>
      </c>
      <c r="H3185" s="388" t="s">
        <v>9567</v>
      </c>
    </row>
    <row r="3186" spans="1:14" x14ac:dyDescent="0.3">
      <c r="A3186" s="45">
        <v>44552</v>
      </c>
      <c r="B3186" s="396"/>
      <c r="C3186" s="5" t="s">
        <v>5162</v>
      </c>
      <c r="D3186" s="5" t="s">
        <v>8673</v>
      </c>
      <c r="E3186" s="43">
        <v>2000</v>
      </c>
      <c r="F3186" s="43"/>
      <c r="G3186" s="361">
        <f t="shared" si="51"/>
        <v>19600.661290322663</v>
      </c>
      <c r="H3186" s="388" t="s">
        <v>9567</v>
      </c>
    </row>
    <row r="3187" spans="1:14" x14ac:dyDescent="0.3">
      <c r="A3187" s="45">
        <v>44553</v>
      </c>
      <c r="B3187" s="396"/>
      <c r="C3187" s="5" t="s">
        <v>4550</v>
      </c>
      <c r="D3187" s="5" t="s">
        <v>294</v>
      </c>
      <c r="E3187" s="43">
        <v>5000</v>
      </c>
      <c r="F3187" s="43"/>
      <c r="G3187" s="361">
        <f t="shared" si="51"/>
        <v>14600.661290322663</v>
      </c>
      <c r="H3187" s="388" t="s">
        <v>9567</v>
      </c>
    </row>
    <row r="3188" spans="1:14" x14ac:dyDescent="0.3">
      <c r="A3188" s="45">
        <v>44553</v>
      </c>
      <c r="B3188" s="426"/>
      <c r="C3188" s="139" t="s">
        <v>8560</v>
      </c>
      <c r="D3188" s="139" t="s">
        <v>8674</v>
      </c>
      <c r="E3188" s="140"/>
      <c r="F3188" s="140">
        <v>23000</v>
      </c>
      <c r="G3188" s="361">
        <f t="shared" si="51"/>
        <v>37600.661290322663</v>
      </c>
      <c r="H3188" s="388" t="s">
        <v>9567</v>
      </c>
    </row>
    <row r="3189" spans="1:14" x14ac:dyDescent="0.3">
      <c r="A3189" s="45">
        <v>44553</v>
      </c>
      <c r="B3189" s="396"/>
      <c r="C3189" s="5" t="s">
        <v>84</v>
      </c>
      <c r="D3189" s="5" t="s">
        <v>8691</v>
      </c>
      <c r="E3189" s="43">
        <v>15000</v>
      </c>
      <c r="F3189" s="43"/>
      <c r="G3189" s="361">
        <f t="shared" si="51"/>
        <v>22600.661290322663</v>
      </c>
      <c r="H3189" s="388" t="s">
        <v>9567</v>
      </c>
    </row>
    <row r="3190" spans="1:14" x14ac:dyDescent="0.3">
      <c r="A3190" s="45">
        <v>44553</v>
      </c>
      <c r="B3190" s="396"/>
      <c r="C3190" s="5" t="s">
        <v>25</v>
      </c>
      <c r="D3190" s="5" t="s">
        <v>8692</v>
      </c>
      <c r="E3190" s="43">
        <v>100</v>
      </c>
      <c r="F3190" s="43"/>
      <c r="G3190" s="361">
        <f t="shared" si="51"/>
        <v>22500.661290322663</v>
      </c>
      <c r="H3190" s="388" t="s">
        <v>9567</v>
      </c>
    </row>
    <row r="3191" spans="1:14" x14ac:dyDescent="0.3">
      <c r="A3191" s="45">
        <v>44553</v>
      </c>
      <c r="B3191" s="396"/>
      <c r="C3191" s="5" t="s">
        <v>25</v>
      </c>
      <c r="D3191" s="5" t="s">
        <v>8152</v>
      </c>
      <c r="E3191" s="43">
        <v>2250</v>
      </c>
      <c r="F3191" s="43"/>
      <c r="G3191" s="361">
        <f t="shared" si="51"/>
        <v>20250.661290322663</v>
      </c>
      <c r="H3191" s="388" t="s">
        <v>9567</v>
      </c>
    </row>
    <row r="3192" spans="1:14" x14ac:dyDescent="0.3">
      <c r="A3192" s="45">
        <v>44553</v>
      </c>
      <c r="B3192" s="396"/>
      <c r="C3192" s="5" t="s">
        <v>6959</v>
      </c>
      <c r="D3192" s="5" t="s">
        <v>2013</v>
      </c>
      <c r="E3192" s="43">
        <v>150</v>
      </c>
      <c r="F3192" s="43"/>
      <c r="G3192" s="361">
        <f t="shared" si="51"/>
        <v>20100.661290322663</v>
      </c>
      <c r="H3192" s="388" t="s">
        <v>9567</v>
      </c>
    </row>
    <row r="3193" spans="1:14" x14ac:dyDescent="0.3">
      <c r="A3193" s="45">
        <v>44553</v>
      </c>
      <c r="B3193" s="396"/>
      <c r="C3193" s="5" t="s">
        <v>25</v>
      </c>
      <c r="D3193" s="5" t="s">
        <v>2637</v>
      </c>
      <c r="E3193" s="43">
        <v>1000</v>
      </c>
      <c r="F3193" s="43"/>
      <c r="G3193" s="361">
        <f t="shared" si="51"/>
        <v>19100.661290322663</v>
      </c>
      <c r="H3193" s="388" t="s">
        <v>9567</v>
      </c>
    </row>
    <row r="3194" spans="1:14" x14ac:dyDescent="0.3">
      <c r="A3194" s="45">
        <v>44554</v>
      </c>
      <c r="B3194" s="396"/>
      <c r="C3194" s="5" t="s">
        <v>25</v>
      </c>
      <c r="D3194" s="5" t="s">
        <v>8693</v>
      </c>
      <c r="E3194" s="43">
        <v>3000</v>
      </c>
      <c r="F3194" s="43"/>
      <c r="G3194" s="361">
        <f t="shared" si="51"/>
        <v>16100.661290322663</v>
      </c>
      <c r="H3194" s="388" t="s">
        <v>9567</v>
      </c>
    </row>
    <row r="3195" spans="1:14" x14ac:dyDescent="0.3">
      <c r="A3195" s="45">
        <v>44554</v>
      </c>
      <c r="B3195" s="561"/>
      <c r="C3195" s="538" t="s">
        <v>4106</v>
      </c>
      <c r="D3195" s="538"/>
      <c r="E3195" s="538"/>
      <c r="F3195" s="43">
        <v>300000</v>
      </c>
      <c r="G3195" s="361">
        <f t="shared" ref="G3195" si="53">G3194+F3195-E3195</f>
        <v>316100.66129032266</v>
      </c>
      <c r="H3195" s="388" t="s">
        <v>9567</v>
      </c>
      <c r="N3195" s="93"/>
    </row>
    <row r="3196" spans="1:14" x14ac:dyDescent="0.3">
      <c r="A3196" s="45">
        <v>44554</v>
      </c>
      <c r="B3196" s="396"/>
      <c r="C3196" s="5" t="s">
        <v>541</v>
      </c>
      <c r="D3196" s="5" t="s">
        <v>543</v>
      </c>
      <c r="E3196" s="43">
        <v>120000</v>
      </c>
      <c r="F3196" s="43"/>
      <c r="G3196" s="361">
        <f t="shared" si="51"/>
        <v>196100.66129032266</v>
      </c>
      <c r="H3196" s="388" t="s">
        <v>9567</v>
      </c>
    </row>
    <row r="3197" spans="1:14" x14ac:dyDescent="0.3">
      <c r="A3197" s="45">
        <v>44557</v>
      </c>
      <c r="B3197" s="396"/>
      <c r="C3197" s="5" t="s">
        <v>6959</v>
      </c>
      <c r="D3197" s="5" t="s">
        <v>8702</v>
      </c>
      <c r="E3197" s="43">
        <v>200</v>
      </c>
      <c r="F3197" s="43"/>
      <c r="G3197" s="361">
        <f t="shared" si="51"/>
        <v>195900.66129032266</v>
      </c>
      <c r="H3197" s="388" t="s">
        <v>9567</v>
      </c>
    </row>
    <row r="3198" spans="1:14" x14ac:dyDescent="0.3">
      <c r="A3198" s="45">
        <v>44557</v>
      </c>
      <c r="B3198" s="396"/>
      <c r="C3198" s="5" t="s">
        <v>57</v>
      </c>
      <c r="D3198" s="5" t="s">
        <v>40</v>
      </c>
      <c r="E3198" s="43">
        <v>500</v>
      </c>
      <c r="F3198" s="43"/>
      <c r="G3198" s="361">
        <f t="shared" si="51"/>
        <v>195400.66129032266</v>
      </c>
      <c r="H3198" s="388" t="s">
        <v>9567</v>
      </c>
    </row>
    <row r="3199" spans="1:14" x14ac:dyDescent="0.3">
      <c r="A3199" s="45">
        <v>44557</v>
      </c>
      <c r="B3199" s="396"/>
      <c r="C3199" s="5" t="s">
        <v>14</v>
      </c>
      <c r="D3199" s="5" t="s">
        <v>8704</v>
      </c>
      <c r="E3199" s="43">
        <v>4765</v>
      </c>
      <c r="F3199" s="43"/>
      <c r="G3199" s="361">
        <f t="shared" si="51"/>
        <v>190635.66129032266</v>
      </c>
      <c r="H3199" s="388" t="s">
        <v>9567</v>
      </c>
    </row>
    <row r="3200" spans="1:14"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4" x14ac:dyDescent="0.3">
      <c r="A3233" s="45">
        <v>44567</v>
      </c>
      <c r="B3233" s="405"/>
      <c r="C3233" s="218" t="s">
        <v>54</v>
      </c>
      <c r="D3233" s="218" t="s">
        <v>8636</v>
      </c>
      <c r="E3233" s="43">
        <v>81165</v>
      </c>
      <c r="F3233" s="43"/>
      <c r="G3233" s="361">
        <f t="shared" si="55"/>
        <v>497684.66129032266</v>
      </c>
      <c r="H3233" s="388" t="s">
        <v>9567</v>
      </c>
    </row>
    <row r="3234" spans="1:14" x14ac:dyDescent="0.3">
      <c r="A3234" s="45">
        <v>44567</v>
      </c>
      <c r="B3234" s="405"/>
      <c r="C3234" s="218" t="s">
        <v>54</v>
      </c>
      <c r="D3234" s="218" t="s">
        <v>8637</v>
      </c>
      <c r="E3234" s="43">
        <v>87081</v>
      </c>
      <c r="F3234" s="43"/>
      <c r="G3234" s="361">
        <f t="shared" si="55"/>
        <v>410603.66129032266</v>
      </c>
      <c r="H3234" s="388" t="s">
        <v>9567</v>
      </c>
    </row>
    <row r="3235" spans="1:14" x14ac:dyDescent="0.3">
      <c r="A3235" s="45">
        <v>44567</v>
      </c>
      <c r="B3235" s="405"/>
      <c r="C3235" s="218" t="s">
        <v>54</v>
      </c>
      <c r="D3235" s="218" t="s">
        <v>6842</v>
      </c>
      <c r="E3235" s="43">
        <v>92000</v>
      </c>
      <c r="F3235" s="43"/>
      <c r="G3235" s="361">
        <f t="shared" si="55"/>
        <v>318603.66129032266</v>
      </c>
      <c r="H3235" s="388" t="s">
        <v>9567</v>
      </c>
    </row>
    <row r="3236" spans="1:14" x14ac:dyDescent="0.3">
      <c r="A3236" s="45">
        <v>44567</v>
      </c>
      <c r="B3236" s="405"/>
      <c r="C3236" s="218" t="s">
        <v>54</v>
      </c>
      <c r="D3236" s="218" t="s">
        <v>8130</v>
      </c>
      <c r="E3236" s="43">
        <v>64640</v>
      </c>
      <c r="F3236" s="43"/>
      <c r="G3236" s="361">
        <f t="shared" si="55"/>
        <v>253963.66129032266</v>
      </c>
      <c r="H3236" s="388" t="s">
        <v>9567</v>
      </c>
    </row>
    <row r="3237" spans="1:14" x14ac:dyDescent="0.3">
      <c r="A3237" s="45">
        <v>44567</v>
      </c>
      <c r="B3237" s="405"/>
      <c r="C3237" s="218" t="s">
        <v>54</v>
      </c>
      <c r="D3237" s="218" t="s">
        <v>8634</v>
      </c>
      <c r="E3237" s="43">
        <v>31101</v>
      </c>
      <c r="F3237" s="43"/>
      <c r="G3237" s="361">
        <f t="shared" si="55"/>
        <v>222862.66129032266</v>
      </c>
      <c r="H3237" s="388" t="s">
        <v>9567</v>
      </c>
    </row>
    <row r="3238" spans="1:14" x14ac:dyDescent="0.3">
      <c r="A3238" s="45">
        <v>44567</v>
      </c>
      <c r="B3238" s="561"/>
      <c r="C3238" s="538" t="s">
        <v>8290</v>
      </c>
      <c r="D3238" s="538"/>
      <c r="E3238" s="538"/>
      <c r="F3238" s="43">
        <v>100000</v>
      </c>
      <c r="G3238" s="361">
        <f t="shared" si="55"/>
        <v>322862.66129032266</v>
      </c>
      <c r="H3238" s="388" t="s">
        <v>9567</v>
      </c>
      <c r="K3238" s="52">
        <v>24000</v>
      </c>
      <c r="N3238" s="93"/>
    </row>
    <row r="3239" spans="1:14" x14ac:dyDescent="0.3">
      <c r="A3239" s="45">
        <v>44567</v>
      </c>
      <c r="B3239" s="405"/>
      <c r="C3239" s="218" t="s">
        <v>54</v>
      </c>
      <c r="D3239" s="218" t="s">
        <v>8738</v>
      </c>
      <c r="E3239" s="43">
        <v>97359</v>
      </c>
      <c r="F3239" s="43"/>
      <c r="G3239" s="361">
        <f t="shared" si="55"/>
        <v>225503.66129032266</v>
      </c>
      <c r="H3239" s="388" t="s">
        <v>9567</v>
      </c>
    </row>
    <row r="3240" spans="1:14" x14ac:dyDescent="0.3">
      <c r="A3240" s="45">
        <v>44567</v>
      </c>
      <c r="B3240" s="396"/>
      <c r="C3240" s="5" t="s">
        <v>5914</v>
      </c>
      <c r="D3240" s="5" t="s">
        <v>8735</v>
      </c>
      <c r="E3240" s="43">
        <v>2000</v>
      </c>
      <c r="F3240" s="43"/>
      <c r="G3240" s="361">
        <f t="shared" si="55"/>
        <v>223503.66129032266</v>
      </c>
      <c r="H3240" s="388" t="s">
        <v>9567</v>
      </c>
    </row>
    <row r="3241" spans="1:14" x14ac:dyDescent="0.3">
      <c r="A3241" s="45">
        <v>44567</v>
      </c>
      <c r="B3241" s="396"/>
      <c r="C3241" s="5" t="s">
        <v>84</v>
      </c>
      <c r="D3241" s="5" t="s">
        <v>8736</v>
      </c>
      <c r="E3241" s="43">
        <v>1000</v>
      </c>
      <c r="F3241" s="43"/>
      <c r="G3241" s="361">
        <f t="shared" si="55"/>
        <v>222503.66129032266</v>
      </c>
      <c r="H3241" s="388" t="s">
        <v>9567</v>
      </c>
    </row>
    <row r="3242" spans="1:14" x14ac:dyDescent="0.3">
      <c r="A3242" s="45">
        <v>44568</v>
      </c>
      <c r="B3242" s="405"/>
      <c r="C3242" s="218" t="s">
        <v>54</v>
      </c>
      <c r="D3242" s="218" t="s">
        <v>8737</v>
      </c>
      <c r="E3242" s="43">
        <v>13065</v>
      </c>
      <c r="F3242" s="43"/>
      <c r="G3242" s="361">
        <f t="shared" si="55"/>
        <v>209438.66129032266</v>
      </c>
      <c r="H3242" s="388" t="s">
        <v>9567</v>
      </c>
    </row>
    <row r="3243" spans="1:14" x14ac:dyDescent="0.3">
      <c r="A3243" s="45">
        <v>44569</v>
      </c>
      <c r="B3243" s="396"/>
      <c r="C3243" s="5" t="s">
        <v>25</v>
      </c>
      <c r="D3243" s="5" t="s">
        <v>8152</v>
      </c>
      <c r="E3243" s="43">
        <v>3480</v>
      </c>
      <c r="F3243" s="43"/>
      <c r="G3243" s="361">
        <f t="shared" si="55"/>
        <v>205958.66129032266</v>
      </c>
      <c r="H3243" s="388" t="s">
        <v>9567</v>
      </c>
    </row>
    <row r="3244" spans="1:14" x14ac:dyDescent="0.3">
      <c r="A3244" s="45">
        <v>44569</v>
      </c>
      <c r="B3244" s="396"/>
      <c r="C3244" s="5" t="s">
        <v>14</v>
      </c>
      <c r="D3244" s="5" t="s">
        <v>294</v>
      </c>
      <c r="E3244" s="43">
        <v>15000</v>
      </c>
      <c r="F3244" s="43"/>
      <c r="G3244" s="361">
        <f t="shared" si="55"/>
        <v>190958.66129032266</v>
      </c>
      <c r="H3244" s="388" t="s">
        <v>9567</v>
      </c>
    </row>
    <row r="3245" spans="1:14" x14ac:dyDescent="0.3">
      <c r="A3245" s="45">
        <v>44569</v>
      </c>
      <c r="B3245" s="396"/>
      <c r="C3245" s="5" t="s">
        <v>68</v>
      </c>
      <c r="D3245" s="5" t="s">
        <v>294</v>
      </c>
      <c r="E3245" s="43">
        <v>8000</v>
      </c>
      <c r="F3245" s="43"/>
      <c r="G3245" s="361">
        <f t="shared" si="55"/>
        <v>182958.66129032266</v>
      </c>
      <c r="H3245" s="388" t="s">
        <v>9567</v>
      </c>
    </row>
    <row r="3246" spans="1:14" x14ac:dyDescent="0.3">
      <c r="A3246" s="45">
        <v>44569</v>
      </c>
      <c r="B3246" s="396"/>
      <c r="C3246" s="5" t="s">
        <v>84</v>
      </c>
      <c r="D3246" s="5" t="s">
        <v>8740</v>
      </c>
      <c r="E3246" s="43">
        <v>1000</v>
      </c>
      <c r="F3246" s="43"/>
      <c r="G3246" s="361">
        <f t="shared" si="55"/>
        <v>181958.66129032266</v>
      </c>
      <c r="H3246" s="388" t="s">
        <v>9567</v>
      </c>
    </row>
    <row r="3247" spans="1:14" x14ac:dyDescent="0.3">
      <c r="A3247" s="45">
        <v>44569</v>
      </c>
      <c r="B3247" s="405"/>
      <c r="C3247" s="218" t="s">
        <v>54</v>
      </c>
      <c r="D3247" s="218" t="s">
        <v>8739</v>
      </c>
      <c r="E3247" s="43">
        <v>22661</v>
      </c>
      <c r="F3247" s="43"/>
      <c r="G3247" s="361">
        <f t="shared" si="55"/>
        <v>159297.66129032266</v>
      </c>
      <c r="H3247" s="388" t="s">
        <v>9567</v>
      </c>
    </row>
    <row r="3248" spans="1:14" x14ac:dyDescent="0.3">
      <c r="A3248" s="45">
        <v>44571</v>
      </c>
      <c r="B3248" s="396"/>
      <c r="C3248" s="5" t="s">
        <v>4550</v>
      </c>
      <c r="D3248" s="5" t="s">
        <v>8731</v>
      </c>
      <c r="E3248" s="43">
        <v>150000</v>
      </c>
      <c r="F3248" s="43"/>
      <c r="G3248" s="361">
        <f t="shared" si="55"/>
        <v>9297.6612903226633</v>
      </c>
      <c r="H3248" s="388" t="s">
        <v>9567</v>
      </c>
    </row>
    <row r="3249" spans="1:14" x14ac:dyDescent="0.3">
      <c r="A3249" s="45">
        <v>44571</v>
      </c>
      <c r="B3249" s="396"/>
      <c r="C3249" s="5" t="s">
        <v>14</v>
      </c>
      <c r="D3249" s="5" t="s">
        <v>294</v>
      </c>
      <c r="E3249" s="43">
        <v>5000</v>
      </c>
      <c r="F3249" s="43"/>
      <c r="G3249" s="361">
        <f t="shared" si="55"/>
        <v>4297.6612903226633</v>
      </c>
      <c r="H3249" s="388" t="s">
        <v>9567</v>
      </c>
    </row>
    <row r="3250" spans="1:14" x14ac:dyDescent="0.3">
      <c r="A3250" s="45">
        <v>44571</v>
      </c>
      <c r="B3250" s="561"/>
      <c r="C3250" s="538" t="s">
        <v>4106</v>
      </c>
      <c r="D3250" s="538"/>
      <c r="E3250" s="538"/>
      <c r="F3250" s="43">
        <v>350000</v>
      </c>
      <c r="G3250" s="361">
        <f t="shared" si="55"/>
        <v>354297.66129032266</v>
      </c>
      <c r="H3250" s="388" t="s">
        <v>9567</v>
      </c>
      <c r="K3250" s="52">
        <v>24000</v>
      </c>
      <c r="N3250" s="93"/>
    </row>
    <row r="3251" spans="1:14" x14ac:dyDescent="0.3">
      <c r="A3251" s="45">
        <v>44571</v>
      </c>
      <c r="B3251" s="405"/>
      <c r="C3251" s="218" t="s">
        <v>54</v>
      </c>
      <c r="D3251" s="218" t="s">
        <v>8742</v>
      </c>
      <c r="E3251" s="43">
        <v>23000</v>
      </c>
      <c r="F3251" s="43"/>
      <c r="G3251" s="361">
        <f t="shared" si="55"/>
        <v>331297.66129032266</v>
      </c>
      <c r="H3251" s="388" t="s">
        <v>9567</v>
      </c>
    </row>
    <row r="3252" spans="1:14" x14ac:dyDescent="0.3">
      <c r="A3252" s="45">
        <v>44571</v>
      </c>
      <c r="B3252" s="405"/>
      <c r="C3252" s="218" t="s">
        <v>54</v>
      </c>
      <c r="D3252" s="218" t="s">
        <v>8743</v>
      </c>
      <c r="E3252" s="43">
        <v>28327</v>
      </c>
      <c r="F3252" s="43"/>
      <c r="G3252" s="361">
        <f t="shared" si="55"/>
        <v>302970.66129032266</v>
      </c>
      <c r="H3252" s="388" t="s">
        <v>9567</v>
      </c>
    </row>
    <row r="3253" spans="1:14" x14ac:dyDescent="0.3">
      <c r="A3253" s="45">
        <v>44571</v>
      </c>
      <c r="B3253" s="396"/>
      <c r="C3253" s="5" t="s">
        <v>8594</v>
      </c>
      <c r="D3253" s="5" t="s">
        <v>8550</v>
      </c>
      <c r="E3253" s="43">
        <v>100000</v>
      </c>
      <c r="F3253" s="43"/>
      <c r="G3253" s="361">
        <f t="shared" si="55"/>
        <v>202970.66129032266</v>
      </c>
      <c r="H3253" s="388" t="s">
        <v>9567</v>
      </c>
    </row>
    <row r="3254" spans="1:14" x14ac:dyDescent="0.3">
      <c r="A3254" s="45">
        <v>44571</v>
      </c>
      <c r="B3254" s="405"/>
      <c r="C3254" s="218" t="s">
        <v>54</v>
      </c>
      <c r="D3254" s="218" t="s">
        <v>8744</v>
      </c>
      <c r="E3254" s="43">
        <v>87319</v>
      </c>
      <c r="F3254" s="43"/>
      <c r="G3254" s="361">
        <f t="shared" si="55"/>
        <v>115651.66129032266</v>
      </c>
      <c r="H3254" s="388" t="s">
        <v>9567</v>
      </c>
    </row>
    <row r="3255" spans="1:14" x14ac:dyDescent="0.3">
      <c r="A3255" s="45">
        <v>44572</v>
      </c>
      <c r="B3255" s="396"/>
      <c r="C3255" s="5" t="s">
        <v>84</v>
      </c>
      <c r="D3255" s="5" t="s">
        <v>8745</v>
      </c>
      <c r="E3255" s="43">
        <v>1000</v>
      </c>
      <c r="F3255" s="43"/>
      <c r="G3255" s="361">
        <f t="shared" si="55"/>
        <v>114651.66129032266</v>
      </c>
      <c r="H3255" s="388" t="s">
        <v>9567</v>
      </c>
    </row>
    <row r="3256" spans="1:14" x14ac:dyDescent="0.3">
      <c r="A3256" s="45">
        <v>44572</v>
      </c>
      <c r="B3256" s="396"/>
      <c r="C3256" s="5" t="s">
        <v>8148</v>
      </c>
      <c r="D3256" s="5" t="s">
        <v>8752</v>
      </c>
      <c r="E3256" s="43">
        <v>35000</v>
      </c>
      <c r="F3256" s="43"/>
      <c r="G3256" s="361">
        <f t="shared" si="55"/>
        <v>79651.661290322663</v>
      </c>
      <c r="H3256" s="388" t="s">
        <v>9567</v>
      </c>
    </row>
    <row r="3257" spans="1:14" x14ac:dyDescent="0.3">
      <c r="A3257" s="45">
        <v>44572</v>
      </c>
      <c r="B3257" s="396"/>
      <c r="C3257" s="5" t="s">
        <v>5156</v>
      </c>
      <c r="D3257" s="5" t="s">
        <v>3563</v>
      </c>
      <c r="E3257" s="43">
        <v>950</v>
      </c>
      <c r="F3257" s="43"/>
      <c r="G3257" s="361">
        <f t="shared" si="55"/>
        <v>78701.661290322663</v>
      </c>
      <c r="H3257" s="388" t="s">
        <v>9567</v>
      </c>
    </row>
    <row r="3258" spans="1:14" x14ac:dyDescent="0.3">
      <c r="A3258" s="45">
        <v>44572</v>
      </c>
      <c r="B3258" s="396"/>
      <c r="C3258" s="5" t="s">
        <v>25</v>
      </c>
      <c r="D3258" s="5" t="s">
        <v>8753</v>
      </c>
      <c r="E3258" s="43">
        <v>570</v>
      </c>
      <c r="F3258" s="43"/>
      <c r="G3258" s="361">
        <f t="shared" si="55"/>
        <v>78131.661290322663</v>
      </c>
      <c r="H3258" s="388" t="s">
        <v>9567</v>
      </c>
    </row>
    <row r="3259" spans="1:14" x14ac:dyDescent="0.3">
      <c r="A3259" s="45">
        <v>44572</v>
      </c>
      <c r="B3259" s="396"/>
      <c r="C3259" s="5" t="s">
        <v>25</v>
      </c>
      <c r="D3259" s="5" t="s">
        <v>8754</v>
      </c>
      <c r="E3259" s="43">
        <v>200</v>
      </c>
      <c r="F3259" s="43"/>
      <c r="G3259" s="361">
        <f t="shared" si="55"/>
        <v>77931.661290322663</v>
      </c>
      <c r="H3259" s="388" t="s">
        <v>9567</v>
      </c>
    </row>
    <row r="3260" spans="1:14" x14ac:dyDescent="0.3">
      <c r="A3260" s="45">
        <v>44572</v>
      </c>
      <c r="B3260" s="396"/>
      <c r="C3260" s="5" t="s">
        <v>1787</v>
      </c>
      <c r="D3260" s="5" t="s">
        <v>8755</v>
      </c>
      <c r="E3260" s="43">
        <v>1200</v>
      </c>
      <c r="F3260" s="43"/>
      <c r="G3260" s="361">
        <f t="shared" si="55"/>
        <v>76731.661290322663</v>
      </c>
      <c r="H3260" s="388" t="s">
        <v>9567</v>
      </c>
    </row>
    <row r="3261" spans="1:14" x14ac:dyDescent="0.3">
      <c r="A3261" s="45">
        <v>44572</v>
      </c>
      <c r="B3261" s="396"/>
      <c r="C3261" s="5" t="s">
        <v>57</v>
      </c>
      <c r="D3261" s="5" t="s">
        <v>294</v>
      </c>
      <c r="E3261" s="43">
        <v>15000</v>
      </c>
      <c r="F3261" s="43"/>
      <c r="G3261" s="361">
        <f t="shared" si="55"/>
        <v>61731.661290322663</v>
      </c>
      <c r="H3261" s="388" t="s">
        <v>9567</v>
      </c>
    </row>
    <row r="3262" spans="1:14" x14ac:dyDescent="0.3">
      <c r="A3262" s="45">
        <v>44572</v>
      </c>
      <c r="B3262" s="396"/>
      <c r="C3262" s="5" t="s">
        <v>7214</v>
      </c>
      <c r="D3262" s="5" t="s">
        <v>8758</v>
      </c>
      <c r="E3262" s="43">
        <v>10000</v>
      </c>
      <c r="F3262" s="43"/>
      <c r="G3262" s="361">
        <f t="shared" si="55"/>
        <v>51731.661290322663</v>
      </c>
      <c r="H3262" s="388" t="s">
        <v>9567</v>
      </c>
    </row>
    <row r="3263" spans="1:14" x14ac:dyDescent="0.3">
      <c r="A3263" s="45">
        <v>44573</v>
      </c>
      <c r="B3263" s="396"/>
      <c r="C3263" s="5" t="s">
        <v>25</v>
      </c>
      <c r="D3263" s="5" t="s">
        <v>8249</v>
      </c>
      <c r="E3263" s="43">
        <v>3250</v>
      </c>
      <c r="F3263" s="43"/>
      <c r="G3263" s="361">
        <f t="shared" si="55"/>
        <v>48481.661290322663</v>
      </c>
      <c r="H3263" s="388" t="s">
        <v>9567</v>
      </c>
    </row>
    <row r="3264" spans="1:14" x14ac:dyDescent="0.3">
      <c r="A3264" s="45">
        <v>44573</v>
      </c>
      <c r="B3264" s="396"/>
      <c r="C3264" s="5" t="s">
        <v>18</v>
      </c>
      <c r="D3264" s="5" t="s">
        <v>8757</v>
      </c>
      <c r="E3264" s="43">
        <v>500</v>
      </c>
      <c r="F3264" s="43"/>
      <c r="G3264" s="361">
        <f t="shared" si="55"/>
        <v>47981.661290322663</v>
      </c>
      <c r="H3264" s="388" t="s">
        <v>9567</v>
      </c>
    </row>
    <row r="3265" spans="1:14" x14ac:dyDescent="0.3">
      <c r="A3265" s="45">
        <v>44573</v>
      </c>
      <c r="B3265" s="396"/>
      <c r="C3265" s="5" t="s">
        <v>8573</v>
      </c>
      <c r="D3265" s="5" t="s">
        <v>8759</v>
      </c>
      <c r="E3265" s="43">
        <v>5000</v>
      </c>
      <c r="F3265" s="43"/>
      <c r="G3265" s="361">
        <f t="shared" si="55"/>
        <v>42981.661290322663</v>
      </c>
      <c r="H3265" s="388" t="s">
        <v>9567</v>
      </c>
      <c r="I3265" s="52">
        <v>3000</v>
      </c>
    </row>
    <row r="3266" spans="1:14" x14ac:dyDescent="0.3">
      <c r="A3266" s="45">
        <v>44573</v>
      </c>
      <c r="B3266" s="427"/>
      <c r="C3266" s="325" t="s">
        <v>54</v>
      </c>
      <c r="D3266" s="325" t="s">
        <v>8774</v>
      </c>
      <c r="E3266" s="326">
        <v>20710</v>
      </c>
      <c r="F3266" s="43"/>
      <c r="G3266" s="361">
        <f t="shared" si="55"/>
        <v>22271.661290322663</v>
      </c>
      <c r="H3266" s="388" t="s">
        <v>9567</v>
      </c>
    </row>
    <row r="3267" spans="1:14" x14ac:dyDescent="0.3">
      <c r="A3267" s="45">
        <v>44573</v>
      </c>
      <c r="B3267" s="396"/>
      <c r="C3267" s="5" t="s">
        <v>1616</v>
      </c>
      <c r="D3267" s="5" t="s">
        <v>640</v>
      </c>
      <c r="E3267" s="43">
        <v>1500</v>
      </c>
      <c r="F3267" s="43"/>
      <c r="G3267" s="361">
        <f t="shared" si="55"/>
        <v>20771.661290322663</v>
      </c>
      <c r="H3267" s="388" t="s">
        <v>9567</v>
      </c>
    </row>
    <row r="3268" spans="1:14" x14ac:dyDescent="0.3">
      <c r="A3268" s="45">
        <v>44573</v>
      </c>
      <c r="B3268" s="396"/>
      <c r="C3268" s="5" t="s">
        <v>1616</v>
      </c>
      <c r="D3268" s="5" t="s">
        <v>7002</v>
      </c>
      <c r="E3268" s="43">
        <v>620</v>
      </c>
      <c r="F3268" s="43"/>
      <c r="G3268" s="361">
        <f t="shared" si="55"/>
        <v>20151.661290322663</v>
      </c>
      <c r="H3268" s="388" t="s">
        <v>9567</v>
      </c>
    </row>
    <row r="3269" spans="1:14" x14ac:dyDescent="0.3">
      <c r="A3269" s="45">
        <v>44573</v>
      </c>
      <c r="B3269" s="396"/>
      <c r="C3269" s="5" t="s">
        <v>8760</v>
      </c>
      <c r="D3269" s="5" t="s">
        <v>8761</v>
      </c>
      <c r="E3269" s="43">
        <v>1150</v>
      </c>
      <c r="F3269" s="43"/>
      <c r="G3269" s="361">
        <f t="shared" si="55"/>
        <v>19001.661290322663</v>
      </c>
      <c r="H3269" s="388" t="s">
        <v>9567</v>
      </c>
    </row>
    <row r="3270" spans="1:14" x14ac:dyDescent="0.3">
      <c r="A3270" s="45">
        <v>44574</v>
      </c>
      <c r="B3270" s="406"/>
      <c r="C3270" s="61" t="s">
        <v>8762</v>
      </c>
      <c r="D3270" s="61" t="s">
        <v>8763</v>
      </c>
      <c r="E3270" s="62">
        <v>9320</v>
      </c>
      <c r="F3270" s="43"/>
      <c r="G3270" s="361">
        <f t="shared" si="55"/>
        <v>9681.6612903226633</v>
      </c>
      <c r="H3270" s="388" t="s">
        <v>9567</v>
      </c>
    </row>
    <row r="3271" spans="1:14" x14ac:dyDescent="0.3">
      <c r="A3271" s="45">
        <v>44574</v>
      </c>
      <c r="B3271" s="561"/>
      <c r="C3271" s="538" t="s">
        <v>4106</v>
      </c>
      <c r="D3271" s="538"/>
      <c r="E3271" s="538"/>
      <c r="F3271" s="43">
        <v>200000</v>
      </c>
      <c r="G3271" s="361">
        <f t="shared" si="55"/>
        <v>209681.66129032266</v>
      </c>
      <c r="H3271" s="388" t="s">
        <v>9567</v>
      </c>
      <c r="K3271" s="52">
        <v>24000</v>
      </c>
      <c r="N3271" s="93"/>
    </row>
    <row r="3272" spans="1:14" x14ac:dyDescent="0.3">
      <c r="A3272" s="45">
        <v>44574</v>
      </c>
      <c r="B3272" s="396"/>
      <c r="C3272" s="5" t="s">
        <v>8764</v>
      </c>
      <c r="D3272" s="5" t="s">
        <v>8765</v>
      </c>
      <c r="E3272" s="43">
        <v>10000</v>
      </c>
      <c r="F3272" s="43"/>
      <c r="G3272" s="361">
        <f t="shared" si="55"/>
        <v>199681.66129032266</v>
      </c>
      <c r="H3272" s="388" t="s">
        <v>9567</v>
      </c>
    </row>
    <row r="3273" spans="1:14" x14ac:dyDescent="0.3">
      <c r="A3273" s="45">
        <v>44574</v>
      </c>
      <c r="B3273" s="405"/>
      <c r="C3273" s="218" t="s">
        <v>54</v>
      </c>
      <c r="D3273" s="218" t="s">
        <v>8766</v>
      </c>
      <c r="E3273" s="43">
        <v>1975</v>
      </c>
      <c r="F3273" s="43"/>
      <c r="G3273" s="361">
        <f t="shared" si="55"/>
        <v>197706.66129032266</v>
      </c>
      <c r="H3273" s="388" t="s">
        <v>9567</v>
      </c>
    </row>
    <row r="3274" spans="1:14" x14ac:dyDescent="0.3">
      <c r="A3274" s="45">
        <v>44574</v>
      </c>
      <c r="B3274" s="396"/>
      <c r="C3274" s="5" t="s">
        <v>8767</v>
      </c>
      <c r="D3274" s="5" t="s">
        <v>8768</v>
      </c>
      <c r="E3274" s="43">
        <v>25000</v>
      </c>
      <c r="F3274" s="43"/>
      <c r="G3274" s="361">
        <f t="shared" si="55"/>
        <v>172706.66129032266</v>
      </c>
      <c r="H3274" s="388" t="s">
        <v>9567</v>
      </c>
    </row>
    <row r="3275" spans="1:14" x14ac:dyDescent="0.3">
      <c r="A3275" s="45">
        <v>44574</v>
      </c>
      <c r="B3275" s="396"/>
      <c r="C3275" s="5" t="s">
        <v>25</v>
      </c>
      <c r="D3275" s="5" t="s">
        <v>64</v>
      </c>
      <c r="E3275" s="43">
        <v>1000</v>
      </c>
      <c r="F3275" s="43"/>
      <c r="G3275" s="361">
        <f t="shared" si="55"/>
        <v>171706.66129032266</v>
      </c>
      <c r="H3275" s="388" t="s">
        <v>9567</v>
      </c>
    </row>
    <row r="3276" spans="1:14" x14ac:dyDescent="0.3">
      <c r="A3276" s="45">
        <v>44575</v>
      </c>
      <c r="B3276" s="396"/>
      <c r="C3276" s="5" t="s">
        <v>5709</v>
      </c>
      <c r="D3276" s="5" t="s">
        <v>8769</v>
      </c>
      <c r="E3276" s="43">
        <v>13000</v>
      </c>
      <c r="F3276" s="43"/>
      <c r="G3276" s="361">
        <f t="shared" si="55"/>
        <v>158706.66129032266</v>
      </c>
      <c r="H3276" s="388" t="s">
        <v>9567</v>
      </c>
    </row>
    <row r="3277" spans="1:14" x14ac:dyDescent="0.3">
      <c r="A3277" s="45">
        <v>44575</v>
      </c>
      <c r="B3277" s="406"/>
      <c r="C3277" s="61" t="s">
        <v>8624</v>
      </c>
      <c r="D3277" s="61" t="s">
        <v>8770</v>
      </c>
      <c r="E3277" s="62">
        <v>12300</v>
      </c>
      <c r="F3277" s="43"/>
      <c r="G3277" s="361">
        <f t="shared" si="55"/>
        <v>146406.66129032266</v>
      </c>
      <c r="H3277" s="388" t="s">
        <v>9567</v>
      </c>
    </row>
    <row r="3278" spans="1:14" x14ac:dyDescent="0.3">
      <c r="A3278" s="45">
        <v>44575</v>
      </c>
      <c r="B3278" s="396"/>
      <c r="C3278" s="5" t="s">
        <v>14</v>
      </c>
      <c r="D3278" s="5" t="s">
        <v>8771</v>
      </c>
      <c r="E3278" s="43">
        <v>20000</v>
      </c>
      <c r="F3278" s="43"/>
      <c r="G3278" s="361">
        <f t="shared" si="55"/>
        <v>126406.66129032266</v>
      </c>
      <c r="H3278" s="388" t="s">
        <v>9567</v>
      </c>
      <c r="I3278" s="52">
        <v>55771</v>
      </c>
    </row>
    <row r="3279" spans="1:14"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4"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4" x14ac:dyDescent="0.3">
      <c r="A3281" s="45">
        <v>44575</v>
      </c>
      <c r="B3281" s="396"/>
      <c r="C3281" s="5" t="s">
        <v>14</v>
      </c>
      <c r="D3281" s="5" t="s">
        <v>640</v>
      </c>
      <c r="E3281" s="43">
        <v>1000</v>
      </c>
      <c r="F3281" s="43"/>
      <c r="G3281" s="361">
        <f t="shared" si="56"/>
        <v>117416.66129032266</v>
      </c>
      <c r="H3281" s="388" t="s">
        <v>9567</v>
      </c>
    </row>
    <row r="3282" spans="1:14" x14ac:dyDescent="0.3">
      <c r="A3282" s="45">
        <v>44575</v>
      </c>
      <c r="B3282" s="396"/>
      <c r="C3282" s="5" t="s">
        <v>54</v>
      </c>
      <c r="D3282" s="5" t="s">
        <v>8773</v>
      </c>
      <c r="E3282" s="43">
        <v>9162</v>
      </c>
      <c r="F3282" s="43"/>
      <c r="G3282" s="361">
        <f t="shared" si="56"/>
        <v>108254.66129032266</v>
      </c>
      <c r="H3282" s="388" t="s">
        <v>9567</v>
      </c>
    </row>
    <row r="3283" spans="1:14" x14ac:dyDescent="0.3">
      <c r="A3283" s="45">
        <v>44575</v>
      </c>
      <c r="B3283" s="396"/>
      <c r="C3283" s="5" t="s">
        <v>25</v>
      </c>
      <c r="D3283" s="5" t="s">
        <v>8152</v>
      </c>
      <c r="E3283" s="43">
        <v>3250</v>
      </c>
      <c r="F3283" s="43"/>
      <c r="G3283" s="361">
        <f t="shared" si="56"/>
        <v>105004.66129032266</v>
      </c>
      <c r="H3283" s="388" t="s">
        <v>9567</v>
      </c>
    </row>
    <row r="3284" spans="1:14" x14ac:dyDescent="0.3">
      <c r="A3284" s="45">
        <v>44578</v>
      </c>
      <c r="B3284" s="396"/>
      <c r="C3284" s="5" t="s">
        <v>68</v>
      </c>
      <c r="D3284" s="5" t="s">
        <v>294</v>
      </c>
      <c r="E3284" s="43">
        <v>3000</v>
      </c>
      <c r="F3284" s="43"/>
      <c r="G3284" s="361">
        <f t="shared" si="56"/>
        <v>102004.66129032266</v>
      </c>
      <c r="H3284" s="388" t="s">
        <v>9567</v>
      </c>
    </row>
    <row r="3285" spans="1:14" x14ac:dyDescent="0.3">
      <c r="A3285" s="45">
        <v>44578</v>
      </c>
      <c r="B3285" s="396"/>
      <c r="C3285" s="5" t="s">
        <v>3554</v>
      </c>
      <c r="D3285" s="5" t="s">
        <v>8775</v>
      </c>
      <c r="E3285" s="43">
        <v>30000</v>
      </c>
      <c r="F3285" s="43"/>
      <c r="G3285" s="361">
        <f t="shared" ref="G3285:G3356" si="57">G3284+F3285-E3285</f>
        <v>72004.661290322663</v>
      </c>
      <c r="H3285" s="388" t="s">
        <v>9567</v>
      </c>
    </row>
    <row r="3286" spans="1:14" x14ac:dyDescent="0.3">
      <c r="A3286" s="45">
        <v>44578</v>
      </c>
      <c r="B3286" s="396"/>
      <c r="C3286" s="5" t="s">
        <v>84</v>
      </c>
      <c r="D3286" s="5" t="s">
        <v>8776</v>
      </c>
      <c r="E3286" s="43">
        <v>3000</v>
      </c>
      <c r="F3286" s="43"/>
      <c r="G3286" s="361">
        <f t="shared" si="57"/>
        <v>69004.661290322663</v>
      </c>
      <c r="H3286" s="388" t="s">
        <v>9567</v>
      </c>
    </row>
    <row r="3287" spans="1:14" x14ac:dyDescent="0.3">
      <c r="A3287" s="45">
        <v>44579</v>
      </c>
      <c r="B3287" s="396"/>
      <c r="C3287" s="5" t="s">
        <v>57</v>
      </c>
      <c r="D3287" s="5" t="s">
        <v>294</v>
      </c>
      <c r="E3287" s="43">
        <v>32000</v>
      </c>
      <c r="F3287" s="43"/>
      <c r="G3287" s="361">
        <f t="shared" si="57"/>
        <v>37004.661290322663</v>
      </c>
      <c r="H3287" s="388" t="s">
        <v>9567</v>
      </c>
    </row>
    <row r="3288" spans="1:14" x14ac:dyDescent="0.3">
      <c r="A3288" s="45">
        <v>44579</v>
      </c>
      <c r="B3288" s="396"/>
      <c r="C3288" s="5" t="s">
        <v>8782</v>
      </c>
      <c r="D3288" s="5" t="s">
        <v>3194</v>
      </c>
      <c r="E3288" s="43">
        <v>25000</v>
      </c>
      <c r="F3288" s="43"/>
      <c r="G3288" s="361">
        <f t="shared" si="57"/>
        <v>12004.661290322663</v>
      </c>
      <c r="H3288" s="388" t="s">
        <v>9567</v>
      </c>
    </row>
    <row r="3289" spans="1:14" x14ac:dyDescent="0.3">
      <c r="A3289" s="45">
        <v>44579</v>
      </c>
      <c r="B3289" s="396"/>
      <c r="C3289" s="5" t="s">
        <v>3724</v>
      </c>
      <c r="D3289" s="5" t="s">
        <v>40</v>
      </c>
      <c r="E3289" s="43">
        <v>4090</v>
      </c>
      <c r="F3289" s="43"/>
      <c r="G3289" s="361">
        <f t="shared" si="57"/>
        <v>7914.6612903226633</v>
      </c>
      <c r="H3289" s="388" t="s">
        <v>9567</v>
      </c>
    </row>
    <row r="3290" spans="1:14" x14ac:dyDescent="0.3">
      <c r="A3290" s="45">
        <v>44579</v>
      </c>
      <c r="B3290" s="396"/>
      <c r="C3290" s="5" t="s">
        <v>25</v>
      </c>
      <c r="D3290" s="5" t="s">
        <v>4731</v>
      </c>
      <c r="E3290" s="43">
        <v>1500</v>
      </c>
      <c r="F3290" s="43"/>
      <c r="G3290" s="361">
        <f t="shared" si="57"/>
        <v>6414.6612903226633</v>
      </c>
      <c r="H3290" s="388" t="s">
        <v>9567</v>
      </c>
    </row>
    <row r="3291" spans="1:14" x14ac:dyDescent="0.3">
      <c r="A3291" s="45">
        <v>44579</v>
      </c>
      <c r="B3291" s="396"/>
      <c r="C3291" s="5" t="s">
        <v>5162</v>
      </c>
      <c r="D3291" s="5" t="s">
        <v>8783</v>
      </c>
      <c r="E3291" s="43">
        <v>1000</v>
      </c>
      <c r="F3291" s="43"/>
      <c r="G3291" s="361">
        <f t="shared" si="57"/>
        <v>5414.6612903226633</v>
      </c>
      <c r="H3291" s="388" t="s">
        <v>9567</v>
      </c>
    </row>
    <row r="3292" spans="1:14" x14ac:dyDescent="0.3">
      <c r="A3292" s="45">
        <v>44581</v>
      </c>
      <c r="B3292" s="396"/>
      <c r="C3292" s="5" t="s">
        <v>6430</v>
      </c>
      <c r="D3292" s="5" t="s">
        <v>294</v>
      </c>
      <c r="E3292" s="43">
        <v>1800</v>
      </c>
      <c r="F3292" s="43"/>
      <c r="G3292" s="361">
        <f t="shared" si="57"/>
        <v>3614.6612903226633</v>
      </c>
      <c r="H3292" s="388" t="s">
        <v>9567</v>
      </c>
    </row>
    <row r="3293" spans="1:14" x14ac:dyDescent="0.3">
      <c r="A3293" s="45">
        <v>44585</v>
      </c>
      <c r="B3293" s="396"/>
      <c r="C3293" s="5" t="s">
        <v>14</v>
      </c>
      <c r="D3293" s="5" t="s">
        <v>294</v>
      </c>
      <c r="E3293" s="43">
        <v>500</v>
      </c>
      <c r="F3293" s="43"/>
      <c r="G3293" s="361">
        <f t="shared" si="57"/>
        <v>3114.6612903226633</v>
      </c>
      <c r="H3293" s="388" t="s">
        <v>9567</v>
      </c>
    </row>
    <row r="3294" spans="1:14" x14ac:dyDescent="0.3">
      <c r="A3294" s="45">
        <v>44585</v>
      </c>
      <c r="B3294" s="396"/>
      <c r="C3294" s="5" t="s">
        <v>25</v>
      </c>
      <c r="D3294" s="5" t="s">
        <v>8784</v>
      </c>
      <c r="E3294" s="43">
        <v>150</v>
      </c>
      <c r="F3294" s="43"/>
      <c r="G3294" s="361">
        <f t="shared" si="57"/>
        <v>2964.6612903226633</v>
      </c>
      <c r="H3294" s="388" t="s">
        <v>9567</v>
      </c>
    </row>
    <row r="3295" spans="1:14" x14ac:dyDescent="0.3">
      <c r="A3295" s="45">
        <v>44585</v>
      </c>
      <c r="B3295" s="396"/>
      <c r="C3295" s="5" t="s">
        <v>18</v>
      </c>
      <c r="D3295" s="5" t="s">
        <v>6038</v>
      </c>
      <c r="E3295" s="43">
        <v>500</v>
      </c>
      <c r="F3295" s="43"/>
      <c r="G3295" s="361">
        <f t="shared" si="57"/>
        <v>2464.6612903226633</v>
      </c>
      <c r="H3295" s="388" t="s">
        <v>9567</v>
      </c>
    </row>
    <row r="3296" spans="1:14" x14ac:dyDescent="0.3">
      <c r="A3296" s="45">
        <v>44585</v>
      </c>
      <c r="B3296" s="561"/>
      <c r="C3296" s="538" t="s">
        <v>4106</v>
      </c>
      <c r="D3296" s="538"/>
      <c r="E3296" s="538"/>
      <c r="F3296" s="43">
        <v>100000</v>
      </c>
      <c r="G3296" s="361">
        <f t="shared" si="57"/>
        <v>102464.66129032266</v>
      </c>
      <c r="H3296" s="388" t="s">
        <v>9567</v>
      </c>
      <c r="N3296" s="93"/>
    </row>
    <row r="3297" spans="1:14" x14ac:dyDescent="0.3">
      <c r="A3297" s="45">
        <v>44586</v>
      </c>
      <c r="B3297" s="396"/>
      <c r="C3297" s="5" t="s">
        <v>14</v>
      </c>
      <c r="D3297" s="5" t="s">
        <v>8704</v>
      </c>
      <c r="E3297" s="43">
        <v>2649</v>
      </c>
      <c r="F3297" s="43"/>
      <c r="G3297" s="361">
        <f t="shared" si="57"/>
        <v>99815.661290322663</v>
      </c>
      <c r="H3297" s="388" t="s">
        <v>9567</v>
      </c>
    </row>
    <row r="3298" spans="1:14" x14ac:dyDescent="0.3">
      <c r="A3298" s="45">
        <v>44586</v>
      </c>
      <c r="B3298" s="396"/>
      <c r="C3298" s="5" t="s">
        <v>1074</v>
      </c>
      <c r="D3298" s="5" t="s">
        <v>8789</v>
      </c>
      <c r="E3298" s="43">
        <f>18390+4477</f>
        <v>22867</v>
      </c>
      <c r="F3298" s="43"/>
      <c r="G3298" s="361">
        <f t="shared" si="57"/>
        <v>76948.661290322663</v>
      </c>
      <c r="H3298" s="388" t="s">
        <v>9567</v>
      </c>
    </row>
    <row r="3299" spans="1:14" x14ac:dyDescent="0.3">
      <c r="A3299" s="45">
        <v>44586</v>
      </c>
      <c r="B3299" s="396"/>
      <c r="C3299" s="5" t="s">
        <v>1074</v>
      </c>
      <c r="D3299" s="5" t="s">
        <v>8790</v>
      </c>
      <c r="E3299" s="43">
        <f>250+5618</f>
        <v>5868</v>
      </c>
      <c r="F3299" s="43"/>
      <c r="G3299" s="361">
        <f t="shared" si="57"/>
        <v>71080.661290322663</v>
      </c>
      <c r="H3299" s="388" t="s">
        <v>9567</v>
      </c>
    </row>
    <row r="3300" spans="1:14" x14ac:dyDescent="0.3">
      <c r="A3300" s="45">
        <v>44586</v>
      </c>
      <c r="B3300" s="396"/>
      <c r="C3300" s="5" t="s">
        <v>14</v>
      </c>
      <c r="D3300" s="5" t="s">
        <v>294</v>
      </c>
      <c r="E3300" s="43">
        <v>12000</v>
      </c>
      <c r="F3300" s="43"/>
      <c r="G3300" s="361">
        <f t="shared" si="57"/>
        <v>59080.661290322663</v>
      </c>
      <c r="H3300" s="388" t="s">
        <v>9567</v>
      </c>
    </row>
    <row r="3301" spans="1:14" x14ac:dyDescent="0.3">
      <c r="A3301" s="45">
        <v>44586</v>
      </c>
      <c r="B3301" s="396"/>
      <c r="C3301" s="5" t="s">
        <v>25</v>
      </c>
      <c r="D3301" s="5" t="s">
        <v>6361</v>
      </c>
      <c r="E3301" s="43">
        <v>4890</v>
      </c>
      <c r="F3301" s="43"/>
      <c r="G3301" s="361">
        <f t="shared" si="57"/>
        <v>54190.661290322663</v>
      </c>
      <c r="H3301" s="388" t="s">
        <v>9567</v>
      </c>
    </row>
    <row r="3302" spans="1:14" x14ac:dyDescent="0.3">
      <c r="A3302" s="45">
        <v>44586</v>
      </c>
      <c r="B3302" s="396"/>
      <c r="C3302" s="5" t="s">
        <v>541</v>
      </c>
      <c r="D3302" s="5" t="s">
        <v>8791</v>
      </c>
      <c r="E3302" s="43">
        <v>9000</v>
      </c>
      <c r="F3302" s="43"/>
      <c r="G3302" s="361">
        <f t="shared" si="57"/>
        <v>45190.661290322663</v>
      </c>
      <c r="H3302" s="388" t="s">
        <v>9567</v>
      </c>
    </row>
    <row r="3303" spans="1:14" x14ac:dyDescent="0.3">
      <c r="A3303" s="45">
        <v>44586</v>
      </c>
      <c r="B3303" s="396"/>
      <c r="C3303" s="5" t="s">
        <v>84</v>
      </c>
      <c r="D3303" s="5" t="s">
        <v>8792</v>
      </c>
      <c r="E3303" s="43">
        <v>2000</v>
      </c>
      <c r="F3303" s="43"/>
      <c r="G3303" s="361">
        <f t="shared" si="57"/>
        <v>43190.661290322663</v>
      </c>
      <c r="H3303" s="388" t="s">
        <v>9567</v>
      </c>
    </row>
    <row r="3304" spans="1:14" x14ac:dyDescent="0.3">
      <c r="A3304" s="45">
        <v>44587</v>
      </c>
      <c r="B3304" s="396"/>
      <c r="C3304" s="5" t="s">
        <v>84</v>
      </c>
      <c r="D3304" s="5" t="s">
        <v>8793</v>
      </c>
      <c r="E3304" s="43">
        <v>6000</v>
      </c>
      <c r="F3304" s="43"/>
      <c r="G3304" s="361">
        <f t="shared" si="57"/>
        <v>37190.661290322663</v>
      </c>
      <c r="H3304" s="388" t="s">
        <v>9567</v>
      </c>
    </row>
    <row r="3305" spans="1:14" x14ac:dyDescent="0.3">
      <c r="A3305" s="45">
        <v>44587</v>
      </c>
      <c r="B3305" s="396"/>
      <c r="C3305" s="5" t="s">
        <v>14</v>
      </c>
      <c r="D3305" s="5" t="s">
        <v>294</v>
      </c>
      <c r="E3305" s="43">
        <v>20000</v>
      </c>
      <c r="F3305" s="43"/>
      <c r="G3305" s="361">
        <f t="shared" si="57"/>
        <v>17190.661290322663</v>
      </c>
      <c r="H3305" s="388" t="s">
        <v>9567</v>
      </c>
    </row>
    <row r="3306" spans="1:14" x14ac:dyDescent="0.3">
      <c r="A3306" s="45">
        <v>44587</v>
      </c>
      <c r="B3306" s="396"/>
      <c r="C3306" s="5" t="s">
        <v>84</v>
      </c>
      <c r="D3306" s="5" t="s">
        <v>8795</v>
      </c>
      <c r="E3306" s="43">
        <v>10000</v>
      </c>
      <c r="F3306" s="43"/>
      <c r="G3306" s="361">
        <f t="shared" ref="G3306" si="58">G3305+F3306-E3306</f>
        <v>7190.6612903226633</v>
      </c>
      <c r="H3306" s="388" t="s">
        <v>9567</v>
      </c>
    </row>
    <row r="3307" spans="1:14" x14ac:dyDescent="0.3">
      <c r="A3307" s="45">
        <v>44588</v>
      </c>
      <c r="B3307" s="396"/>
      <c r="C3307" s="5" t="s">
        <v>25</v>
      </c>
      <c r="D3307" s="5" t="s">
        <v>5641</v>
      </c>
      <c r="E3307" s="43">
        <v>650</v>
      </c>
      <c r="F3307" s="43"/>
      <c r="G3307" s="361">
        <f t="shared" si="57"/>
        <v>6540.6612903226633</v>
      </c>
      <c r="H3307" s="388" t="s">
        <v>9567</v>
      </c>
    </row>
    <row r="3308" spans="1:14" x14ac:dyDescent="0.3">
      <c r="A3308" s="45">
        <v>44588</v>
      </c>
      <c r="B3308" s="396"/>
      <c r="C3308" s="5" t="s">
        <v>1616</v>
      </c>
      <c r="D3308" s="5" t="s">
        <v>8796</v>
      </c>
      <c r="E3308" s="43">
        <v>3000</v>
      </c>
      <c r="F3308" s="43"/>
      <c r="G3308" s="361">
        <f t="shared" si="57"/>
        <v>3540.6612903226633</v>
      </c>
      <c r="H3308" s="388" t="s">
        <v>9567</v>
      </c>
    </row>
    <row r="3309" spans="1:14" x14ac:dyDescent="0.3">
      <c r="A3309" s="45">
        <v>44588</v>
      </c>
      <c r="B3309" s="396"/>
      <c r="C3309" s="5" t="s">
        <v>25</v>
      </c>
      <c r="D3309" s="5" t="s">
        <v>8800</v>
      </c>
      <c r="E3309" s="43">
        <v>1250</v>
      </c>
      <c r="F3309" s="43"/>
      <c r="G3309" s="361">
        <f t="shared" si="57"/>
        <v>2290.6612903226633</v>
      </c>
      <c r="H3309" s="388" t="s">
        <v>9567</v>
      </c>
    </row>
    <row r="3310" spans="1:14" x14ac:dyDescent="0.3">
      <c r="A3310" s="45">
        <v>44588</v>
      </c>
      <c r="B3310" s="396"/>
      <c r="C3310" s="5" t="s">
        <v>25</v>
      </c>
      <c r="D3310" s="5" t="s">
        <v>8152</v>
      </c>
      <c r="E3310" s="43">
        <f>3180-1250</f>
        <v>1930</v>
      </c>
      <c r="F3310" s="43"/>
      <c r="G3310" s="361">
        <f t="shared" si="57"/>
        <v>360.66129032266326</v>
      </c>
      <c r="H3310" s="388" t="s">
        <v>9567</v>
      </c>
    </row>
    <row r="3311" spans="1:14" x14ac:dyDescent="0.3">
      <c r="A3311" s="45">
        <v>44589</v>
      </c>
      <c r="B3311" s="561"/>
      <c r="C3311" s="538" t="s">
        <v>8801</v>
      </c>
      <c r="D3311" s="538"/>
      <c r="E3311" s="538"/>
      <c r="F3311" s="43">
        <v>16867</v>
      </c>
      <c r="G3311" s="361">
        <f t="shared" ref="G3311" si="59">G3310+F3311-E3311</f>
        <v>17227.661290322663</v>
      </c>
      <c r="H3311" s="388" t="s">
        <v>9567</v>
      </c>
      <c r="N3311" s="93"/>
    </row>
    <row r="3312" spans="1:14" x14ac:dyDescent="0.3">
      <c r="A3312" s="45">
        <v>44589</v>
      </c>
      <c r="B3312" s="396"/>
      <c r="C3312" s="5" t="s">
        <v>7214</v>
      </c>
      <c r="D3312" s="5" t="s">
        <v>8802</v>
      </c>
      <c r="E3312" s="43">
        <v>4000</v>
      </c>
      <c r="F3312" s="43"/>
      <c r="G3312" s="361">
        <f t="shared" si="57"/>
        <v>13227.661290322663</v>
      </c>
      <c r="H3312" s="388" t="s">
        <v>9567</v>
      </c>
    </row>
    <row r="3313" spans="1:14" x14ac:dyDescent="0.3">
      <c r="A3313" s="45">
        <v>44589</v>
      </c>
      <c r="B3313" s="396"/>
      <c r="C3313" s="5" t="s">
        <v>8803</v>
      </c>
      <c r="D3313" s="5" t="s">
        <v>91</v>
      </c>
      <c r="E3313" s="43">
        <v>650</v>
      </c>
      <c r="F3313" s="43"/>
      <c r="G3313" s="361">
        <f t="shared" si="57"/>
        <v>12577.661290322663</v>
      </c>
      <c r="H3313" s="388" t="s">
        <v>9567</v>
      </c>
    </row>
    <row r="3314" spans="1:14" x14ac:dyDescent="0.3">
      <c r="A3314" s="45">
        <v>44589</v>
      </c>
      <c r="B3314" s="396"/>
      <c r="C3314" s="5" t="s">
        <v>4946</v>
      </c>
      <c r="D3314" s="5" t="s">
        <v>8804</v>
      </c>
      <c r="E3314" s="43">
        <v>580</v>
      </c>
      <c r="F3314" s="43"/>
      <c r="G3314" s="361">
        <f t="shared" si="57"/>
        <v>11997.661290322663</v>
      </c>
      <c r="H3314" s="388" t="s">
        <v>9567</v>
      </c>
    </row>
    <row r="3315" spans="1:14" x14ac:dyDescent="0.3">
      <c r="A3315" s="45">
        <v>44592</v>
      </c>
      <c r="B3315" s="396"/>
      <c r="C3315" s="5" t="s">
        <v>84</v>
      </c>
      <c r="D3315" s="5" t="s">
        <v>8806</v>
      </c>
      <c r="E3315" s="43">
        <v>1000</v>
      </c>
      <c r="F3315" s="43"/>
      <c r="G3315" s="361">
        <f t="shared" si="57"/>
        <v>10997.661290322663</v>
      </c>
      <c r="H3315" s="388" t="s">
        <v>9567</v>
      </c>
    </row>
    <row r="3316" spans="1:14" x14ac:dyDescent="0.3">
      <c r="A3316" s="45">
        <v>44593</v>
      </c>
      <c r="B3316" s="396"/>
      <c r="C3316" s="5" t="s">
        <v>25</v>
      </c>
      <c r="D3316" s="5" t="s">
        <v>8249</v>
      </c>
      <c r="E3316" s="43">
        <v>3180</v>
      </c>
      <c r="F3316" s="43"/>
      <c r="G3316" s="361">
        <f t="shared" si="57"/>
        <v>7817.6612903226633</v>
      </c>
      <c r="H3316" s="388" t="s">
        <v>9567</v>
      </c>
    </row>
    <row r="3317" spans="1:14" x14ac:dyDescent="0.3">
      <c r="A3317" s="45">
        <v>44593</v>
      </c>
      <c r="B3317" s="396"/>
      <c r="C3317" s="5" t="s">
        <v>18</v>
      </c>
      <c r="D3317" s="5" t="s">
        <v>2013</v>
      </c>
      <c r="E3317" s="43">
        <v>1000</v>
      </c>
      <c r="F3317" s="43"/>
      <c r="G3317" s="361">
        <f t="shared" si="57"/>
        <v>6817.6612903226633</v>
      </c>
      <c r="H3317" s="388" t="s">
        <v>9567</v>
      </c>
    </row>
    <row r="3318" spans="1:14" x14ac:dyDescent="0.3">
      <c r="A3318" s="45">
        <v>44593</v>
      </c>
      <c r="B3318" s="396"/>
      <c r="C3318" s="5" t="s">
        <v>57</v>
      </c>
      <c r="D3318" s="5" t="s">
        <v>8807</v>
      </c>
      <c r="E3318" s="43">
        <v>1500</v>
      </c>
      <c r="F3318" s="43"/>
      <c r="G3318" s="361">
        <f t="shared" si="57"/>
        <v>5317.6612903226633</v>
      </c>
      <c r="H3318" s="388" t="s">
        <v>9567</v>
      </c>
    </row>
    <row r="3319" spans="1:14" x14ac:dyDescent="0.3">
      <c r="A3319" s="45">
        <v>44594</v>
      </c>
      <c r="B3319" s="561"/>
      <c r="C3319" s="538" t="s">
        <v>7440</v>
      </c>
      <c r="D3319" s="538"/>
      <c r="E3319" s="538"/>
      <c r="F3319" s="43">
        <v>500000</v>
      </c>
      <c r="G3319" s="361">
        <f t="shared" si="57"/>
        <v>505317.66129032266</v>
      </c>
      <c r="H3319" s="388" t="s">
        <v>9567</v>
      </c>
      <c r="N3319" s="93"/>
    </row>
    <row r="3320" spans="1:14" x14ac:dyDescent="0.3">
      <c r="A3320" s="45">
        <v>44594</v>
      </c>
      <c r="B3320" s="396"/>
      <c r="C3320" s="5" t="s">
        <v>541</v>
      </c>
      <c r="D3320" s="5" t="s">
        <v>8812</v>
      </c>
      <c r="E3320" s="43">
        <v>5770</v>
      </c>
      <c r="F3320" s="43"/>
      <c r="G3320" s="361">
        <f t="shared" si="57"/>
        <v>499547.66129032266</v>
      </c>
      <c r="H3320" s="388" t="s">
        <v>9567</v>
      </c>
    </row>
    <row r="3321" spans="1:14" x14ac:dyDescent="0.3">
      <c r="A3321" s="45">
        <v>44594</v>
      </c>
      <c r="B3321" s="396"/>
      <c r="C3321" s="5" t="s">
        <v>541</v>
      </c>
      <c r="D3321" s="5" t="s">
        <v>8816</v>
      </c>
      <c r="E3321" s="43">
        <v>20840</v>
      </c>
      <c r="F3321" s="43"/>
      <c r="G3321" s="361">
        <f t="shared" si="57"/>
        <v>478707.66129032266</v>
      </c>
      <c r="H3321" s="388" t="s">
        <v>9567</v>
      </c>
    </row>
    <row r="3322" spans="1:14" x14ac:dyDescent="0.3">
      <c r="A3322" s="45">
        <v>44594</v>
      </c>
      <c r="B3322" s="396"/>
      <c r="C3322" s="5" t="s">
        <v>25</v>
      </c>
      <c r="D3322" s="5" t="s">
        <v>8152</v>
      </c>
      <c r="E3322" s="43">
        <v>2000</v>
      </c>
      <c r="F3322" s="43"/>
      <c r="G3322" s="361">
        <f t="shared" si="57"/>
        <v>476707.66129032266</v>
      </c>
      <c r="H3322" s="388" t="s">
        <v>9567</v>
      </c>
    </row>
    <row r="3323" spans="1:14" x14ac:dyDescent="0.3">
      <c r="A3323" s="45">
        <v>44594</v>
      </c>
      <c r="B3323" s="396"/>
      <c r="C3323" s="5" t="s">
        <v>68</v>
      </c>
      <c r="D3323" s="5" t="s">
        <v>8813</v>
      </c>
      <c r="E3323" s="43">
        <v>2000</v>
      </c>
      <c r="F3323" s="43"/>
      <c r="G3323" s="361">
        <f t="shared" si="57"/>
        <v>474707.66129032266</v>
      </c>
      <c r="H3323" s="388" t="s">
        <v>9567</v>
      </c>
    </row>
    <row r="3324" spans="1:14" x14ac:dyDescent="0.3">
      <c r="A3324" s="45">
        <v>44594</v>
      </c>
      <c r="B3324" s="396"/>
      <c r="C3324" s="5" t="s">
        <v>25</v>
      </c>
      <c r="D3324" s="5" t="s">
        <v>8814</v>
      </c>
      <c r="E3324" s="43">
        <v>4600</v>
      </c>
      <c r="F3324" s="43"/>
      <c r="G3324" s="361">
        <f t="shared" si="57"/>
        <v>470107.66129032266</v>
      </c>
      <c r="H3324" s="388" t="s">
        <v>9567</v>
      </c>
    </row>
    <row r="3325" spans="1:14" x14ac:dyDescent="0.3">
      <c r="A3325" s="45">
        <v>44594</v>
      </c>
      <c r="B3325" s="396"/>
      <c r="C3325" s="5" t="s">
        <v>25</v>
      </c>
      <c r="D3325" s="5" t="s">
        <v>8815</v>
      </c>
      <c r="E3325" s="43">
        <v>1000</v>
      </c>
      <c r="F3325" s="43"/>
      <c r="G3325" s="361">
        <f t="shared" si="57"/>
        <v>469107.66129032266</v>
      </c>
      <c r="H3325" s="388" t="s">
        <v>9567</v>
      </c>
    </row>
    <row r="3326" spans="1:14" x14ac:dyDescent="0.3">
      <c r="A3326" s="45">
        <v>44594</v>
      </c>
      <c r="B3326" s="396"/>
      <c r="C3326" s="5" t="s">
        <v>25</v>
      </c>
      <c r="D3326" s="5" t="s">
        <v>8719</v>
      </c>
      <c r="E3326" s="43">
        <f>2284+465</f>
        <v>2749</v>
      </c>
      <c r="F3326" s="43"/>
      <c r="G3326" s="361">
        <f t="shared" si="57"/>
        <v>466358.66129032266</v>
      </c>
      <c r="H3326" s="388" t="s">
        <v>9567</v>
      </c>
    </row>
    <row r="3327" spans="1:14" x14ac:dyDescent="0.3">
      <c r="A3327" s="45">
        <v>44594</v>
      </c>
      <c r="B3327" s="398"/>
      <c r="C3327" s="73" t="s">
        <v>5162</v>
      </c>
      <c r="D3327" s="73" t="s">
        <v>8817</v>
      </c>
      <c r="E3327" s="183">
        <v>3680</v>
      </c>
      <c r="F3327" s="43"/>
      <c r="G3327" s="361">
        <f t="shared" si="57"/>
        <v>462678.66129032266</v>
      </c>
      <c r="H3327" s="388" t="s">
        <v>9567</v>
      </c>
    </row>
    <row r="3328" spans="1:14" x14ac:dyDescent="0.3">
      <c r="A3328" s="45">
        <v>44594</v>
      </c>
      <c r="B3328" s="398"/>
      <c r="C3328" s="73" t="s">
        <v>5162</v>
      </c>
      <c r="D3328" s="5" t="s">
        <v>2013</v>
      </c>
      <c r="E3328" s="43">
        <v>120</v>
      </c>
      <c r="F3328" s="43"/>
      <c r="G3328" s="361">
        <f t="shared" si="57"/>
        <v>462558.66129032266</v>
      </c>
      <c r="H3328" s="388" t="s">
        <v>9567</v>
      </c>
    </row>
    <row r="3329" spans="1:14" x14ac:dyDescent="0.3">
      <c r="A3329" s="45">
        <v>44595</v>
      </c>
      <c r="B3329" s="396"/>
      <c r="C3329" s="5" t="s">
        <v>84</v>
      </c>
      <c r="D3329" s="5" t="s">
        <v>8818</v>
      </c>
      <c r="E3329" s="43">
        <v>1000</v>
      </c>
      <c r="F3329" s="43"/>
      <c r="G3329" s="361">
        <f t="shared" si="57"/>
        <v>461558.66129032266</v>
      </c>
      <c r="H3329" s="388" t="s">
        <v>9567</v>
      </c>
    </row>
    <row r="3330" spans="1:14" x14ac:dyDescent="0.3">
      <c r="A3330" s="45">
        <v>44595</v>
      </c>
      <c r="B3330" s="561"/>
      <c r="C3330" s="538" t="s">
        <v>7440</v>
      </c>
      <c r="D3330" s="538"/>
      <c r="E3330" s="538"/>
      <c r="F3330" s="43">
        <v>250000</v>
      </c>
      <c r="G3330" s="361">
        <f t="shared" si="57"/>
        <v>711558.66129032266</v>
      </c>
      <c r="H3330" s="388" t="s">
        <v>9567</v>
      </c>
      <c r="N3330" s="93"/>
    </row>
    <row r="3331" spans="1:14" x14ac:dyDescent="0.3">
      <c r="A3331" s="45">
        <v>44595</v>
      </c>
      <c r="B3331" s="405"/>
      <c r="C3331" s="218" t="s">
        <v>54</v>
      </c>
      <c r="D3331" s="218" t="s">
        <v>6842</v>
      </c>
      <c r="E3331" s="43">
        <v>96000</v>
      </c>
      <c r="F3331" s="43"/>
      <c r="G3331" s="361">
        <f t="shared" si="57"/>
        <v>615558.66129032266</v>
      </c>
      <c r="H3331" s="388" t="s">
        <v>9567</v>
      </c>
    </row>
    <row r="3332" spans="1:14" x14ac:dyDescent="0.3">
      <c r="A3332" s="45">
        <v>44595</v>
      </c>
      <c r="B3332" s="405"/>
      <c r="C3332" s="218" t="s">
        <v>54</v>
      </c>
      <c r="D3332" s="218" t="s">
        <v>8645</v>
      </c>
      <c r="E3332" s="43">
        <v>206657</v>
      </c>
      <c r="F3332" s="43"/>
      <c r="G3332" s="361">
        <f t="shared" si="57"/>
        <v>408901.66129032266</v>
      </c>
      <c r="H3332" s="388" t="s">
        <v>9567</v>
      </c>
    </row>
    <row r="3333" spans="1:14" x14ac:dyDescent="0.3">
      <c r="A3333" s="45">
        <v>44595</v>
      </c>
      <c r="B3333" s="405"/>
      <c r="C3333" s="218" t="s">
        <v>54</v>
      </c>
      <c r="D3333" s="218" t="s">
        <v>8636</v>
      </c>
      <c r="E3333" s="43">
        <v>113407</v>
      </c>
      <c r="F3333" s="43"/>
      <c r="G3333" s="361">
        <f t="shared" si="57"/>
        <v>295494.66129032266</v>
      </c>
      <c r="H3333" s="388" t="s">
        <v>9567</v>
      </c>
    </row>
    <row r="3334" spans="1:14" x14ac:dyDescent="0.3">
      <c r="A3334" s="45">
        <v>44595</v>
      </c>
      <c r="B3334" s="405"/>
      <c r="C3334" s="218" t="s">
        <v>54</v>
      </c>
      <c r="D3334" s="218" t="s">
        <v>8637</v>
      </c>
      <c r="E3334" s="43">
        <v>71629</v>
      </c>
      <c r="F3334" s="43"/>
      <c r="G3334" s="361">
        <f t="shared" si="57"/>
        <v>223865.66129032266</v>
      </c>
      <c r="H3334" s="388" t="s">
        <v>9567</v>
      </c>
    </row>
    <row r="3335" spans="1:14" x14ac:dyDescent="0.3">
      <c r="A3335" s="45">
        <v>44595</v>
      </c>
      <c r="B3335" s="405"/>
      <c r="C3335" s="218" t="s">
        <v>54</v>
      </c>
      <c r="D3335" s="218" t="s">
        <v>8819</v>
      </c>
      <c r="E3335" s="43">
        <v>68895</v>
      </c>
      <c r="F3335" s="43"/>
      <c r="G3335" s="361">
        <f t="shared" si="57"/>
        <v>154970.66129032266</v>
      </c>
      <c r="H3335" s="388" t="s">
        <v>9567</v>
      </c>
    </row>
    <row r="3336" spans="1:14" x14ac:dyDescent="0.3">
      <c r="A3336" s="45">
        <v>44595</v>
      </c>
      <c r="B3336" s="405"/>
      <c r="C3336" s="218" t="s">
        <v>54</v>
      </c>
      <c r="D3336" s="218" t="s">
        <v>6531</v>
      </c>
      <c r="E3336" s="43">
        <v>24016</v>
      </c>
      <c r="F3336" s="43"/>
      <c r="G3336" s="361">
        <f t="shared" si="57"/>
        <v>130954.66129032266</v>
      </c>
      <c r="H3336" s="388" t="s">
        <v>9567</v>
      </c>
    </row>
    <row r="3337" spans="1:14" x14ac:dyDescent="0.3">
      <c r="A3337" s="45">
        <v>44596</v>
      </c>
      <c r="B3337" s="405"/>
      <c r="C3337" s="218" t="s">
        <v>54</v>
      </c>
      <c r="D3337" s="218" t="s">
        <v>8820</v>
      </c>
      <c r="E3337" s="43">
        <v>30000</v>
      </c>
      <c r="F3337" s="43"/>
      <c r="G3337" s="361">
        <f t="shared" si="57"/>
        <v>100954.66129032266</v>
      </c>
      <c r="H3337" s="388" t="s">
        <v>9567</v>
      </c>
    </row>
    <row r="3338" spans="1:14" x14ac:dyDescent="0.3">
      <c r="A3338" s="45">
        <v>44596</v>
      </c>
      <c r="B3338" s="405"/>
      <c r="C3338" s="218" t="s">
        <v>54</v>
      </c>
      <c r="D3338" s="218" t="s">
        <v>8823</v>
      </c>
      <c r="E3338" s="43">
        <v>19000</v>
      </c>
      <c r="F3338" s="43"/>
      <c r="G3338" s="361">
        <f t="shared" si="57"/>
        <v>81954.661290322663</v>
      </c>
      <c r="H3338" s="388" t="s">
        <v>9567</v>
      </c>
    </row>
    <row r="3339" spans="1:14" x14ac:dyDescent="0.3">
      <c r="A3339" s="45">
        <v>44596</v>
      </c>
      <c r="B3339" s="405"/>
      <c r="C3339" s="218" t="s">
        <v>54</v>
      </c>
      <c r="D3339" s="218" t="s">
        <v>8824</v>
      </c>
      <c r="E3339" s="43">
        <v>23650</v>
      </c>
      <c r="F3339" s="43"/>
      <c r="G3339" s="361">
        <f t="shared" si="57"/>
        <v>58304.661290322663</v>
      </c>
      <c r="H3339" s="388" t="s">
        <v>9567</v>
      </c>
    </row>
    <row r="3340" spans="1:14" x14ac:dyDescent="0.3">
      <c r="A3340" s="45">
        <v>44596</v>
      </c>
      <c r="B3340" s="428"/>
      <c r="C3340" s="333" t="s">
        <v>84</v>
      </c>
      <c r="D3340" s="333" t="s">
        <v>8821</v>
      </c>
      <c r="E3340" s="334">
        <v>30000</v>
      </c>
      <c r="F3340" s="43"/>
      <c r="G3340" s="361">
        <f t="shared" si="57"/>
        <v>28304.661290322663</v>
      </c>
      <c r="H3340" s="388" t="s">
        <v>9567</v>
      </c>
    </row>
    <row r="3341" spans="1:14" x14ac:dyDescent="0.3">
      <c r="A3341" s="45">
        <v>44596</v>
      </c>
      <c r="B3341" s="396"/>
      <c r="C3341" s="5" t="s">
        <v>5914</v>
      </c>
      <c r="D3341" s="5" t="s">
        <v>5915</v>
      </c>
      <c r="E3341" s="43">
        <v>2000</v>
      </c>
      <c r="F3341" s="43"/>
      <c r="G3341" s="361">
        <f t="shared" si="57"/>
        <v>26304.661290322663</v>
      </c>
      <c r="H3341" s="388" t="s">
        <v>9567</v>
      </c>
    </row>
    <row r="3342" spans="1:14" x14ac:dyDescent="0.3">
      <c r="A3342" s="45">
        <v>44596</v>
      </c>
      <c r="B3342" s="396"/>
      <c r="C3342" s="5" t="s">
        <v>18</v>
      </c>
      <c r="D3342" s="5" t="s">
        <v>2013</v>
      </c>
      <c r="E3342" s="43">
        <v>500</v>
      </c>
      <c r="F3342" s="43"/>
      <c r="G3342" s="361">
        <f t="shared" si="57"/>
        <v>25804.661290322663</v>
      </c>
      <c r="H3342" s="388" t="s">
        <v>9567</v>
      </c>
    </row>
    <row r="3343" spans="1:14" x14ac:dyDescent="0.3">
      <c r="A3343" s="45">
        <v>44596</v>
      </c>
      <c r="B3343" s="396"/>
      <c r="C3343" s="5" t="s">
        <v>57</v>
      </c>
      <c r="D3343" s="5" t="s">
        <v>8822</v>
      </c>
      <c r="E3343" s="43">
        <v>2000</v>
      </c>
      <c r="F3343" s="43"/>
      <c r="G3343" s="361">
        <f t="shared" si="57"/>
        <v>23804.661290322663</v>
      </c>
      <c r="H3343" s="388" t="s">
        <v>9567</v>
      </c>
    </row>
    <row r="3344" spans="1:14" x14ac:dyDescent="0.3">
      <c r="A3344" s="45">
        <v>44596</v>
      </c>
      <c r="B3344" s="396"/>
      <c r="C3344" s="5" t="s">
        <v>57</v>
      </c>
      <c r="D3344" s="5" t="s">
        <v>5973</v>
      </c>
      <c r="E3344" s="43">
        <v>5000</v>
      </c>
      <c r="F3344" s="43"/>
      <c r="G3344" s="361">
        <f t="shared" si="57"/>
        <v>18804.661290322663</v>
      </c>
      <c r="H3344" s="388" t="s">
        <v>9567</v>
      </c>
    </row>
    <row r="3345" spans="1:14" x14ac:dyDescent="0.3">
      <c r="A3345" s="45">
        <v>44596</v>
      </c>
      <c r="B3345" s="396"/>
      <c r="C3345" s="5" t="s">
        <v>25</v>
      </c>
      <c r="D3345" s="5" t="s">
        <v>8836</v>
      </c>
      <c r="E3345" s="43">
        <v>1825</v>
      </c>
      <c r="F3345" s="43"/>
      <c r="G3345" s="361">
        <f t="shared" si="57"/>
        <v>16979.661290322663</v>
      </c>
      <c r="H3345" s="388" t="s">
        <v>9567</v>
      </c>
    </row>
    <row r="3346" spans="1:14" x14ac:dyDescent="0.3">
      <c r="A3346" s="45">
        <v>44596</v>
      </c>
      <c r="B3346" s="404"/>
      <c r="C3346" s="66" t="s">
        <v>14</v>
      </c>
      <c r="D3346" s="66" t="s">
        <v>640</v>
      </c>
      <c r="E3346" s="67">
        <v>1000</v>
      </c>
      <c r="F3346" s="43"/>
      <c r="G3346" s="361">
        <f t="shared" si="57"/>
        <v>15979.661290322663</v>
      </c>
      <c r="H3346" s="388" t="s">
        <v>9567</v>
      </c>
    </row>
    <row r="3347" spans="1:14" x14ac:dyDescent="0.3">
      <c r="A3347" s="330">
        <v>44599</v>
      </c>
      <c r="B3347" s="563"/>
      <c r="C3347" s="543" t="s">
        <v>4106</v>
      </c>
      <c r="D3347" s="544"/>
      <c r="E3347" s="545"/>
      <c r="F3347" s="249">
        <v>250000</v>
      </c>
      <c r="G3347" s="361">
        <f t="shared" si="57"/>
        <v>265979.66129032266</v>
      </c>
      <c r="H3347" s="388" t="s">
        <v>9567</v>
      </c>
      <c r="N3347" s="93"/>
    </row>
    <row r="3348" spans="1:14" x14ac:dyDescent="0.3">
      <c r="A3348" s="330">
        <v>44599</v>
      </c>
      <c r="B3348" s="563"/>
      <c r="C3348" s="543" t="s">
        <v>4106</v>
      </c>
      <c r="D3348" s="544"/>
      <c r="E3348" s="545"/>
      <c r="F3348" s="249">
        <v>250000</v>
      </c>
      <c r="G3348" s="361">
        <f t="shared" si="57"/>
        <v>515979.66129032266</v>
      </c>
      <c r="H3348" s="388" t="s">
        <v>9567</v>
      </c>
      <c r="N3348" s="93"/>
    </row>
    <row r="3349" spans="1:14" x14ac:dyDescent="0.3">
      <c r="A3349" s="45">
        <v>44599</v>
      </c>
      <c r="B3349" s="418"/>
      <c r="C3349" s="78" t="s">
        <v>541</v>
      </c>
      <c r="D3349" s="78" t="s">
        <v>294</v>
      </c>
      <c r="E3349" s="77">
        <v>200000</v>
      </c>
      <c r="F3349" s="43"/>
      <c r="G3349" s="361">
        <f t="shared" si="57"/>
        <v>315979.66129032266</v>
      </c>
      <c r="H3349" s="388" t="s">
        <v>9567</v>
      </c>
    </row>
    <row r="3350" spans="1:14" x14ac:dyDescent="0.3">
      <c r="A3350" s="45">
        <v>44599</v>
      </c>
      <c r="B3350" s="405"/>
      <c r="C3350" s="218" t="s">
        <v>54</v>
      </c>
      <c r="D3350" s="218" t="s">
        <v>8646</v>
      </c>
      <c r="E3350" s="43">
        <v>111752</v>
      </c>
      <c r="F3350" s="43"/>
      <c r="G3350" s="361">
        <f t="shared" si="57"/>
        <v>204227.66129032266</v>
      </c>
      <c r="H3350" s="388" t="s">
        <v>9567</v>
      </c>
    </row>
    <row r="3351" spans="1:14" x14ac:dyDescent="0.3">
      <c r="A3351" s="45">
        <v>44599</v>
      </c>
      <c r="B3351" s="405"/>
      <c r="C3351" s="218" t="s">
        <v>54</v>
      </c>
      <c r="D3351" s="218" t="s">
        <v>6945</v>
      </c>
      <c r="E3351" s="43">
        <v>33266</v>
      </c>
      <c r="F3351" s="43"/>
      <c r="G3351" s="361">
        <f t="shared" si="57"/>
        <v>170961.66129032266</v>
      </c>
      <c r="H3351" s="388" t="s">
        <v>9567</v>
      </c>
    </row>
    <row r="3352" spans="1:14" x14ac:dyDescent="0.3">
      <c r="A3352" s="45">
        <v>44599</v>
      </c>
      <c r="B3352" s="429"/>
      <c r="C3352" s="218" t="s">
        <v>54</v>
      </c>
      <c r="D3352" s="329" t="s">
        <v>8739</v>
      </c>
      <c r="E3352" s="43">
        <v>27984</v>
      </c>
      <c r="F3352" s="43"/>
      <c r="G3352" s="361">
        <f t="shared" si="57"/>
        <v>142977.66129032266</v>
      </c>
      <c r="H3352" s="388" t="s">
        <v>9567</v>
      </c>
    </row>
    <row r="3353" spans="1:14" x14ac:dyDescent="0.3">
      <c r="A3353" s="45">
        <v>44600</v>
      </c>
      <c r="B3353" s="418"/>
      <c r="C3353" s="5" t="s">
        <v>5156</v>
      </c>
      <c r="D3353" s="78" t="s">
        <v>8832</v>
      </c>
      <c r="E3353" s="43">
        <v>150</v>
      </c>
      <c r="F3353" s="43"/>
      <c r="G3353" s="361">
        <f t="shared" si="57"/>
        <v>142827.66129032266</v>
      </c>
      <c r="H3353" s="388" t="s">
        <v>9567</v>
      </c>
    </row>
    <row r="3354" spans="1:14" x14ac:dyDescent="0.3">
      <c r="A3354" s="45">
        <v>44600</v>
      </c>
      <c r="B3354" s="396"/>
      <c r="C3354" s="5" t="s">
        <v>68</v>
      </c>
      <c r="D3354" s="5" t="s">
        <v>8833</v>
      </c>
      <c r="E3354" s="43">
        <v>80000</v>
      </c>
      <c r="F3354" s="43"/>
      <c r="G3354" s="361">
        <f t="shared" si="57"/>
        <v>62827.661290322663</v>
      </c>
      <c r="H3354" s="388" t="s">
        <v>9567</v>
      </c>
    </row>
    <row r="3355" spans="1:14" x14ac:dyDescent="0.3">
      <c r="A3355" s="45">
        <v>44600</v>
      </c>
      <c r="B3355" s="396"/>
      <c r="C3355" s="5" t="s">
        <v>14</v>
      </c>
      <c r="D3355" s="5" t="s">
        <v>8835</v>
      </c>
      <c r="E3355" s="43">
        <v>20000</v>
      </c>
      <c r="F3355" s="43"/>
      <c r="G3355" s="361">
        <f t="shared" si="57"/>
        <v>42827.661290322663</v>
      </c>
      <c r="H3355" s="388" t="s">
        <v>9567</v>
      </c>
    </row>
    <row r="3356" spans="1:14" x14ac:dyDescent="0.3">
      <c r="A3356" s="45">
        <v>44601</v>
      </c>
      <c r="B3356" s="396"/>
      <c r="C3356" s="5" t="s">
        <v>25</v>
      </c>
      <c r="D3356" s="5" t="s">
        <v>8836</v>
      </c>
      <c r="E3356" s="43">
        <v>3250</v>
      </c>
      <c r="F3356" s="43"/>
      <c r="G3356" s="361">
        <f t="shared" si="57"/>
        <v>39577.661290322663</v>
      </c>
      <c r="H3356" s="388" t="s">
        <v>9567</v>
      </c>
    </row>
    <row r="3357" spans="1:14" x14ac:dyDescent="0.3">
      <c r="A3357" s="45">
        <v>44601</v>
      </c>
      <c r="B3357" s="563"/>
      <c r="C3357" s="543" t="s">
        <v>8837</v>
      </c>
      <c r="D3357" s="544"/>
      <c r="E3357" s="545"/>
      <c r="F3357" s="249">
        <v>4000</v>
      </c>
      <c r="G3357" s="361">
        <f t="shared" ref="G3357:G3361" si="60">G3356+F3357-E3357</f>
        <v>43577.661290322663</v>
      </c>
      <c r="H3357" s="388" t="s">
        <v>9567</v>
      </c>
      <c r="N3357" s="93"/>
    </row>
    <row r="3358" spans="1:14" x14ac:dyDescent="0.3">
      <c r="A3358" s="45">
        <v>44601</v>
      </c>
      <c r="B3358" s="396"/>
      <c r="C3358" s="5" t="s">
        <v>25</v>
      </c>
      <c r="D3358" s="5" t="s">
        <v>4731</v>
      </c>
      <c r="E3358" s="43">
        <v>2500</v>
      </c>
      <c r="F3358" s="43"/>
      <c r="G3358" s="361">
        <f t="shared" si="60"/>
        <v>41077.661290322663</v>
      </c>
      <c r="H3358" s="388" t="s">
        <v>9567</v>
      </c>
    </row>
    <row r="3359" spans="1:14" x14ac:dyDescent="0.3">
      <c r="A3359" s="45">
        <v>44601</v>
      </c>
      <c r="B3359" s="396"/>
      <c r="C3359" s="5" t="s">
        <v>68</v>
      </c>
      <c r="D3359" s="5" t="s">
        <v>8838</v>
      </c>
      <c r="E3359" s="43">
        <v>10000</v>
      </c>
      <c r="F3359" s="43"/>
      <c r="G3359" s="361">
        <f t="shared" si="60"/>
        <v>31077.661290322663</v>
      </c>
      <c r="H3359" s="388" t="s">
        <v>9567</v>
      </c>
    </row>
    <row r="3360" spans="1:14" x14ac:dyDescent="0.3">
      <c r="A3360" s="45">
        <v>44601</v>
      </c>
      <c r="B3360" s="563"/>
      <c r="C3360" s="543" t="s">
        <v>8839</v>
      </c>
      <c r="D3360" s="544"/>
      <c r="E3360" s="545"/>
      <c r="F3360" s="249">
        <v>50000</v>
      </c>
      <c r="G3360" s="361">
        <f t="shared" si="60"/>
        <v>81077.661290322663</v>
      </c>
      <c r="H3360" s="388" t="s">
        <v>9567</v>
      </c>
      <c r="N3360" s="93"/>
    </row>
    <row r="3361" spans="1:14" x14ac:dyDescent="0.3">
      <c r="A3361" s="45">
        <v>44601</v>
      </c>
      <c r="B3361" s="429"/>
      <c r="C3361" s="218" t="s">
        <v>54</v>
      </c>
      <c r="D3361" s="329" t="s">
        <v>8238</v>
      </c>
      <c r="E3361" s="43">
        <v>79940</v>
      </c>
      <c r="F3361" s="43"/>
      <c r="G3361" s="361">
        <f t="shared" si="60"/>
        <v>1137.6612903226633</v>
      </c>
      <c r="H3361" s="388" t="s">
        <v>9567</v>
      </c>
    </row>
    <row r="3362" spans="1:14" x14ac:dyDescent="0.3">
      <c r="A3362" s="45">
        <v>44602</v>
      </c>
      <c r="B3362" s="396"/>
      <c r="C3362" s="5" t="s">
        <v>6959</v>
      </c>
      <c r="D3362" s="5" t="s">
        <v>8842</v>
      </c>
      <c r="E3362" s="43">
        <v>500</v>
      </c>
      <c r="F3362" s="43"/>
      <c r="G3362" s="361">
        <f t="shared" ref="G3362:G3372" si="61">G3361+F3362-E3362</f>
        <v>637.66129032266326</v>
      </c>
      <c r="H3362" s="388" t="s">
        <v>9567</v>
      </c>
    </row>
    <row r="3363" spans="1:14" x14ac:dyDescent="0.3">
      <c r="A3363" s="45">
        <v>44602</v>
      </c>
      <c r="B3363" s="563"/>
      <c r="C3363" s="543" t="s">
        <v>4106</v>
      </c>
      <c r="D3363" s="544"/>
      <c r="E3363" s="545"/>
      <c r="F3363" s="249">
        <v>100000</v>
      </c>
      <c r="G3363" s="361">
        <f t="shared" si="61"/>
        <v>100637.66129032266</v>
      </c>
      <c r="H3363" s="388" t="s">
        <v>9567</v>
      </c>
      <c r="N3363" s="93"/>
    </row>
    <row r="3364" spans="1:14" x14ac:dyDescent="0.3">
      <c r="A3364" s="45">
        <v>44602</v>
      </c>
      <c r="B3364" s="396"/>
      <c r="C3364" s="5" t="s">
        <v>8594</v>
      </c>
      <c r="D3364" s="5" t="s">
        <v>8550</v>
      </c>
      <c r="E3364" s="43">
        <v>50000</v>
      </c>
      <c r="F3364" s="43"/>
      <c r="G3364" s="361">
        <f t="shared" si="61"/>
        <v>50637.661290322663</v>
      </c>
      <c r="H3364" s="388" t="s">
        <v>9567</v>
      </c>
    </row>
    <row r="3365" spans="1:14" x14ac:dyDescent="0.3">
      <c r="A3365" s="45">
        <v>44603</v>
      </c>
      <c r="B3365" s="396"/>
      <c r="C3365" s="5" t="s">
        <v>8843</v>
      </c>
      <c r="D3365" s="5" t="s">
        <v>8844</v>
      </c>
      <c r="E3365" s="43">
        <v>4500</v>
      </c>
      <c r="F3365" s="43"/>
      <c r="G3365" s="361">
        <f t="shared" si="61"/>
        <v>46137.661290322663</v>
      </c>
      <c r="H3365" s="388" t="s">
        <v>9567</v>
      </c>
    </row>
    <row r="3366" spans="1:14" x14ac:dyDescent="0.3">
      <c r="A3366" s="45">
        <v>44603</v>
      </c>
      <c r="B3366" s="396"/>
      <c r="C3366" s="5" t="s">
        <v>3563</v>
      </c>
      <c r="D3366" s="5" t="s">
        <v>8845</v>
      </c>
      <c r="E3366" s="43">
        <v>4080</v>
      </c>
      <c r="F3366" s="43"/>
      <c r="G3366" s="361">
        <f t="shared" si="61"/>
        <v>42057.661290322663</v>
      </c>
      <c r="H3366" s="388" t="s">
        <v>9567</v>
      </c>
    </row>
    <row r="3367" spans="1:14" x14ac:dyDescent="0.3">
      <c r="A3367" s="45">
        <v>44603</v>
      </c>
      <c r="B3367" s="396"/>
      <c r="C3367" s="5" t="s">
        <v>1616</v>
      </c>
      <c r="D3367" s="5" t="s">
        <v>8848</v>
      </c>
      <c r="E3367" s="43">
        <v>650</v>
      </c>
      <c r="F3367" s="43"/>
      <c r="G3367" s="361">
        <f t="shared" si="61"/>
        <v>41407.661290322663</v>
      </c>
      <c r="H3367" s="388" t="s">
        <v>9567</v>
      </c>
    </row>
    <row r="3368" spans="1:14" x14ac:dyDescent="0.3">
      <c r="A3368" s="45">
        <v>44603</v>
      </c>
      <c r="B3368" s="396"/>
      <c r="C3368" s="5" t="s">
        <v>1616</v>
      </c>
      <c r="D3368" s="5" t="s">
        <v>8849</v>
      </c>
      <c r="E3368" s="43">
        <v>1500</v>
      </c>
      <c r="F3368" s="43"/>
      <c r="G3368" s="361">
        <f t="shared" si="61"/>
        <v>39907.661290322663</v>
      </c>
      <c r="H3368" s="388" t="s">
        <v>9567</v>
      </c>
    </row>
    <row r="3369" spans="1:14" x14ac:dyDescent="0.3">
      <c r="A3369" s="45">
        <v>44604</v>
      </c>
      <c r="B3369" s="396"/>
      <c r="C3369" s="5" t="s">
        <v>5162</v>
      </c>
      <c r="D3369" s="5" t="s">
        <v>7002</v>
      </c>
      <c r="E3369" s="43">
        <v>1000</v>
      </c>
      <c r="F3369" s="43"/>
      <c r="G3369" s="361">
        <f t="shared" si="61"/>
        <v>38907.661290322663</v>
      </c>
      <c r="H3369" s="388" t="s">
        <v>9567</v>
      </c>
    </row>
    <row r="3370" spans="1:14" x14ac:dyDescent="0.3">
      <c r="A3370" s="45">
        <v>44604</v>
      </c>
      <c r="B3370" s="396"/>
      <c r="C3370" s="5" t="s">
        <v>84</v>
      </c>
      <c r="D3370" s="5" t="s">
        <v>8846</v>
      </c>
      <c r="E3370" s="43">
        <v>1000</v>
      </c>
      <c r="F3370" s="43"/>
      <c r="G3370" s="361">
        <f t="shared" si="61"/>
        <v>37907.661290322663</v>
      </c>
      <c r="H3370" s="388" t="s">
        <v>9567</v>
      </c>
    </row>
    <row r="3371" spans="1:14" x14ac:dyDescent="0.3">
      <c r="A3371" s="45">
        <v>44606</v>
      </c>
      <c r="B3371" s="396"/>
      <c r="C3371" s="5" t="s">
        <v>18</v>
      </c>
      <c r="D3371" s="5" t="s">
        <v>8847</v>
      </c>
      <c r="E3371" s="43">
        <v>3000</v>
      </c>
      <c r="F3371" s="43"/>
      <c r="G3371" s="361">
        <f t="shared" si="61"/>
        <v>34907.661290322663</v>
      </c>
      <c r="H3371" s="388" t="s">
        <v>9567</v>
      </c>
    </row>
    <row r="3372" spans="1:14" x14ac:dyDescent="0.3">
      <c r="A3372" s="45">
        <v>44606</v>
      </c>
      <c r="B3372" s="396"/>
      <c r="C3372" s="5" t="s">
        <v>68</v>
      </c>
      <c r="D3372" s="5" t="s">
        <v>294</v>
      </c>
      <c r="E3372" s="43">
        <v>2000</v>
      </c>
      <c r="F3372" s="43"/>
      <c r="G3372" s="361">
        <f t="shared" si="61"/>
        <v>32907.661290322663</v>
      </c>
      <c r="H3372" s="388" t="s">
        <v>9567</v>
      </c>
    </row>
    <row r="3373" spans="1:14" x14ac:dyDescent="0.3">
      <c r="A3373" s="45">
        <v>44606</v>
      </c>
      <c r="B3373" s="396"/>
      <c r="C3373" s="5" t="s">
        <v>25</v>
      </c>
      <c r="D3373" s="5" t="s">
        <v>8850</v>
      </c>
      <c r="E3373" s="43">
        <v>3950</v>
      </c>
      <c r="F3373" s="43"/>
      <c r="G3373" s="361">
        <f t="shared" ref="G3373:G3436" si="62">G3372+F3373-E3373</f>
        <v>28957.661290322663</v>
      </c>
      <c r="H3373" s="388" t="s">
        <v>9567</v>
      </c>
    </row>
    <row r="3374" spans="1:14" x14ac:dyDescent="0.3">
      <c r="A3374" s="45">
        <v>44606</v>
      </c>
      <c r="B3374" s="563"/>
      <c r="C3374" s="543" t="s">
        <v>7440</v>
      </c>
      <c r="D3374" s="544"/>
      <c r="E3374" s="545"/>
      <c r="F3374" s="249">
        <v>50000</v>
      </c>
      <c r="G3374" s="361">
        <f t="shared" si="62"/>
        <v>78957.661290322663</v>
      </c>
      <c r="H3374" s="388" t="s">
        <v>9567</v>
      </c>
      <c r="N3374" s="93"/>
    </row>
    <row r="3375" spans="1:14" x14ac:dyDescent="0.3">
      <c r="A3375" s="45">
        <v>44606</v>
      </c>
      <c r="B3375" s="396"/>
      <c r="C3375" s="5" t="s">
        <v>6430</v>
      </c>
      <c r="D3375" s="5" t="s">
        <v>8851</v>
      </c>
      <c r="E3375" s="43">
        <v>22000</v>
      </c>
      <c r="F3375" s="43"/>
      <c r="G3375" s="361">
        <f t="shared" si="62"/>
        <v>56957.661290322663</v>
      </c>
      <c r="H3375" s="388" t="s">
        <v>9567</v>
      </c>
    </row>
    <row r="3376" spans="1:14" x14ac:dyDescent="0.3">
      <c r="A3376" s="45">
        <v>44606</v>
      </c>
      <c r="B3376" s="396"/>
      <c r="C3376" s="5" t="s">
        <v>14</v>
      </c>
      <c r="D3376" s="5" t="s">
        <v>294</v>
      </c>
      <c r="E3376" s="43">
        <v>5000</v>
      </c>
      <c r="F3376" s="43"/>
      <c r="G3376" s="361">
        <f t="shared" si="62"/>
        <v>51957.661290322663</v>
      </c>
      <c r="H3376" s="388" t="s">
        <v>9567</v>
      </c>
    </row>
    <row r="3377" spans="1:14" x14ac:dyDescent="0.3">
      <c r="A3377" s="45">
        <v>44606</v>
      </c>
      <c r="B3377" s="396"/>
      <c r="C3377" s="5" t="s">
        <v>3554</v>
      </c>
      <c r="D3377" s="5" t="s">
        <v>8852</v>
      </c>
      <c r="E3377" s="43">
        <v>5000</v>
      </c>
      <c r="F3377" s="43"/>
      <c r="G3377" s="361">
        <f t="shared" si="62"/>
        <v>46957.661290322663</v>
      </c>
      <c r="H3377" s="388" t="s">
        <v>9567</v>
      </c>
    </row>
    <row r="3378" spans="1:14" x14ac:dyDescent="0.3">
      <c r="A3378" s="45">
        <v>44606</v>
      </c>
      <c r="B3378" s="396"/>
      <c r="C3378" s="5" t="s">
        <v>3554</v>
      </c>
      <c r="D3378" s="5" t="s">
        <v>8853</v>
      </c>
      <c r="E3378" s="43">
        <v>10000</v>
      </c>
      <c r="F3378" s="43"/>
      <c r="G3378" s="361">
        <f t="shared" si="62"/>
        <v>36957.661290322663</v>
      </c>
      <c r="H3378" s="388" t="s">
        <v>9567</v>
      </c>
    </row>
    <row r="3379" spans="1:14" x14ac:dyDescent="0.3">
      <c r="A3379" s="45">
        <v>44607</v>
      </c>
      <c r="B3379" s="396"/>
      <c r="C3379" s="5" t="s">
        <v>25</v>
      </c>
      <c r="D3379" s="5" t="s">
        <v>3627</v>
      </c>
      <c r="E3379" s="43">
        <v>900</v>
      </c>
      <c r="F3379" s="43"/>
      <c r="G3379" s="361">
        <f t="shared" si="62"/>
        <v>36057.661290322663</v>
      </c>
      <c r="H3379" s="388" t="s">
        <v>9567</v>
      </c>
    </row>
    <row r="3380" spans="1:14" x14ac:dyDescent="0.3">
      <c r="A3380" s="45">
        <v>44607</v>
      </c>
      <c r="B3380" s="396"/>
      <c r="C3380" s="5" t="s">
        <v>84</v>
      </c>
      <c r="D3380" s="5" t="s">
        <v>8855</v>
      </c>
      <c r="E3380" s="43">
        <v>1000</v>
      </c>
      <c r="F3380" s="43"/>
      <c r="G3380" s="361">
        <f t="shared" si="62"/>
        <v>35057.661290322663</v>
      </c>
      <c r="H3380" s="388" t="s">
        <v>9567</v>
      </c>
    </row>
    <row r="3381" spans="1:14" x14ac:dyDescent="0.3">
      <c r="A3381" s="45">
        <v>44607</v>
      </c>
      <c r="B3381" s="396"/>
      <c r="C3381" s="5" t="s">
        <v>84</v>
      </c>
      <c r="D3381" s="5" t="s">
        <v>8854</v>
      </c>
      <c r="E3381" s="43">
        <v>4000</v>
      </c>
      <c r="F3381" s="43"/>
      <c r="G3381" s="361">
        <f t="shared" si="62"/>
        <v>31057.661290322663</v>
      </c>
      <c r="H3381" s="388" t="s">
        <v>9567</v>
      </c>
    </row>
    <row r="3382" spans="1:14" x14ac:dyDescent="0.3">
      <c r="A3382" s="45">
        <v>44608</v>
      </c>
      <c r="B3382" s="563"/>
      <c r="C3382" s="543" t="s">
        <v>8856</v>
      </c>
      <c r="D3382" s="544"/>
      <c r="E3382" s="545"/>
      <c r="F3382" s="249">
        <v>15000</v>
      </c>
      <c r="G3382" s="361">
        <f t="shared" ref="G3382:G3383" si="63">G3381+F3382-E3382</f>
        <v>46057.661290322663</v>
      </c>
      <c r="H3382" s="388" t="s">
        <v>9567</v>
      </c>
      <c r="N3382" s="93"/>
    </row>
    <row r="3383" spans="1:14" x14ac:dyDescent="0.3">
      <c r="A3383" s="45">
        <v>44608</v>
      </c>
      <c r="B3383" s="396"/>
      <c r="C3383" s="5" t="s">
        <v>14</v>
      </c>
      <c r="D3383" s="5" t="s">
        <v>8857</v>
      </c>
      <c r="E3383" s="43">
        <v>30000</v>
      </c>
      <c r="F3383" s="43"/>
      <c r="G3383" s="361">
        <f t="shared" si="63"/>
        <v>16057.661290322663</v>
      </c>
      <c r="H3383" s="388" t="s">
        <v>9567</v>
      </c>
    </row>
    <row r="3384" spans="1:14" x14ac:dyDescent="0.3">
      <c r="A3384" s="45">
        <v>44608</v>
      </c>
      <c r="B3384" s="396"/>
      <c r="C3384" s="5" t="s">
        <v>1074</v>
      </c>
      <c r="D3384" s="5" t="s">
        <v>8858</v>
      </c>
      <c r="E3384" s="43">
        <f>1370+4530</f>
        <v>5900</v>
      </c>
      <c r="F3384" s="43"/>
      <c r="G3384" s="361">
        <f t="shared" si="62"/>
        <v>10157.661290322663</v>
      </c>
      <c r="H3384" s="388" t="s">
        <v>9567</v>
      </c>
      <c r="L3384" s="238"/>
    </row>
    <row r="3385" spans="1:14" x14ac:dyDescent="0.3">
      <c r="A3385" s="45">
        <v>44608</v>
      </c>
      <c r="B3385" s="396"/>
      <c r="C3385" s="5" t="s">
        <v>1074</v>
      </c>
      <c r="D3385" s="5" t="s">
        <v>8859</v>
      </c>
      <c r="E3385" s="43">
        <f>1190+1070</f>
        <v>2260</v>
      </c>
      <c r="F3385" s="43"/>
      <c r="G3385" s="361">
        <f t="shared" si="62"/>
        <v>7897.6612903226633</v>
      </c>
      <c r="H3385" s="388" t="s">
        <v>9567</v>
      </c>
    </row>
    <row r="3386" spans="1:14" x14ac:dyDescent="0.3">
      <c r="A3386" s="45">
        <v>44608</v>
      </c>
      <c r="B3386" s="396"/>
      <c r="C3386" s="5" t="s">
        <v>6931</v>
      </c>
      <c r="D3386" s="5" t="s">
        <v>2013</v>
      </c>
      <c r="E3386" s="43">
        <v>150</v>
      </c>
      <c r="F3386" s="43"/>
      <c r="G3386" s="361">
        <f t="shared" si="62"/>
        <v>7747.6612903226633</v>
      </c>
      <c r="H3386" s="388" t="s">
        <v>9567</v>
      </c>
    </row>
    <row r="3387" spans="1:14" x14ac:dyDescent="0.3">
      <c r="A3387" s="45">
        <v>44608</v>
      </c>
      <c r="B3387" s="563"/>
      <c r="C3387" s="543" t="s">
        <v>8290</v>
      </c>
      <c r="D3387" s="544"/>
      <c r="E3387" s="545"/>
      <c r="F3387" s="249">
        <v>50000</v>
      </c>
      <c r="G3387" s="361">
        <f t="shared" si="62"/>
        <v>57747.661290322663</v>
      </c>
      <c r="H3387" s="388" t="s">
        <v>9567</v>
      </c>
      <c r="N3387" s="93"/>
    </row>
    <row r="3388" spans="1:14" x14ac:dyDescent="0.3">
      <c r="A3388" s="45">
        <v>44608</v>
      </c>
      <c r="B3388" s="396"/>
      <c r="C3388" s="5" t="s">
        <v>14</v>
      </c>
      <c r="D3388" s="5" t="s">
        <v>438</v>
      </c>
      <c r="E3388" s="43">
        <v>50000</v>
      </c>
      <c r="F3388" s="43"/>
      <c r="G3388" s="361">
        <f t="shared" si="62"/>
        <v>7747.6612903226633</v>
      </c>
      <c r="H3388" s="388" t="s">
        <v>9567</v>
      </c>
    </row>
    <row r="3389" spans="1:14" x14ac:dyDescent="0.3">
      <c r="A3389" s="45">
        <v>44610</v>
      </c>
      <c r="B3389" s="563"/>
      <c r="C3389" s="543" t="s">
        <v>7440</v>
      </c>
      <c r="D3389" s="544"/>
      <c r="E3389" s="545"/>
      <c r="F3389" s="249">
        <v>100000</v>
      </c>
      <c r="G3389" s="361">
        <f t="shared" ref="G3389" si="64">G3388+F3389-E3389</f>
        <v>107747.66129032266</v>
      </c>
      <c r="H3389" s="388" t="s">
        <v>9567</v>
      </c>
      <c r="N3389" s="93"/>
    </row>
    <row r="3390" spans="1:14" x14ac:dyDescent="0.3">
      <c r="A3390" s="45">
        <v>44610</v>
      </c>
      <c r="B3390" s="396"/>
      <c r="C3390" s="5" t="s">
        <v>68</v>
      </c>
      <c r="D3390" s="5" t="s">
        <v>8833</v>
      </c>
      <c r="E3390" s="43">
        <v>50000</v>
      </c>
      <c r="F3390" s="43"/>
      <c r="G3390" s="361">
        <f t="shared" si="62"/>
        <v>57747.661290322663</v>
      </c>
      <c r="H3390" s="388" t="s">
        <v>9567</v>
      </c>
    </row>
    <row r="3391" spans="1:14" x14ac:dyDescent="0.3">
      <c r="A3391" s="45">
        <v>44611</v>
      </c>
      <c r="B3391" s="396"/>
      <c r="C3391" s="5" t="s">
        <v>8594</v>
      </c>
      <c r="D3391" s="5" t="s">
        <v>8550</v>
      </c>
      <c r="E3391" s="43">
        <v>50000</v>
      </c>
      <c r="F3391" s="43"/>
      <c r="G3391" s="361">
        <f t="shared" si="62"/>
        <v>7747.6612903226633</v>
      </c>
      <c r="H3391" s="388" t="s">
        <v>9567</v>
      </c>
    </row>
    <row r="3392" spans="1:14" x14ac:dyDescent="0.3">
      <c r="A3392" s="45">
        <v>44611</v>
      </c>
      <c r="B3392" s="396"/>
      <c r="C3392" s="5" t="s">
        <v>25</v>
      </c>
      <c r="D3392" s="5" t="s">
        <v>8152</v>
      </c>
      <c r="E3392" s="43">
        <v>3481</v>
      </c>
      <c r="F3392" s="43"/>
      <c r="G3392" s="361">
        <f t="shared" si="62"/>
        <v>4266.6612903226633</v>
      </c>
      <c r="H3392" s="388" t="s">
        <v>9567</v>
      </c>
    </row>
    <row r="3393" spans="1:14" x14ac:dyDescent="0.3">
      <c r="A3393" s="45">
        <v>44613</v>
      </c>
      <c r="B3393" s="396"/>
      <c r="C3393" s="5" t="s">
        <v>1616</v>
      </c>
      <c r="D3393" s="5" t="s">
        <v>8866</v>
      </c>
      <c r="E3393" s="43">
        <v>754</v>
      </c>
      <c r="F3393" s="43"/>
      <c r="G3393" s="361">
        <f t="shared" si="62"/>
        <v>3512.6612903226633</v>
      </c>
      <c r="H3393" s="388" t="s">
        <v>9567</v>
      </c>
    </row>
    <row r="3394" spans="1:14" x14ac:dyDescent="0.3">
      <c r="A3394" s="45">
        <v>44613</v>
      </c>
      <c r="B3394" s="563"/>
      <c r="C3394" s="543" t="s">
        <v>8290</v>
      </c>
      <c r="D3394" s="544"/>
      <c r="E3394" s="545"/>
      <c r="F3394" s="249">
        <v>10000</v>
      </c>
      <c r="G3394" s="361">
        <f t="shared" ref="G3394" si="65">G3393+F3394-E3394</f>
        <v>13512.661290322663</v>
      </c>
      <c r="H3394" s="388" t="s">
        <v>9567</v>
      </c>
      <c r="N3394" s="93"/>
    </row>
    <row r="3395" spans="1:14" x14ac:dyDescent="0.3">
      <c r="A3395" s="45">
        <v>44613</v>
      </c>
      <c r="B3395" s="396"/>
      <c r="C3395" s="5" t="s">
        <v>68</v>
      </c>
      <c r="D3395" s="5" t="s">
        <v>8833</v>
      </c>
      <c r="E3395" s="43">
        <v>10000</v>
      </c>
      <c r="F3395" s="43"/>
      <c r="G3395" s="361">
        <f t="shared" si="62"/>
        <v>3512.6612903226633</v>
      </c>
      <c r="H3395" s="388" t="s">
        <v>9567</v>
      </c>
    </row>
    <row r="3396" spans="1:14" x14ac:dyDescent="0.3">
      <c r="A3396" s="45">
        <v>44613</v>
      </c>
      <c r="B3396" s="396"/>
      <c r="C3396" s="5" t="s">
        <v>25</v>
      </c>
      <c r="D3396" s="5" t="s">
        <v>8152</v>
      </c>
      <c r="E3396" s="43">
        <v>1570</v>
      </c>
      <c r="F3396" s="43"/>
      <c r="G3396" s="361">
        <f t="shared" si="62"/>
        <v>1942.6612903226633</v>
      </c>
      <c r="H3396" s="388" t="s">
        <v>9567</v>
      </c>
    </row>
    <row r="3397" spans="1:14" x14ac:dyDescent="0.3">
      <c r="A3397" s="45">
        <v>44614</v>
      </c>
      <c r="B3397" s="563"/>
      <c r="C3397" s="543" t="s">
        <v>3444</v>
      </c>
      <c r="D3397" s="544"/>
      <c r="E3397" s="545"/>
      <c r="F3397" s="249">
        <v>150000</v>
      </c>
      <c r="G3397" s="361">
        <f t="shared" si="62"/>
        <v>151942.66129032266</v>
      </c>
      <c r="H3397" s="388" t="s">
        <v>9567</v>
      </c>
      <c r="N3397" s="93"/>
    </row>
    <row r="3398" spans="1:14" x14ac:dyDescent="0.3">
      <c r="A3398" s="45">
        <v>44614</v>
      </c>
      <c r="B3398" s="396"/>
      <c r="C3398" s="5" t="s">
        <v>57</v>
      </c>
      <c r="D3398" s="5" t="s">
        <v>8868</v>
      </c>
      <c r="E3398" s="43">
        <v>5000</v>
      </c>
      <c r="F3398" s="43"/>
      <c r="G3398" s="361">
        <f t="shared" si="62"/>
        <v>146942.66129032266</v>
      </c>
      <c r="H3398" s="388" t="s">
        <v>9567</v>
      </c>
    </row>
    <row r="3399" spans="1:14" x14ac:dyDescent="0.3">
      <c r="A3399" s="45">
        <v>44614</v>
      </c>
      <c r="B3399" s="396"/>
      <c r="C3399" s="5" t="s">
        <v>84</v>
      </c>
      <c r="D3399" s="5" t="s">
        <v>8869</v>
      </c>
      <c r="E3399" s="43">
        <v>1000</v>
      </c>
      <c r="F3399" s="43"/>
      <c r="G3399" s="361">
        <f t="shared" si="62"/>
        <v>145942.66129032266</v>
      </c>
      <c r="H3399" s="388" t="s">
        <v>9567</v>
      </c>
    </row>
    <row r="3400" spans="1:14" x14ac:dyDescent="0.3">
      <c r="A3400" s="45">
        <v>44614</v>
      </c>
      <c r="B3400" s="396"/>
      <c r="C3400" s="5" t="s">
        <v>18</v>
      </c>
      <c r="D3400" s="5" t="s">
        <v>8870</v>
      </c>
      <c r="E3400" s="43">
        <v>5000</v>
      </c>
      <c r="F3400" s="43"/>
      <c r="G3400" s="361">
        <f t="shared" si="62"/>
        <v>140942.66129032266</v>
      </c>
      <c r="H3400" s="388" t="s">
        <v>9567</v>
      </c>
    </row>
    <row r="3401" spans="1:14" x14ac:dyDescent="0.3">
      <c r="A3401" s="45">
        <v>44614</v>
      </c>
      <c r="B3401" s="396"/>
      <c r="C3401" s="5" t="s">
        <v>3554</v>
      </c>
      <c r="D3401" s="5" t="s">
        <v>8871</v>
      </c>
      <c r="E3401" s="43">
        <v>5000</v>
      </c>
      <c r="F3401" s="43"/>
      <c r="G3401" s="361">
        <f t="shared" si="62"/>
        <v>135942.66129032266</v>
      </c>
      <c r="H3401" s="388" t="s">
        <v>9567</v>
      </c>
    </row>
    <row r="3402" spans="1:14" x14ac:dyDescent="0.3">
      <c r="A3402" s="45">
        <v>44614</v>
      </c>
      <c r="B3402" s="396"/>
      <c r="C3402" s="5" t="s">
        <v>3554</v>
      </c>
      <c r="D3402" s="5" t="s">
        <v>8872</v>
      </c>
      <c r="E3402" s="43">
        <v>2000</v>
      </c>
      <c r="F3402" s="43"/>
      <c r="G3402" s="361">
        <f t="shared" si="62"/>
        <v>133942.66129032266</v>
      </c>
      <c r="H3402" s="388" t="s">
        <v>9567</v>
      </c>
    </row>
    <row r="3403" spans="1:14" x14ac:dyDescent="0.3">
      <c r="A3403" s="45">
        <v>44614</v>
      </c>
      <c r="B3403" s="396"/>
      <c r="C3403" s="5" t="s">
        <v>14</v>
      </c>
      <c r="D3403" s="5" t="s">
        <v>294</v>
      </c>
      <c r="E3403" s="43">
        <v>50000</v>
      </c>
      <c r="F3403" s="43"/>
      <c r="G3403" s="361">
        <f t="shared" si="62"/>
        <v>83942.661290322663</v>
      </c>
      <c r="H3403" s="388" t="s">
        <v>9567</v>
      </c>
    </row>
    <row r="3404" spans="1:14" x14ac:dyDescent="0.3">
      <c r="A3404" s="45">
        <v>44615</v>
      </c>
      <c r="B3404" s="396"/>
      <c r="C3404" s="5" t="s">
        <v>1012</v>
      </c>
      <c r="D3404" s="5" t="s">
        <v>8873</v>
      </c>
      <c r="E3404" s="43">
        <v>20000</v>
      </c>
      <c r="F3404" s="43"/>
      <c r="G3404" s="361">
        <f t="shared" si="62"/>
        <v>63942.661290322663</v>
      </c>
      <c r="H3404" s="388" t="s">
        <v>9567</v>
      </c>
    </row>
    <row r="3405" spans="1:14" x14ac:dyDescent="0.3">
      <c r="A3405" s="45">
        <v>44615</v>
      </c>
      <c r="B3405" s="396"/>
      <c r="C3405" s="5" t="s">
        <v>3724</v>
      </c>
      <c r="D3405" s="5" t="s">
        <v>40</v>
      </c>
      <c r="E3405" s="43">
        <v>4660</v>
      </c>
      <c r="F3405" s="43"/>
      <c r="G3405" s="361">
        <f t="shared" si="62"/>
        <v>59282.661290322663</v>
      </c>
      <c r="H3405" s="388" t="s">
        <v>9567</v>
      </c>
    </row>
    <row r="3406" spans="1:14" x14ac:dyDescent="0.3">
      <c r="A3406" s="45">
        <v>44615</v>
      </c>
      <c r="B3406" s="396"/>
      <c r="C3406" s="5" t="s">
        <v>1074</v>
      </c>
      <c r="D3406" s="5" t="s">
        <v>8567</v>
      </c>
      <c r="E3406" s="43">
        <v>3928</v>
      </c>
      <c r="F3406" s="43"/>
      <c r="G3406" s="361">
        <f t="shared" si="62"/>
        <v>55354.661290322663</v>
      </c>
      <c r="H3406" s="388" t="s">
        <v>9567</v>
      </c>
    </row>
    <row r="3407" spans="1:14" x14ac:dyDescent="0.3">
      <c r="A3407" s="45">
        <v>44615</v>
      </c>
      <c r="B3407" s="396"/>
      <c r="C3407" s="5" t="s">
        <v>1074</v>
      </c>
      <c r="D3407" s="5" t="s">
        <v>8874</v>
      </c>
      <c r="E3407" s="43">
        <f>17245+3426</f>
        <v>20671</v>
      </c>
      <c r="F3407" s="43"/>
      <c r="G3407" s="361">
        <f t="shared" si="62"/>
        <v>34683.661290322663</v>
      </c>
      <c r="H3407" s="388" t="s">
        <v>9567</v>
      </c>
    </row>
    <row r="3408" spans="1:14" x14ac:dyDescent="0.3">
      <c r="A3408" s="45">
        <v>44615</v>
      </c>
      <c r="B3408" s="396"/>
      <c r="C3408" s="5" t="s">
        <v>14</v>
      </c>
      <c r="D3408" s="5" t="s">
        <v>8875</v>
      </c>
      <c r="E3408" s="43">
        <v>2720</v>
      </c>
      <c r="F3408" s="43"/>
      <c r="G3408" s="361">
        <f t="shared" si="62"/>
        <v>31963.661290322663</v>
      </c>
      <c r="H3408" s="388" t="s">
        <v>9567</v>
      </c>
    </row>
    <row r="3409" spans="1:14" x14ac:dyDescent="0.3">
      <c r="A3409" s="45">
        <v>44615</v>
      </c>
      <c r="B3409" s="396"/>
      <c r="C3409" s="5" t="s">
        <v>4550</v>
      </c>
      <c r="D3409" s="5" t="s">
        <v>8064</v>
      </c>
      <c r="E3409" s="43">
        <v>10000</v>
      </c>
      <c r="F3409" s="43"/>
      <c r="G3409" s="361">
        <f t="shared" si="62"/>
        <v>21963.661290322663</v>
      </c>
      <c r="H3409" s="388" t="s">
        <v>9567</v>
      </c>
    </row>
    <row r="3410" spans="1:14" x14ac:dyDescent="0.3">
      <c r="A3410" s="45">
        <v>44615</v>
      </c>
      <c r="B3410" s="396"/>
      <c r="C3410" s="5" t="s">
        <v>25</v>
      </c>
      <c r="D3410" s="5" t="s">
        <v>8878</v>
      </c>
      <c r="E3410" s="43">
        <v>10000</v>
      </c>
      <c r="F3410" s="43"/>
      <c r="G3410" s="361">
        <f t="shared" si="62"/>
        <v>11963.661290322663</v>
      </c>
      <c r="H3410" s="388" t="s">
        <v>9567</v>
      </c>
    </row>
    <row r="3411" spans="1:14" x14ac:dyDescent="0.3">
      <c r="A3411" s="45">
        <v>44615</v>
      </c>
      <c r="B3411" s="396"/>
      <c r="C3411" s="5" t="s">
        <v>6430</v>
      </c>
      <c r="D3411" s="5" t="s">
        <v>8876</v>
      </c>
      <c r="E3411" s="43">
        <v>2100</v>
      </c>
      <c r="F3411" s="43"/>
      <c r="G3411" s="361">
        <f t="shared" si="62"/>
        <v>9863.6612903226633</v>
      </c>
      <c r="H3411" s="388" t="s">
        <v>9567</v>
      </c>
    </row>
    <row r="3412" spans="1:14" x14ac:dyDescent="0.3">
      <c r="A3412" s="45">
        <v>44615</v>
      </c>
      <c r="B3412" s="396"/>
      <c r="C3412" s="5" t="s">
        <v>84</v>
      </c>
      <c r="D3412" s="5" t="s">
        <v>8877</v>
      </c>
      <c r="E3412" s="43">
        <v>6000</v>
      </c>
      <c r="F3412" s="43"/>
      <c r="G3412" s="361">
        <f t="shared" si="62"/>
        <v>3863.6612903226633</v>
      </c>
      <c r="H3412" s="388" t="s">
        <v>9567</v>
      </c>
    </row>
    <row r="3413" spans="1:14" x14ac:dyDescent="0.3">
      <c r="A3413" s="45">
        <v>44615</v>
      </c>
      <c r="B3413" s="563"/>
      <c r="C3413" s="543" t="s">
        <v>8290</v>
      </c>
      <c r="D3413" s="544"/>
      <c r="E3413" s="545"/>
      <c r="F3413" s="249">
        <v>70000</v>
      </c>
      <c r="G3413" s="361">
        <f t="shared" si="62"/>
        <v>73863.661290322663</v>
      </c>
      <c r="H3413" s="388" t="s">
        <v>9567</v>
      </c>
      <c r="N3413" s="93"/>
    </row>
    <row r="3414" spans="1:14" x14ac:dyDescent="0.3">
      <c r="A3414" s="45">
        <v>44615</v>
      </c>
      <c r="B3414" s="396"/>
      <c r="C3414" s="5" t="s">
        <v>8767</v>
      </c>
      <c r="D3414" s="5" t="s">
        <v>8879</v>
      </c>
      <c r="E3414" s="43">
        <v>20000</v>
      </c>
      <c r="F3414" s="43"/>
      <c r="G3414" s="361">
        <f t="shared" si="62"/>
        <v>53863.661290322663</v>
      </c>
      <c r="H3414" s="388" t="s">
        <v>9567</v>
      </c>
    </row>
    <row r="3415" spans="1:14" x14ac:dyDescent="0.3">
      <c r="A3415" s="45">
        <v>44616</v>
      </c>
      <c r="B3415" s="396"/>
      <c r="C3415" s="5" t="s">
        <v>84</v>
      </c>
      <c r="D3415" s="5" t="s">
        <v>8880</v>
      </c>
      <c r="E3415" s="43">
        <v>1000</v>
      </c>
      <c r="F3415" s="43"/>
      <c r="G3415" s="361">
        <f t="shared" si="62"/>
        <v>52863.661290322663</v>
      </c>
      <c r="H3415" s="388" t="s">
        <v>9567</v>
      </c>
    </row>
    <row r="3416" spans="1:14" x14ac:dyDescent="0.3">
      <c r="A3416" s="45">
        <v>44617</v>
      </c>
      <c r="B3416" s="396"/>
      <c r="C3416" s="5" t="s">
        <v>8900</v>
      </c>
      <c r="D3416" s="5" t="s">
        <v>8901</v>
      </c>
      <c r="E3416" s="43">
        <v>25000</v>
      </c>
      <c r="F3416" s="43"/>
      <c r="G3416" s="361">
        <f t="shared" si="62"/>
        <v>27863.661290322663</v>
      </c>
      <c r="H3416" s="388" t="s">
        <v>9567</v>
      </c>
    </row>
    <row r="3417" spans="1:14" x14ac:dyDescent="0.3">
      <c r="A3417" s="45">
        <v>44617</v>
      </c>
      <c r="B3417" s="396"/>
      <c r="C3417" s="5" t="s">
        <v>14</v>
      </c>
      <c r="D3417" s="5" t="s">
        <v>294</v>
      </c>
      <c r="E3417" s="43">
        <v>25000</v>
      </c>
      <c r="F3417" s="43"/>
      <c r="G3417" s="361">
        <f t="shared" si="62"/>
        <v>2863.6612903226633</v>
      </c>
      <c r="H3417" s="388" t="s">
        <v>9567</v>
      </c>
    </row>
    <row r="3418" spans="1:14" x14ac:dyDescent="0.3">
      <c r="A3418" s="45">
        <v>44620</v>
      </c>
      <c r="B3418" s="396"/>
      <c r="C3418" s="5" t="s">
        <v>14</v>
      </c>
      <c r="D3418" s="5" t="s">
        <v>640</v>
      </c>
      <c r="E3418" s="43">
        <v>1000</v>
      </c>
      <c r="F3418" s="43"/>
      <c r="G3418" s="361">
        <f t="shared" si="62"/>
        <v>1863.6612903226633</v>
      </c>
      <c r="H3418" s="388" t="s">
        <v>9567</v>
      </c>
    </row>
    <row r="3419" spans="1:14" x14ac:dyDescent="0.3">
      <c r="A3419" s="45">
        <v>44620</v>
      </c>
      <c r="B3419" s="563"/>
      <c r="C3419" s="543" t="s">
        <v>4106</v>
      </c>
      <c r="D3419" s="544"/>
      <c r="E3419" s="545"/>
      <c r="F3419" s="249">
        <v>300000</v>
      </c>
      <c r="G3419" s="361">
        <f t="shared" si="62"/>
        <v>301863.66129032266</v>
      </c>
      <c r="H3419" s="388" t="s">
        <v>9567</v>
      </c>
    </row>
    <row r="3420" spans="1:14" x14ac:dyDescent="0.3">
      <c r="A3420" s="45">
        <v>44620</v>
      </c>
      <c r="B3420" s="563"/>
      <c r="C3420" s="543" t="s">
        <v>4106</v>
      </c>
      <c r="D3420" s="544"/>
      <c r="E3420" s="545"/>
      <c r="F3420" s="43">
        <v>200000</v>
      </c>
      <c r="G3420" s="361">
        <f t="shared" si="62"/>
        <v>501863.66129032266</v>
      </c>
      <c r="H3420" s="388" t="s">
        <v>9567</v>
      </c>
    </row>
    <row r="3421" spans="1:14" x14ac:dyDescent="0.3">
      <c r="A3421" s="45">
        <v>44620</v>
      </c>
      <c r="B3421" s="396"/>
      <c r="C3421" s="5" t="s">
        <v>14</v>
      </c>
      <c r="D3421" s="5" t="s">
        <v>294</v>
      </c>
      <c r="E3421" s="43">
        <v>100000</v>
      </c>
      <c r="F3421" s="43"/>
      <c r="G3421" s="361">
        <f t="shared" si="62"/>
        <v>401863.66129032266</v>
      </c>
      <c r="H3421" s="388" t="s">
        <v>9567</v>
      </c>
    </row>
    <row r="3422" spans="1:14" x14ac:dyDescent="0.3">
      <c r="A3422" s="45">
        <v>44620</v>
      </c>
      <c r="B3422" s="396"/>
      <c r="C3422" s="5" t="s">
        <v>68</v>
      </c>
      <c r="D3422" s="5" t="s">
        <v>8833</v>
      </c>
      <c r="E3422" s="43">
        <v>3000</v>
      </c>
      <c r="F3422" s="43"/>
      <c r="G3422" s="361">
        <f t="shared" si="62"/>
        <v>398863.66129032266</v>
      </c>
      <c r="H3422" s="388" t="s">
        <v>9567</v>
      </c>
    </row>
    <row r="3423" spans="1:14" x14ac:dyDescent="0.3">
      <c r="A3423" s="45">
        <v>44620</v>
      </c>
      <c r="B3423" s="396"/>
      <c r="C3423" s="5" t="s">
        <v>14</v>
      </c>
      <c r="D3423" s="5" t="s">
        <v>294</v>
      </c>
      <c r="E3423" s="43">
        <v>28800</v>
      </c>
      <c r="F3423" s="43"/>
      <c r="G3423" s="361">
        <f t="shared" si="62"/>
        <v>370063.66129032266</v>
      </c>
      <c r="H3423" s="388" t="s">
        <v>9567</v>
      </c>
    </row>
    <row r="3424" spans="1:14"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4" x14ac:dyDescent="0.3">
      <c r="A3441" s="45">
        <v>44621</v>
      </c>
      <c r="B3441" s="396"/>
      <c r="C3441" s="5" t="s">
        <v>8803</v>
      </c>
      <c r="D3441" s="5" t="s">
        <v>91</v>
      </c>
      <c r="E3441" s="43">
        <v>670</v>
      </c>
      <c r="F3441" s="43"/>
      <c r="G3441" s="361">
        <f t="shared" si="66"/>
        <v>122493.66129032266</v>
      </c>
      <c r="H3441" s="388" t="s">
        <v>9567</v>
      </c>
    </row>
    <row r="3442" spans="1:14" x14ac:dyDescent="0.3">
      <c r="A3442" s="45">
        <v>44622</v>
      </c>
      <c r="B3442" s="396"/>
      <c r="C3442" s="5" t="s">
        <v>1012</v>
      </c>
      <c r="D3442" s="5" t="s">
        <v>8913</v>
      </c>
      <c r="E3442" s="43">
        <v>10000</v>
      </c>
      <c r="F3442" s="43"/>
      <c r="G3442" s="361">
        <f t="shared" si="66"/>
        <v>112493.66129032266</v>
      </c>
      <c r="H3442" s="388" t="s">
        <v>9567</v>
      </c>
    </row>
    <row r="3443" spans="1:14" x14ac:dyDescent="0.3">
      <c r="A3443" s="45">
        <v>44622</v>
      </c>
      <c r="B3443" s="396"/>
      <c r="C3443" s="5" t="s">
        <v>25</v>
      </c>
      <c r="D3443" s="5" t="s">
        <v>5641</v>
      </c>
      <c r="E3443" s="43">
        <v>650</v>
      </c>
      <c r="F3443" s="43"/>
      <c r="G3443" s="361">
        <f t="shared" si="66"/>
        <v>111843.66129032266</v>
      </c>
      <c r="H3443" s="388" t="s">
        <v>9567</v>
      </c>
    </row>
    <row r="3444" spans="1:14" x14ac:dyDescent="0.3">
      <c r="A3444" s="45">
        <v>44623</v>
      </c>
      <c r="B3444" s="396"/>
      <c r="C3444" s="5" t="s">
        <v>8914</v>
      </c>
      <c r="D3444" s="5" t="s">
        <v>8910</v>
      </c>
      <c r="E3444" s="43">
        <v>4000</v>
      </c>
      <c r="F3444" s="43"/>
      <c r="G3444" s="361">
        <f t="shared" si="66"/>
        <v>107843.66129032266</v>
      </c>
      <c r="H3444" s="388" t="s">
        <v>9567</v>
      </c>
    </row>
    <row r="3445" spans="1:14" x14ac:dyDescent="0.3">
      <c r="A3445" s="45">
        <v>44623</v>
      </c>
      <c r="B3445" s="396"/>
      <c r="C3445" s="5" t="s">
        <v>8915</v>
      </c>
      <c r="D3445" s="5" t="s">
        <v>8916</v>
      </c>
      <c r="E3445" s="43">
        <v>43200</v>
      </c>
      <c r="F3445" s="43"/>
      <c r="G3445" s="361">
        <f t="shared" si="66"/>
        <v>64643.661290322663</v>
      </c>
      <c r="H3445" s="388" t="s">
        <v>9567</v>
      </c>
    </row>
    <row r="3446" spans="1:14" x14ac:dyDescent="0.3">
      <c r="A3446" s="45">
        <v>44623</v>
      </c>
      <c r="B3446" s="396"/>
      <c r="C3446" s="5" t="s">
        <v>14</v>
      </c>
      <c r="D3446" s="5" t="s">
        <v>8213</v>
      </c>
      <c r="E3446" s="43">
        <v>3476</v>
      </c>
      <c r="F3446" s="43"/>
      <c r="G3446" s="361">
        <f t="shared" si="66"/>
        <v>61167.661290322663</v>
      </c>
      <c r="H3446" s="388" t="s">
        <v>9567</v>
      </c>
    </row>
    <row r="3447" spans="1:14" x14ac:dyDescent="0.3">
      <c r="A3447" s="45">
        <v>44623</v>
      </c>
      <c r="B3447" s="396"/>
      <c r="C3447" s="5" t="s">
        <v>25</v>
      </c>
      <c r="D3447" s="5" t="s">
        <v>8917</v>
      </c>
      <c r="E3447" s="43">
        <v>925</v>
      </c>
      <c r="F3447" s="43"/>
      <c r="G3447" s="361">
        <f t="shared" si="66"/>
        <v>60242.661290322663</v>
      </c>
      <c r="H3447" s="388" t="s">
        <v>9567</v>
      </c>
    </row>
    <row r="3448" spans="1:14" x14ac:dyDescent="0.3">
      <c r="A3448" s="45">
        <v>44623</v>
      </c>
      <c r="B3448" s="396"/>
      <c r="C3448" s="5" t="s">
        <v>57</v>
      </c>
      <c r="D3448" s="5" t="s">
        <v>294</v>
      </c>
      <c r="E3448" s="43">
        <v>2000</v>
      </c>
      <c r="F3448" s="43"/>
      <c r="G3448" s="361">
        <f t="shared" si="66"/>
        <v>58242.661290322663</v>
      </c>
      <c r="H3448" s="388" t="s">
        <v>9567</v>
      </c>
    </row>
    <row r="3449" spans="1:14" x14ac:dyDescent="0.3">
      <c r="A3449" s="45">
        <v>44623</v>
      </c>
      <c r="B3449" s="396"/>
      <c r="C3449" s="5" t="s">
        <v>4550</v>
      </c>
      <c r="D3449" s="5" t="s">
        <v>8919</v>
      </c>
      <c r="E3449" s="43">
        <v>20000</v>
      </c>
      <c r="F3449" s="43"/>
      <c r="G3449" s="361">
        <f t="shared" si="66"/>
        <v>38242.661290322663</v>
      </c>
      <c r="H3449" s="388" t="s">
        <v>9567</v>
      </c>
    </row>
    <row r="3450" spans="1:14" x14ac:dyDescent="0.3">
      <c r="A3450" s="45">
        <v>44624</v>
      </c>
      <c r="B3450" s="396"/>
      <c r="C3450" s="5" t="s">
        <v>8920</v>
      </c>
      <c r="D3450" s="5" t="s">
        <v>8956</v>
      </c>
      <c r="E3450" s="43">
        <v>25000</v>
      </c>
      <c r="F3450" s="43"/>
      <c r="G3450" s="361">
        <f t="shared" si="66"/>
        <v>13242.661290322663</v>
      </c>
      <c r="H3450" s="388" t="s">
        <v>9567</v>
      </c>
    </row>
    <row r="3451" spans="1:14" x14ac:dyDescent="0.3">
      <c r="A3451" s="45">
        <v>44624</v>
      </c>
      <c r="B3451" s="396"/>
      <c r="C3451" s="5" t="s">
        <v>84</v>
      </c>
      <c r="D3451" s="5" t="s">
        <v>8921</v>
      </c>
      <c r="E3451" s="43">
        <v>2000</v>
      </c>
      <c r="F3451" s="43"/>
      <c r="G3451" s="361">
        <f t="shared" si="66"/>
        <v>11242.661290322663</v>
      </c>
      <c r="H3451" s="388" t="s">
        <v>9567</v>
      </c>
    </row>
    <row r="3452" spans="1:14" x14ac:dyDescent="0.3">
      <c r="A3452" s="45">
        <v>44624</v>
      </c>
      <c r="B3452" s="396"/>
      <c r="C3452" s="5" t="s">
        <v>5162</v>
      </c>
      <c r="D3452" s="5" t="s">
        <v>8922</v>
      </c>
      <c r="E3452" s="43">
        <v>650</v>
      </c>
      <c r="F3452" s="43"/>
      <c r="G3452" s="361">
        <f t="shared" si="66"/>
        <v>10592.661290322663</v>
      </c>
      <c r="H3452" s="388" t="s">
        <v>9567</v>
      </c>
    </row>
    <row r="3453" spans="1:14" x14ac:dyDescent="0.3">
      <c r="A3453" s="45">
        <v>44624</v>
      </c>
      <c r="B3453" s="396"/>
      <c r="C3453" s="5" t="s">
        <v>2995</v>
      </c>
      <c r="D3453" s="5" t="s">
        <v>8923</v>
      </c>
      <c r="E3453" s="43">
        <v>7000</v>
      </c>
      <c r="F3453" s="43"/>
      <c r="G3453" s="361">
        <f t="shared" si="66"/>
        <v>3592.6612903226633</v>
      </c>
      <c r="H3453" s="388" t="s">
        <v>9567</v>
      </c>
    </row>
    <row r="3454" spans="1:14" x14ac:dyDescent="0.3">
      <c r="A3454" s="184">
        <v>44627</v>
      </c>
      <c r="B3454" s="564"/>
      <c r="C3454" s="546" t="s">
        <v>7440</v>
      </c>
      <c r="D3454" s="547"/>
      <c r="E3454" s="548"/>
      <c r="F3454" s="335">
        <v>200000</v>
      </c>
      <c r="G3454" s="361">
        <f t="shared" si="66"/>
        <v>203592.66129032266</v>
      </c>
      <c r="H3454" s="388" t="s">
        <v>9567</v>
      </c>
      <c r="N3454" s="93"/>
    </row>
    <row r="3455" spans="1:14" x14ac:dyDescent="0.3">
      <c r="A3455" s="45">
        <v>44627</v>
      </c>
      <c r="B3455" s="396"/>
      <c r="C3455" s="5" t="s">
        <v>14</v>
      </c>
      <c r="D3455" s="5" t="s">
        <v>294</v>
      </c>
      <c r="E3455" s="43">
        <v>5000</v>
      </c>
      <c r="F3455" s="43"/>
      <c r="G3455" s="361">
        <f t="shared" si="66"/>
        <v>198592.66129032266</v>
      </c>
      <c r="H3455" s="388" t="s">
        <v>9567</v>
      </c>
    </row>
    <row r="3456" spans="1:14"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2" x14ac:dyDescent="0.3">
      <c r="A3569" s="45">
        <v>44650</v>
      </c>
      <c r="B3569" s="396"/>
      <c r="C3569" s="5" t="s">
        <v>8980</v>
      </c>
      <c r="D3569" s="5" t="s">
        <v>9029</v>
      </c>
      <c r="E3569" s="43">
        <v>1000</v>
      </c>
      <c r="F3569" s="43"/>
      <c r="G3569" s="361">
        <f t="shared" si="70"/>
        <v>44986.661290322663</v>
      </c>
      <c r="H3569" s="388" t="s">
        <v>9567</v>
      </c>
    </row>
    <row r="3570" spans="1:12" x14ac:dyDescent="0.3">
      <c r="A3570" s="45">
        <v>44650</v>
      </c>
      <c r="B3570" s="396"/>
      <c r="C3570" s="5" t="s">
        <v>68</v>
      </c>
      <c r="D3570" s="5" t="s">
        <v>9030</v>
      </c>
      <c r="E3570" s="43">
        <v>10000</v>
      </c>
      <c r="F3570" s="43"/>
      <c r="G3570" s="361">
        <f t="shared" si="70"/>
        <v>34986.661290322663</v>
      </c>
      <c r="H3570" s="388" t="s">
        <v>9567</v>
      </c>
    </row>
    <row r="3571" spans="1:12" x14ac:dyDescent="0.3">
      <c r="A3571" s="45">
        <v>44651</v>
      </c>
      <c r="B3571" s="561"/>
      <c r="C3571" s="538" t="s">
        <v>4106</v>
      </c>
      <c r="D3571" s="538"/>
      <c r="E3571" s="538"/>
      <c r="F3571" s="43">
        <v>100000</v>
      </c>
      <c r="G3571" s="361">
        <f t="shared" si="70"/>
        <v>134986.66129032266</v>
      </c>
      <c r="H3571" s="388" t="s">
        <v>9567</v>
      </c>
    </row>
    <row r="3572" spans="1:12" x14ac:dyDescent="0.3">
      <c r="A3572" s="45">
        <v>44651</v>
      </c>
      <c r="B3572" s="396"/>
      <c r="C3572" s="5" t="s">
        <v>8900</v>
      </c>
      <c r="D3572" s="5" t="s">
        <v>9031</v>
      </c>
      <c r="E3572" s="43">
        <v>18000</v>
      </c>
      <c r="F3572" s="43"/>
      <c r="G3572" s="361">
        <f t="shared" si="70"/>
        <v>116986.66129032266</v>
      </c>
      <c r="H3572" s="388" t="s">
        <v>9567</v>
      </c>
    </row>
    <row r="3573" spans="1:12" x14ac:dyDescent="0.3">
      <c r="A3573" s="45">
        <v>44651</v>
      </c>
      <c r="B3573" s="396"/>
      <c r="C3573" s="5" t="s">
        <v>8803</v>
      </c>
      <c r="D3573" s="5" t="s">
        <v>91</v>
      </c>
      <c r="E3573" s="43">
        <v>650</v>
      </c>
      <c r="F3573" s="43"/>
      <c r="G3573" s="361">
        <f t="shared" si="70"/>
        <v>116336.66129032266</v>
      </c>
      <c r="H3573" s="388" t="s">
        <v>9567</v>
      </c>
    </row>
    <row r="3574" spans="1:12" x14ac:dyDescent="0.3">
      <c r="A3574" s="45">
        <v>44652</v>
      </c>
      <c r="B3574" s="396"/>
      <c r="C3574" s="5" t="s">
        <v>84</v>
      </c>
      <c r="D3574" s="5" t="s">
        <v>9032</v>
      </c>
      <c r="E3574" s="65">
        <v>15000</v>
      </c>
      <c r="F3574" s="43"/>
      <c r="G3574" s="361">
        <f t="shared" ref="G3574:G3603" si="74">G3573+F3574-E3574</f>
        <v>101336.66129032266</v>
      </c>
      <c r="H3574" s="388" t="s">
        <v>9567</v>
      </c>
    </row>
    <row r="3575" spans="1:12" x14ac:dyDescent="0.3">
      <c r="A3575" s="45">
        <v>44652</v>
      </c>
      <c r="B3575" s="396"/>
      <c r="C3575" s="5" t="s">
        <v>5709</v>
      </c>
      <c r="D3575" s="5" t="s">
        <v>9040</v>
      </c>
      <c r="E3575" s="43">
        <v>15000</v>
      </c>
      <c r="F3575" s="43"/>
      <c r="G3575" s="361">
        <f t="shared" si="74"/>
        <v>86336.661290322663</v>
      </c>
      <c r="H3575" s="388" t="s">
        <v>9567</v>
      </c>
    </row>
    <row r="3576" spans="1:12" x14ac:dyDescent="0.3">
      <c r="A3576" s="45">
        <v>44652</v>
      </c>
      <c r="B3576" s="396"/>
      <c r="C3576" s="5" t="s">
        <v>5709</v>
      </c>
      <c r="D3576" s="5" t="s">
        <v>9041</v>
      </c>
      <c r="E3576" s="43">
        <v>5000</v>
      </c>
      <c r="F3576" s="43"/>
      <c r="G3576" s="361">
        <f t="shared" si="74"/>
        <v>81336.661290322663</v>
      </c>
      <c r="H3576" s="388" t="s">
        <v>9567</v>
      </c>
    </row>
    <row r="3577" spans="1:12" x14ac:dyDescent="0.3">
      <c r="A3577" s="45">
        <v>44652</v>
      </c>
      <c r="B3577" s="396"/>
      <c r="C3577" s="5" t="s">
        <v>777</v>
      </c>
      <c r="D3577" s="5" t="s">
        <v>294</v>
      </c>
      <c r="E3577" s="43">
        <v>30000</v>
      </c>
      <c r="F3577" s="43"/>
      <c r="G3577" s="361">
        <f t="shared" si="74"/>
        <v>51336.661290322663</v>
      </c>
      <c r="H3577" s="388" t="s">
        <v>9567</v>
      </c>
    </row>
    <row r="3578" spans="1:12" x14ac:dyDescent="0.3">
      <c r="A3578" s="45">
        <v>44653</v>
      </c>
      <c r="B3578" s="396"/>
      <c r="C3578" s="5" t="s">
        <v>6931</v>
      </c>
      <c r="D3578" s="5" t="s">
        <v>9042</v>
      </c>
      <c r="E3578" s="43">
        <v>15000</v>
      </c>
      <c r="F3578" s="43"/>
      <c r="G3578" s="361">
        <f t="shared" si="74"/>
        <v>36336.661290322663</v>
      </c>
      <c r="H3578" s="388" t="s">
        <v>9567</v>
      </c>
    </row>
    <row r="3579" spans="1:12" x14ac:dyDescent="0.3">
      <c r="A3579" s="45">
        <v>44653</v>
      </c>
      <c r="B3579" s="396"/>
      <c r="C3579" s="5" t="s">
        <v>25</v>
      </c>
      <c r="D3579" s="5" t="s">
        <v>9043</v>
      </c>
      <c r="E3579" s="43">
        <v>6700</v>
      </c>
      <c r="F3579" s="43"/>
      <c r="G3579" s="361">
        <f t="shared" si="74"/>
        <v>29636.661290322663</v>
      </c>
      <c r="H3579" s="388" t="s">
        <v>9567</v>
      </c>
    </row>
    <row r="3580" spans="1:12" x14ac:dyDescent="0.3">
      <c r="A3580" s="45">
        <v>44653</v>
      </c>
      <c r="B3580" s="396"/>
      <c r="C3580" s="5" t="s">
        <v>9044</v>
      </c>
      <c r="D3580" s="5" t="s">
        <v>9045</v>
      </c>
      <c r="E3580" s="43">
        <v>13000</v>
      </c>
      <c r="F3580" s="43"/>
      <c r="G3580" s="361">
        <f t="shared" si="74"/>
        <v>16636.661290322663</v>
      </c>
      <c r="H3580" s="388" t="s">
        <v>9567</v>
      </c>
    </row>
    <row r="3581" spans="1:12" x14ac:dyDescent="0.3">
      <c r="A3581" s="45">
        <v>44653</v>
      </c>
      <c r="B3581" s="396"/>
      <c r="C3581" s="5" t="s">
        <v>6430</v>
      </c>
      <c r="D3581" s="5" t="s">
        <v>294</v>
      </c>
      <c r="E3581" s="43">
        <v>1000</v>
      </c>
      <c r="F3581" s="43"/>
      <c r="G3581" s="361">
        <f t="shared" si="74"/>
        <v>15636.661290322663</v>
      </c>
      <c r="H3581" s="388" t="s">
        <v>9567</v>
      </c>
    </row>
    <row r="3582" spans="1:12" x14ac:dyDescent="0.3">
      <c r="A3582" s="45">
        <v>44653</v>
      </c>
      <c r="B3582" s="396"/>
      <c r="C3582" s="5" t="s">
        <v>84</v>
      </c>
      <c r="D3582" s="5" t="s">
        <v>9046</v>
      </c>
      <c r="E3582" s="65">
        <v>2000</v>
      </c>
      <c r="F3582" s="43"/>
      <c r="G3582" s="361">
        <f t="shared" si="74"/>
        <v>13636.661290322663</v>
      </c>
      <c r="H3582" s="388" t="s">
        <v>9567</v>
      </c>
      <c r="L3582" s="238"/>
    </row>
    <row r="3583" spans="1:12" x14ac:dyDescent="0.3">
      <c r="A3583" s="45">
        <v>44653</v>
      </c>
      <c r="B3583" s="396"/>
      <c r="C3583" s="5" t="s">
        <v>84</v>
      </c>
      <c r="D3583" s="5" t="s">
        <v>9047</v>
      </c>
      <c r="E3583" s="65">
        <v>1000</v>
      </c>
      <c r="F3583" s="43"/>
      <c r="G3583" s="361">
        <f t="shared" si="74"/>
        <v>12636.661290322663</v>
      </c>
      <c r="H3583" s="388" t="s">
        <v>9567</v>
      </c>
      <c r="L3583" s="238"/>
    </row>
    <row r="3584" spans="1:12" x14ac:dyDescent="0.3">
      <c r="A3584" s="45">
        <v>44653</v>
      </c>
      <c r="B3584" s="396"/>
      <c r="C3584" s="5" t="s">
        <v>25</v>
      </c>
      <c r="D3584" s="5" t="s">
        <v>8291</v>
      </c>
      <c r="E3584" s="43">
        <v>3800</v>
      </c>
      <c r="F3584" s="43"/>
      <c r="G3584" s="361">
        <f t="shared" si="74"/>
        <v>8836.6612903226633</v>
      </c>
      <c r="H3584" s="388" t="s">
        <v>9567</v>
      </c>
      <c r="L3584" s="238"/>
    </row>
    <row r="3585" spans="1:12" x14ac:dyDescent="0.3">
      <c r="A3585" s="45">
        <v>44653</v>
      </c>
      <c r="B3585" s="561"/>
      <c r="C3585" s="538" t="s">
        <v>7440</v>
      </c>
      <c r="D3585" s="538"/>
      <c r="E3585" s="538"/>
      <c r="F3585" s="43">
        <v>25000</v>
      </c>
      <c r="G3585" s="361">
        <f t="shared" si="74"/>
        <v>33836.661290322663</v>
      </c>
      <c r="H3585" s="388" t="s">
        <v>9567</v>
      </c>
      <c r="L3585" s="238"/>
    </row>
    <row r="3586" spans="1:12" x14ac:dyDescent="0.3">
      <c r="A3586" s="45">
        <v>44653</v>
      </c>
      <c r="B3586" s="396"/>
      <c r="C3586" s="5" t="s">
        <v>9048</v>
      </c>
      <c r="D3586" s="5" t="s">
        <v>9049</v>
      </c>
      <c r="E3586" s="43">
        <v>10000</v>
      </c>
      <c r="F3586" s="43"/>
      <c r="G3586" s="361">
        <f t="shared" si="74"/>
        <v>23836.661290322663</v>
      </c>
      <c r="H3586" s="388" t="s">
        <v>9567</v>
      </c>
      <c r="L3586" s="238"/>
    </row>
    <row r="3587" spans="1:12" x14ac:dyDescent="0.3">
      <c r="A3587" s="45">
        <v>44656</v>
      </c>
      <c r="B3587" s="396"/>
      <c r="C3587" s="5" t="s">
        <v>57</v>
      </c>
      <c r="D3587" s="5" t="s">
        <v>5973</v>
      </c>
      <c r="E3587" s="43">
        <v>8000</v>
      </c>
      <c r="F3587" s="43"/>
      <c r="G3587" s="361">
        <f t="shared" si="74"/>
        <v>15836.661290322663</v>
      </c>
      <c r="H3587" s="388" t="s">
        <v>9567</v>
      </c>
    </row>
    <row r="3588" spans="1:12" x14ac:dyDescent="0.3">
      <c r="A3588" s="45">
        <v>44656</v>
      </c>
      <c r="B3588" s="396"/>
      <c r="C3588" s="5" t="s">
        <v>5846</v>
      </c>
      <c r="D3588" s="5" t="s">
        <v>9050</v>
      </c>
      <c r="E3588" s="43">
        <v>500</v>
      </c>
      <c r="F3588" s="43"/>
      <c r="G3588" s="361">
        <f t="shared" si="74"/>
        <v>15336.661290322663</v>
      </c>
      <c r="H3588" s="388" t="s">
        <v>9567</v>
      </c>
    </row>
    <row r="3589" spans="1:12" x14ac:dyDescent="0.3">
      <c r="A3589" s="45">
        <v>44656</v>
      </c>
      <c r="B3589" s="396"/>
      <c r="C3589" s="5" t="s">
        <v>4946</v>
      </c>
      <c r="D3589" s="5" t="s">
        <v>8719</v>
      </c>
      <c r="E3589" s="43">
        <v>939</v>
      </c>
      <c r="F3589" s="43"/>
      <c r="G3589" s="361">
        <f t="shared" si="74"/>
        <v>14397.661290322663</v>
      </c>
      <c r="H3589" s="388" t="s">
        <v>9567</v>
      </c>
    </row>
    <row r="3590" spans="1:12" x14ac:dyDescent="0.3">
      <c r="A3590" s="45">
        <v>44656</v>
      </c>
      <c r="B3590" s="561"/>
      <c r="C3590" s="538" t="s">
        <v>7440</v>
      </c>
      <c r="D3590" s="538"/>
      <c r="E3590" s="538"/>
      <c r="F3590" s="43">
        <v>187000</v>
      </c>
      <c r="G3590" s="361">
        <f t="shared" si="74"/>
        <v>201397.66129032266</v>
      </c>
      <c r="H3590" s="388" t="s">
        <v>9567</v>
      </c>
      <c r="L3590" s="238"/>
    </row>
    <row r="3591" spans="1:12" x14ac:dyDescent="0.3">
      <c r="A3591" s="45">
        <v>44656</v>
      </c>
      <c r="B3591" s="396"/>
      <c r="C3591" s="5" t="s">
        <v>9052</v>
      </c>
      <c r="D3591" s="5" t="s">
        <v>294</v>
      </c>
      <c r="E3591" s="43">
        <v>21600</v>
      </c>
      <c r="F3591" s="43"/>
      <c r="G3591" s="361">
        <f t="shared" si="74"/>
        <v>179797.66129032266</v>
      </c>
      <c r="H3591" s="388" t="s">
        <v>9567</v>
      </c>
    </row>
    <row r="3592" spans="1:12" x14ac:dyDescent="0.3">
      <c r="A3592" s="45">
        <v>44656</v>
      </c>
      <c r="B3592" s="396"/>
      <c r="C3592" s="5" t="s">
        <v>14</v>
      </c>
      <c r="D3592" s="5" t="s">
        <v>640</v>
      </c>
      <c r="E3592" s="43">
        <v>1000</v>
      </c>
      <c r="F3592" s="43"/>
      <c r="G3592" s="361">
        <f t="shared" si="74"/>
        <v>178797.66129032266</v>
      </c>
      <c r="H3592" s="388" t="s">
        <v>9567</v>
      </c>
    </row>
    <row r="3593" spans="1:12" x14ac:dyDescent="0.3">
      <c r="A3593" s="45">
        <v>44656</v>
      </c>
      <c r="B3593" s="396"/>
      <c r="C3593" s="5" t="s">
        <v>3554</v>
      </c>
      <c r="D3593" s="5" t="s">
        <v>9055</v>
      </c>
      <c r="E3593" s="43">
        <v>5000</v>
      </c>
      <c r="F3593" s="43"/>
      <c r="G3593" s="361">
        <f t="shared" si="74"/>
        <v>173797.66129032266</v>
      </c>
      <c r="H3593" s="388" t="s">
        <v>9567</v>
      </c>
    </row>
    <row r="3594" spans="1:12" x14ac:dyDescent="0.3">
      <c r="A3594" s="45">
        <v>44656</v>
      </c>
      <c r="B3594" s="396"/>
      <c r="C3594" s="5" t="s">
        <v>9054</v>
      </c>
      <c r="D3594" s="5" t="s">
        <v>9056</v>
      </c>
      <c r="E3594" s="43">
        <v>30000</v>
      </c>
      <c r="F3594" s="43"/>
      <c r="G3594" s="361">
        <f t="shared" si="74"/>
        <v>143797.66129032266</v>
      </c>
      <c r="H3594" s="388" t="s">
        <v>9567</v>
      </c>
    </row>
    <row r="3595" spans="1:12" x14ac:dyDescent="0.3">
      <c r="A3595" s="45">
        <v>44656</v>
      </c>
      <c r="B3595" s="429"/>
      <c r="C3595" s="346" t="s">
        <v>54</v>
      </c>
      <c r="D3595" s="346" t="s">
        <v>6244</v>
      </c>
      <c r="E3595" s="347">
        <v>19927</v>
      </c>
      <c r="G3595" s="361">
        <f t="shared" si="74"/>
        <v>123870.66129032266</v>
      </c>
      <c r="H3595" s="388" t="s">
        <v>9567</v>
      </c>
    </row>
    <row r="3596" spans="1:12" x14ac:dyDescent="0.3">
      <c r="A3596" s="45">
        <v>44656</v>
      </c>
      <c r="B3596" s="429"/>
      <c r="C3596" s="346" t="s">
        <v>54</v>
      </c>
      <c r="D3596" s="218" t="s">
        <v>6842</v>
      </c>
      <c r="E3596" s="62">
        <f>97000+1500</f>
        <v>98500</v>
      </c>
      <c r="F3596" s="43"/>
      <c r="G3596" s="361">
        <f t="shared" si="74"/>
        <v>25370.661290322663</v>
      </c>
      <c r="H3596" s="388" t="s">
        <v>9567</v>
      </c>
    </row>
    <row r="3597" spans="1:12" x14ac:dyDescent="0.3">
      <c r="A3597" s="45">
        <v>44657</v>
      </c>
      <c r="B3597" s="396"/>
      <c r="C3597" s="5" t="s">
        <v>25</v>
      </c>
      <c r="D3597" s="5" t="s">
        <v>6543</v>
      </c>
      <c r="E3597" s="43">
        <v>1000</v>
      </c>
      <c r="F3597" s="43"/>
      <c r="G3597" s="361">
        <f t="shared" si="74"/>
        <v>24370.661290322663</v>
      </c>
      <c r="H3597" s="388" t="s">
        <v>9567</v>
      </c>
    </row>
    <row r="3598" spans="1:12" x14ac:dyDescent="0.3">
      <c r="A3598" s="45">
        <v>44657</v>
      </c>
      <c r="B3598" s="561"/>
      <c r="C3598" s="538" t="s">
        <v>7440</v>
      </c>
      <c r="D3598" s="538"/>
      <c r="E3598" s="538"/>
      <c r="F3598" s="43">
        <v>500000</v>
      </c>
      <c r="G3598" s="361">
        <f t="shared" ref="G3598" si="75">G3597+F3598-E3598</f>
        <v>524370.66129032266</v>
      </c>
      <c r="H3598" s="388" t="s">
        <v>9567</v>
      </c>
      <c r="L3598" s="238"/>
    </row>
    <row r="3599" spans="1:12" x14ac:dyDescent="0.3">
      <c r="A3599" s="45">
        <v>44657</v>
      </c>
      <c r="B3599" s="396"/>
      <c r="C3599" s="5" t="s">
        <v>1616</v>
      </c>
      <c r="D3599" s="5" t="s">
        <v>9058</v>
      </c>
      <c r="E3599" s="43">
        <v>650</v>
      </c>
      <c r="F3599" s="43"/>
      <c r="G3599" s="361">
        <f t="shared" si="74"/>
        <v>523720.66129032266</v>
      </c>
      <c r="H3599" s="388" t="s">
        <v>9567</v>
      </c>
    </row>
    <row r="3600" spans="1:12" x14ac:dyDescent="0.3">
      <c r="A3600" s="45">
        <v>44657</v>
      </c>
      <c r="B3600" s="429"/>
      <c r="C3600" s="346" t="s">
        <v>54</v>
      </c>
      <c r="D3600" s="346" t="s">
        <v>8636</v>
      </c>
      <c r="E3600" s="347">
        <v>117750</v>
      </c>
      <c r="G3600" s="361">
        <f t="shared" ref="G3600:G3601" si="76">G3599+F3600-E3600</f>
        <v>405970.66129032266</v>
      </c>
      <c r="H3600" s="388" t="s">
        <v>9567</v>
      </c>
    </row>
    <row r="3601" spans="1:12" x14ac:dyDescent="0.3">
      <c r="A3601" s="45">
        <v>44657</v>
      </c>
      <c r="B3601" s="429"/>
      <c r="C3601" s="346" t="s">
        <v>54</v>
      </c>
      <c r="D3601" s="218" t="s">
        <v>8637</v>
      </c>
      <c r="E3601" s="62">
        <v>73387</v>
      </c>
      <c r="F3601" s="43"/>
      <c r="G3601" s="361">
        <f t="shared" si="76"/>
        <v>332583.66129032266</v>
      </c>
      <c r="H3601" s="388" t="s">
        <v>9567</v>
      </c>
    </row>
    <row r="3602" spans="1:12" x14ac:dyDescent="0.3">
      <c r="A3602" s="45">
        <v>44657</v>
      </c>
      <c r="B3602" s="429"/>
      <c r="C3602" s="346" t="s">
        <v>54</v>
      </c>
      <c r="D3602" s="218" t="s">
        <v>9059</v>
      </c>
      <c r="E3602" s="62">
        <v>49952</v>
      </c>
      <c r="F3602" s="43"/>
      <c r="G3602" s="361">
        <f t="shared" si="74"/>
        <v>282631.66129032266</v>
      </c>
      <c r="H3602" s="388" t="s">
        <v>9567</v>
      </c>
    </row>
    <row r="3603" spans="1:12" x14ac:dyDescent="0.3">
      <c r="A3603" s="45">
        <v>44657</v>
      </c>
      <c r="B3603" s="429"/>
      <c r="C3603" s="346" t="s">
        <v>54</v>
      </c>
      <c r="D3603" s="218" t="s">
        <v>9060</v>
      </c>
      <c r="E3603" s="62">
        <v>126629</v>
      </c>
      <c r="F3603" s="43"/>
      <c r="G3603" s="361">
        <f t="shared" si="74"/>
        <v>156002.66129032266</v>
      </c>
      <c r="H3603" s="388" t="s">
        <v>9567</v>
      </c>
    </row>
    <row r="3604" spans="1:12" x14ac:dyDescent="0.3">
      <c r="A3604" s="45">
        <v>44657</v>
      </c>
      <c r="B3604" s="396"/>
      <c r="C3604" s="5" t="s">
        <v>5162</v>
      </c>
      <c r="D3604" s="5" t="s">
        <v>9061</v>
      </c>
      <c r="E3604" s="43">
        <v>1000</v>
      </c>
      <c r="F3604" s="43"/>
      <c r="G3604" s="361">
        <f t="shared" ref="G3604:G3644" si="77">G3603+F3604-E3604</f>
        <v>155002.66129032266</v>
      </c>
      <c r="H3604" s="388" t="s">
        <v>9567</v>
      </c>
    </row>
    <row r="3605" spans="1:12" x14ac:dyDescent="0.3">
      <c r="A3605" s="45">
        <v>44657</v>
      </c>
      <c r="B3605" s="396"/>
      <c r="C3605" s="5" t="s">
        <v>6931</v>
      </c>
      <c r="D3605" s="5" t="s">
        <v>2013</v>
      </c>
      <c r="E3605" s="43">
        <v>300</v>
      </c>
      <c r="F3605" s="43"/>
      <c r="G3605" s="361">
        <f t="shared" si="77"/>
        <v>154702.66129032266</v>
      </c>
      <c r="H3605" s="388" t="s">
        <v>9567</v>
      </c>
    </row>
    <row r="3606" spans="1:12" x14ac:dyDescent="0.3">
      <c r="A3606" s="45">
        <v>44657</v>
      </c>
      <c r="B3606" s="396"/>
      <c r="C3606" s="5" t="s">
        <v>6931</v>
      </c>
      <c r="D3606" s="5" t="s">
        <v>8945</v>
      </c>
      <c r="E3606" s="43">
        <v>2000</v>
      </c>
      <c r="F3606" s="43"/>
      <c r="G3606" s="361">
        <f t="shared" si="77"/>
        <v>152702.66129032266</v>
      </c>
      <c r="H3606" s="388" t="s">
        <v>9567</v>
      </c>
    </row>
    <row r="3607" spans="1:12" x14ac:dyDescent="0.3">
      <c r="A3607" s="45">
        <v>44657</v>
      </c>
      <c r="B3607" s="396"/>
      <c r="C3607" s="5" t="s">
        <v>84</v>
      </c>
      <c r="D3607" s="5" t="s">
        <v>8992</v>
      </c>
      <c r="E3607" s="43">
        <v>3000</v>
      </c>
      <c r="F3607" s="43"/>
      <c r="G3607" s="361">
        <f t="shared" si="77"/>
        <v>149702.66129032266</v>
      </c>
      <c r="H3607" s="388" t="s">
        <v>9567</v>
      </c>
    </row>
    <row r="3608" spans="1:12" x14ac:dyDescent="0.3">
      <c r="A3608" s="45">
        <v>44657</v>
      </c>
      <c r="B3608" s="396"/>
      <c r="C3608" s="5" t="s">
        <v>9062</v>
      </c>
      <c r="D3608" s="5" t="s">
        <v>9063</v>
      </c>
      <c r="E3608" s="43">
        <v>45230</v>
      </c>
      <c r="F3608" s="43"/>
      <c r="G3608" s="361">
        <f t="shared" si="77"/>
        <v>104472.66129032266</v>
      </c>
      <c r="H3608" s="388" t="s">
        <v>9567</v>
      </c>
    </row>
    <row r="3609" spans="1:12" x14ac:dyDescent="0.3">
      <c r="A3609" s="45">
        <v>44657</v>
      </c>
      <c r="B3609" s="561"/>
      <c r="C3609" s="538" t="s">
        <v>7440</v>
      </c>
      <c r="D3609" s="538"/>
      <c r="E3609" s="538"/>
      <c r="F3609" s="43">
        <v>400000</v>
      </c>
      <c r="G3609" s="361">
        <f t="shared" si="77"/>
        <v>504472.66129032266</v>
      </c>
      <c r="H3609" s="388" t="s">
        <v>9567</v>
      </c>
      <c r="L3609" s="238"/>
    </row>
    <row r="3610" spans="1:12" x14ac:dyDescent="0.3">
      <c r="A3610" s="45">
        <v>44657</v>
      </c>
      <c r="B3610" s="429"/>
      <c r="C3610" s="346" t="s">
        <v>54</v>
      </c>
      <c r="D3610" s="346" t="s">
        <v>8646</v>
      </c>
      <c r="E3610" s="347">
        <v>117036</v>
      </c>
      <c r="G3610" s="361">
        <f t="shared" si="77"/>
        <v>387436.66129032266</v>
      </c>
      <c r="H3610" s="388" t="s">
        <v>9567</v>
      </c>
    </row>
    <row r="3611" spans="1:12" x14ac:dyDescent="0.3">
      <c r="A3611" s="45">
        <v>44657</v>
      </c>
      <c r="B3611" s="429"/>
      <c r="C3611" s="346" t="s">
        <v>54</v>
      </c>
      <c r="D3611" s="218" t="s">
        <v>8645</v>
      </c>
      <c r="E3611" s="62">
        <v>227871</v>
      </c>
      <c r="F3611" s="43"/>
      <c r="G3611" s="361">
        <f t="shared" si="77"/>
        <v>159565.66129032266</v>
      </c>
      <c r="H3611" s="388" t="s">
        <v>9567</v>
      </c>
    </row>
    <row r="3612" spans="1:12" x14ac:dyDescent="0.3">
      <c r="A3612" s="45">
        <v>44657</v>
      </c>
      <c r="B3612" s="405"/>
      <c r="C3612" s="218" t="s">
        <v>54</v>
      </c>
      <c r="D3612" s="218" t="s">
        <v>8238</v>
      </c>
      <c r="E3612" s="62">
        <v>84113</v>
      </c>
      <c r="F3612" s="43"/>
      <c r="G3612" s="361">
        <f t="shared" si="77"/>
        <v>75452.661290322663</v>
      </c>
      <c r="H3612" s="388" t="s">
        <v>9567</v>
      </c>
    </row>
    <row r="3613" spans="1:12" x14ac:dyDescent="0.3">
      <c r="A3613" s="45">
        <v>44657</v>
      </c>
      <c r="B3613" s="405"/>
      <c r="C3613" s="218" t="s">
        <v>54</v>
      </c>
      <c r="D3613" s="61" t="s">
        <v>8824</v>
      </c>
      <c r="E3613" s="62">
        <v>32800</v>
      </c>
      <c r="F3613" s="43"/>
      <c r="G3613" s="361">
        <f t="shared" si="77"/>
        <v>42652.661290322663</v>
      </c>
      <c r="H3613" s="388" t="s">
        <v>9567</v>
      </c>
    </row>
    <row r="3614" spans="1:12" x14ac:dyDescent="0.3">
      <c r="A3614" s="45">
        <v>44659</v>
      </c>
      <c r="B3614" s="396"/>
      <c r="C3614" s="5" t="s">
        <v>5938</v>
      </c>
      <c r="D3614" s="5" t="s">
        <v>9064</v>
      </c>
      <c r="E3614" s="43">
        <v>20000</v>
      </c>
      <c r="F3614" s="43"/>
      <c r="G3614" s="361">
        <f t="shared" si="77"/>
        <v>22652.661290322663</v>
      </c>
      <c r="H3614" s="388" t="s">
        <v>9567</v>
      </c>
    </row>
    <row r="3615" spans="1:12" x14ac:dyDescent="0.3">
      <c r="A3615" s="45">
        <v>44659</v>
      </c>
      <c r="B3615" s="396"/>
      <c r="C3615" s="5" t="s">
        <v>9065</v>
      </c>
      <c r="D3615" s="5" t="s">
        <v>9066</v>
      </c>
      <c r="E3615" s="43">
        <v>12880</v>
      </c>
      <c r="F3615" s="43"/>
      <c r="G3615" s="361">
        <f t="shared" si="77"/>
        <v>9772.6612903226633</v>
      </c>
      <c r="H3615" s="388" t="s">
        <v>9567</v>
      </c>
    </row>
    <row r="3616" spans="1:12" x14ac:dyDescent="0.3">
      <c r="A3616" s="45">
        <v>44659</v>
      </c>
      <c r="B3616" s="561"/>
      <c r="C3616" s="538" t="s">
        <v>9067</v>
      </c>
      <c r="D3616" s="538"/>
      <c r="E3616" s="538"/>
      <c r="F3616" s="43">
        <v>50000</v>
      </c>
      <c r="G3616" s="361">
        <f t="shared" ref="G3616" si="78">G3615+F3616-E3616</f>
        <v>59772.661290322663</v>
      </c>
      <c r="H3616" s="388" t="s">
        <v>9567</v>
      </c>
      <c r="L3616" s="238"/>
    </row>
    <row r="3617" spans="1:12" x14ac:dyDescent="0.3">
      <c r="A3617" s="45">
        <v>44659</v>
      </c>
      <c r="B3617" s="396"/>
      <c r="C3617" s="5" t="s">
        <v>14</v>
      </c>
      <c r="D3617" s="5" t="s">
        <v>294</v>
      </c>
      <c r="E3617" s="43">
        <v>50000</v>
      </c>
      <c r="F3617" s="43"/>
      <c r="G3617" s="361">
        <f t="shared" si="77"/>
        <v>9772.6612903226633</v>
      </c>
      <c r="H3617" s="388" t="s">
        <v>9567</v>
      </c>
    </row>
    <row r="3618" spans="1:12" x14ac:dyDescent="0.3">
      <c r="A3618" s="45">
        <v>44659</v>
      </c>
      <c r="B3618" s="396"/>
      <c r="C3618" s="5" t="s">
        <v>107</v>
      </c>
      <c r="D3618" s="5" t="s">
        <v>9069</v>
      </c>
      <c r="E3618" s="43">
        <v>400</v>
      </c>
      <c r="F3618" s="43"/>
      <c r="G3618" s="361">
        <f t="shared" si="77"/>
        <v>9372.6612903226633</v>
      </c>
      <c r="H3618" s="388" t="s">
        <v>9567</v>
      </c>
    </row>
    <row r="3619" spans="1:12" x14ac:dyDescent="0.3">
      <c r="A3619" s="45">
        <v>44662</v>
      </c>
      <c r="B3619" s="396"/>
      <c r="C3619" s="5" t="s">
        <v>3724</v>
      </c>
      <c r="D3619" s="5" t="s">
        <v>40</v>
      </c>
      <c r="E3619" s="43">
        <v>4230</v>
      </c>
      <c r="F3619" s="43"/>
      <c r="G3619" s="361">
        <f t="shared" si="77"/>
        <v>5142.6612903226633</v>
      </c>
      <c r="H3619" s="388" t="s">
        <v>9567</v>
      </c>
    </row>
    <row r="3620" spans="1:12" x14ac:dyDescent="0.3">
      <c r="A3620" s="45">
        <v>44662</v>
      </c>
      <c r="B3620" s="396"/>
      <c r="C3620" s="5" t="s">
        <v>25</v>
      </c>
      <c r="D3620" s="5" t="s">
        <v>8152</v>
      </c>
      <c r="E3620" s="43">
        <v>2643</v>
      </c>
      <c r="F3620" s="43"/>
      <c r="G3620" s="361">
        <f t="shared" si="77"/>
        <v>2499.6612903226633</v>
      </c>
      <c r="H3620" s="388" t="s">
        <v>9567</v>
      </c>
    </row>
    <row r="3621" spans="1:12" x14ac:dyDescent="0.3">
      <c r="A3621" s="45">
        <v>44662</v>
      </c>
      <c r="B3621" s="561"/>
      <c r="C3621" s="538" t="s">
        <v>4106</v>
      </c>
      <c r="D3621" s="538"/>
      <c r="E3621" s="538"/>
      <c r="F3621" s="43">
        <v>200000</v>
      </c>
      <c r="G3621" s="361">
        <f t="shared" si="77"/>
        <v>202499.66129032266</v>
      </c>
      <c r="H3621" s="388" t="s">
        <v>9567</v>
      </c>
      <c r="L3621" s="238"/>
    </row>
    <row r="3622" spans="1:12" x14ac:dyDescent="0.3">
      <c r="A3622" s="45">
        <v>44662</v>
      </c>
      <c r="B3622" s="396"/>
      <c r="C3622" s="5" t="s">
        <v>4989</v>
      </c>
      <c r="D3622" s="5" t="s">
        <v>9076</v>
      </c>
      <c r="E3622" s="43">
        <v>25000</v>
      </c>
      <c r="F3622" s="43"/>
      <c r="G3622" s="361">
        <f t="shared" si="77"/>
        <v>177499.66129032266</v>
      </c>
      <c r="H3622" s="388" t="s">
        <v>9567</v>
      </c>
    </row>
    <row r="3623" spans="1:12" x14ac:dyDescent="0.3">
      <c r="A3623" s="45">
        <v>44662</v>
      </c>
      <c r="B3623" s="396"/>
      <c r="C3623" s="5" t="s">
        <v>4989</v>
      </c>
      <c r="D3623" s="5" t="s">
        <v>9077</v>
      </c>
      <c r="E3623" s="43">
        <v>25000</v>
      </c>
      <c r="F3623" s="43"/>
      <c r="G3623" s="361">
        <f t="shared" si="77"/>
        <v>152499.66129032266</v>
      </c>
      <c r="H3623" s="388" t="s">
        <v>9567</v>
      </c>
    </row>
    <row r="3624" spans="1:12" x14ac:dyDescent="0.3">
      <c r="A3624" s="45">
        <v>44662</v>
      </c>
      <c r="B3624" s="396"/>
      <c r="C3624" s="5" t="s">
        <v>4989</v>
      </c>
      <c r="D3624" s="5" t="s">
        <v>9078</v>
      </c>
      <c r="E3624" s="43">
        <v>25000</v>
      </c>
      <c r="F3624" s="43"/>
      <c r="G3624" s="361">
        <f t="shared" si="77"/>
        <v>127499.66129032266</v>
      </c>
      <c r="H3624" s="388" t="s">
        <v>9567</v>
      </c>
    </row>
    <row r="3625" spans="1:12" x14ac:dyDescent="0.3">
      <c r="A3625" s="45">
        <v>44662</v>
      </c>
      <c r="B3625" s="396"/>
      <c r="C3625" s="5" t="s">
        <v>4989</v>
      </c>
      <c r="D3625" s="5" t="s">
        <v>9079</v>
      </c>
      <c r="E3625" s="43">
        <v>25000</v>
      </c>
      <c r="F3625" s="43"/>
      <c r="G3625" s="361">
        <f t="shared" si="77"/>
        <v>102499.66129032266</v>
      </c>
      <c r="H3625" s="388" t="s">
        <v>9567</v>
      </c>
    </row>
    <row r="3626" spans="1:12" x14ac:dyDescent="0.3">
      <c r="A3626" s="45">
        <v>44662</v>
      </c>
      <c r="B3626" s="396"/>
      <c r="C3626" s="5" t="s">
        <v>7571</v>
      </c>
      <c r="D3626" s="5" t="s">
        <v>8550</v>
      </c>
      <c r="E3626" s="43">
        <v>50000</v>
      </c>
      <c r="F3626" s="43"/>
      <c r="G3626" s="361">
        <f t="shared" si="77"/>
        <v>52499.661290322663</v>
      </c>
      <c r="H3626" s="388" t="s">
        <v>9567</v>
      </c>
    </row>
    <row r="3627" spans="1:12" x14ac:dyDescent="0.3">
      <c r="A3627" s="45">
        <v>44662</v>
      </c>
      <c r="B3627" s="396"/>
      <c r="C3627" s="5" t="s">
        <v>14</v>
      </c>
      <c r="D3627" s="5" t="s">
        <v>294</v>
      </c>
      <c r="E3627" s="43">
        <v>20000</v>
      </c>
      <c r="F3627" s="43"/>
      <c r="G3627" s="361">
        <f t="shared" si="77"/>
        <v>32499.661290322663</v>
      </c>
      <c r="H3627" s="388" t="s">
        <v>9567</v>
      </c>
    </row>
    <row r="3628" spans="1:12" x14ac:dyDescent="0.3">
      <c r="A3628" s="45">
        <v>44662</v>
      </c>
      <c r="B3628" s="396"/>
      <c r="C3628" s="5" t="s">
        <v>541</v>
      </c>
      <c r="D3628" s="5" t="s">
        <v>294</v>
      </c>
      <c r="E3628" s="43">
        <v>30000</v>
      </c>
      <c r="F3628" s="43"/>
      <c r="G3628" s="361">
        <f t="shared" si="77"/>
        <v>2499.6612903226633</v>
      </c>
      <c r="H3628" s="388" t="s">
        <v>9567</v>
      </c>
    </row>
    <row r="3629" spans="1:12" x14ac:dyDescent="0.3">
      <c r="A3629" s="45">
        <v>44662</v>
      </c>
      <c r="B3629" s="396"/>
      <c r="C3629" s="5" t="s">
        <v>25</v>
      </c>
      <c r="D3629" s="5" t="s">
        <v>4400</v>
      </c>
      <c r="E3629" s="43">
        <v>2500</v>
      </c>
      <c r="F3629" s="43"/>
      <c r="G3629" s="361">
        <f t="shared" si="77"/>
        <v>-0.33870967733673751</v>
      </c>
      <c r="H3629" s="388" t="s">
        <v>9567</v>
      </c>
    </row>
    <row r="3630" spans="1:12" x14ac:dyDescent="0.3">
      <c r="A3630" s="45">
        <v>44665</v>
      </c>
      <c r="B3630" s="561"/>
      <c r="C3630" s="538" t="s">
        <v>9067</v>
      </c>
      <c r="D3630" s="538"/>
      <c r="E3630" s="538"/>
      <c r="F3630" s="43">
        <v>20000</v>
      </c>
      <c r="G3630" s="361">
        <f t="shared" si="77"/>
        <v>19999.661290322663</v>
      </c>
      <c r="H3630" s="388" t="s">
        <v>9567</v>
      </c>
      <c r="L3630" s="238"/>
    </row>
    <row r="3631" spans="1:12" x14ac:dyDescent="0.3">
      <c r="A3631" s="45">
        <v>44665</v>
      </c>
      <c r="B3631" s="396"/>
      <c r="C3631" s="5" t="s">
        <v>3546</v>
      </c>
      <c r="D3631" s="5" t="s">
        <v>9087</v>
      </c>
      <c r="E3631" s="43">
        <v>18200</v>
      </c>
      <c r="F3631" s="43"/>
      <c r="G3631" s="361">
        <f t="shared" si="77"/>
        <v>1799.6612903226633</v>
      </c>
      <c r="H3631" s="388" t="s">
        <v>9567</v>
      </c>
    </row>
    <row r="3632" spans="1:12" x14ac:dyDescent="0.3">
      <c r="A3632" s="45">
        <v>44665</v>
      </c>
      <c r="C3632" s="5" t="s">
        <v>84</v>
      </c>
      <c r="D3632" s="4" t="s">
        <v>9089</v>
      </c>
      <c r="E3632" s="167">
        <v>1800</v>
      </c>
      <c r="F3632" s="167"/>
      <c r="G3632" s="361">
        <f t="shared" si="77"/>
        <v>-0.33870967733673751</v>
      </c>
      <c r="H3632" s="388" t="s">
        <v>9567</v>
      </c>
    </row>
    <row r="3633" spans="1:12" x14ac:dyDescent="0.3">
      <c r="A3633" s="45">
        <v>44666</v>
      </c>
      <c r="B3633" s="561"/>
      <c r="C3633" s="538" t="s">
        <v>7440</v>
      </c>
      <c r="D3633" s="538"/>
      <c r="E3633" s="538"/>
      <c r="F3633" s="43">
        <v>49000</v>
      </c>
      <c r="G3633" s="361">
        <f t="shared" si="77"/>
        <v>48999.661290322663</v>
      </c>
      <c r="H3633" s="388" t="s">
        <v>9567</v>
      </c>
      <c r="L3633" s="238"/>
    </row>
    <row r="3634" spans="1:12" x14ac:dyDescent="0.3">
      <c r="A3634" s="45">
        <v>44666</v>
      </c>
      <c r="B3634" s="396"/>
      <c r="C3634" s="5" t="s">
        <v>25</v>
      </c>
      <c r="D3634" s="5" t="s">
        <v>9084</v>
      </c>
      <c r="E3634" s="43">
        <v>2500</v>
      </c>
      <c r="F3634" s="43"/>
      <c r="G3634" s="361">
        <f t="shared" si="77"/>
        <v>46499.661290322663</v>
      </c>
      <c r="H3634" s="388" t="s">
        <v>9567</v>
      </c>
    </row>
    <row r="3635" spans="1:12" x14ac:dyDescent="0.3">
      <c r="A3635" s="45">
        <v>44666</v>
      </c>
      <c r="B3635" s="396"/>
      <c r="C3635" s="5" t="s">
        <v>9044</v>
      </c>
      <c r="D3635" s="5" t="s">
        <v>9085</v>
      </c>
      <c r="E3635" s="43">
        <v>17000</v>
      </c>
      <c r="F3635" s="43"/>
      <c r="G3635" s="361">
        <f t="shared" si="77"/>
        <v>29499.661290322663</v>
      </c>
      <c r="H3635" s="388" t="s">
        <v>9567</v>
      </c>
    </row>
    <row r="3636" spans="1:12" x14ac:dyDescent="0.3">
      <c r="A3636" s="45">
        <v>44666</v>
      </c>
      <c r="B3636" s="396"/>
      <c r="C3636" s="5" t="s">
        <v>14</v>
      </c>
      <c r="D3636" s="5" t="s">
        <v>9086</v>
      </c>
      <c r="E3636" s="43">
        <v>7000</v>
      </c>
      <c r="F3636" s="43"/>
      <c r="G3636" s="361">
        <f t="shared" si="77"/>
        <v>22499.661290322663</v>
      </c>
      <c r="H3636" s="388" t="s">
        <v>9567</v>
      </c>
    </row>
    <row r="3637" spans="1:12" x14ac:dyDescent="0.3">
      <c r="A3637" s="45">
        <v>44666</v>
      </c>
      <c r="B3637" s="396"/>
      <c r="C3637" s="5" t="s">
        <v>57</v>
      </c>
      <c r="D3637" s="5" t="s">
        <v>294</v>
      </c>
      <c r="E3637" s="43">
        <v>2000</v>
      </c>
      <c r="F3637" s="43"/>
      <c r="G3637" s="361">
        <f t="shared" si="77"/>
        <v>20499.661290322663</v>
      </c>
      <c r="H3637" s="388" t="s">
        <v>9567</v>
      </c>
    </row>
    <row r="3638" spans="1:12" x14ac:dyDescent="0.3">
      <c r="A3638" s="45">
        <v>44666</v>
      </c>
      <c r="B3638" s="396"/>
      <c r="C3638" s="5" t="s">
        <v>84</v>
      </c>
      <c r="D3638" s="5" t="s">
        <v>9088</v>
      </c>
      <c r="E3638" s="43">
        <v>1000</v>
      </c>
      <c r="F3638" s="43"/>
      <c r="G3638" s="361">
        <f t="shared" si="77"/>
        <v>19499.661290322663</v>
      </c>
      <c r="H3638" s="388" t="s">
        <v>9567</v>
      </c>
    </row>
    <row r="3639" spans="1:12" x14ac:dyDescent="0.3">
      <c r="A3639" s="45">
        <v>44666</v>
      </c>
      <c r="B3639" s="396"/>
      <c r="C3639" s="5" t="s">
        <v>25</v>
      </c>
      <c r="D3639" s="5" t="s">
        <v>8850</v>
      </c>
      <c r="E3639" s="43">
        <v>2350</v>
      </c>
      <c r="F3639" s="43"/>
      <c r="G3639" s="361">
        <f t="shared" si="77"/>
        <v>17149.661290322663</v>
      </c>
      <c r="H3639" s="388" t="s">
        <v>9567</v>
      </c>
    </row>
    <row r="3640" spans="1:12" x14ac:dyDescent="0.3">
      <c r="A3640" s="45">
        <v>44666</v>
      </c>
      <c r="B3640" s="561"/>
      <c r="C3640" s="538" t="s">
        <v>7440</v>
      </c>
      <c r="D3640" s="538"/>
      <c r="E3640" s="538"/>
      <c r="F3640" s="43">
        <v>50000</v>
      </c>
      <c r="G3640" s="361">
        <f t="shared" si="77"/>
        <v>67149.661290322663</v>
      </c>
      <c r="H3640" s="388" t="s">
        <v>9567</v>
      </c>
      <c r="L3640" s="238"/>
    </row>
    <row r="3641" spans="1:12" x14ac:dyDescent="0.3">
      <c r="A3641" s="45">
        <v>44666</v>
      </c>
      <c r="B3641" s="396"/>
      <c r="C3641" s="5" t="s">
        <v>4989</v>
      </c>
      <c r="D3641" s="5" t="s">
        <v>9090</v>
      </c>
      <c r="E3641" s="43">
        <v>25000</v>
      </c>
      <c r="F3641" s="43"/>
      <c r="G3641" s="361">
        <f t="shared" si="77"/>
        <v>42149.661290322663</v>
      </c>
      <c r="H3641" s="388" t="s">
        <v>9567</v>
      </c>
    </row>
    <row r="3642" spans="1:12" x14ac:dyDescent="0.3">
      <c r="A3642" s="45">
        <v>44666</v>
      </c>
      <c r="B3642" s="396"/>
      <c r="C3642" s="5" t="s">
        <v>1787</v>
      </c>
      <c r="D3642" s="5" t="s">
        <v>9130</v>
      </c>
      <c r="E3642" s="43">
        <v>2000</v>
      </c>
      <c r="F3642" s="43"/>
      <c r="G3642" s="361">
        <f t="shared" si="77"/>
        <v>40149.661290322663</v>
      </c>
      <c r="H3642" s="388" t="s">
        <v>9567</v>
      </c>
    </row>
    <row r="3643" spans="1:12" x14ac:dyDescent="0.3">
      <c r="A3643" s="45">
        <v>44666</v>
      </c>
      <c r="B3643" s="396"/>
      <c r="C3643" s="5" t="s">
        <v>4989</v>
      </c>
      <c r="D3643" s="5" t="s">
        <v>9092</v>
      </c>
      <c r="E3643" s="43">
        <v>24145</v>
      </c>
      <c r="F3643" s="43"/>
      <c r="G3643" s="361">
        <f t="shared" si="77"/>
        <v>16004.661290322663</v>
      </c>
      <c r="H3643" s="388" t="s">
        <v>9567</v>
      </c>
    </row>
    <row r="3644" spans="1:12" x14ac:dyDescent="0.3">
      <c r="A3644" s="45">
        <v>44666</v>
      </c>
      <c r="B3644" s="396"/>
      <c r="C3644" s="5" t="s">
        <v>14</v>
      </c>
      <c r="D3644" s="5" t="s">
        <v>294</v>
      </c>
      <c r="E3644" s="43">
        <v>9000</v>
      </c>
      <c r="F3644" s="43"/>
      <c r="G3644" s="361">
        <f t="shared" si="77"/>
        <v>7004.6612903226633</v>
      </c>
      <c r="H3644" s="388" t="s">
        <v>9567</v>
      </c>
    </row>
    <row r="3645" spans="1:12" x14ac:dyDescent="0.3">
      <c r="A3645" s="45">
        <v>44667</v>
      </c>
      <c r="B3645" s="561"/>
      <c r="C3645" s="538" t="s">
        <v>9094</v>
      </c>
      <c r="D3645" s="538"/>
      <c r="E3645" s="538"/>
      <c r="F3645" s="43">
        <v>250000</v>
      </c>
      <c r="G3645" s="361">
        <f t="shared" ref="G3645" si="79">G3644+F3645-E3645</f>
        <v>257004.66129032266</v>
      </c>
      <c r="H3645" s="388" t="s">
        <v>9567</v>
      </c>
      <c r="L3645" s="238"/>
    </row>
    <row r="3646" spans="1:12" x14ac:dyDescent="0.3">
      <c r="A3646" s="45">
        <v>44667</v>
      </c>
      <c r="B3646" s="396"/>
      <c r="C3646" s="5" t="s">
        <v>7571</v>
      </c>
      <c r="D3646" s="5" t="s">
        <v>8550</v>
      </c>
      <c r="E3646" s="43">
        <v>20000</v>
      </c>
      <c r="F3646" s="43"/>
      <c r="G3646" s="361">
        <f t="shared" ref="G3646:G3709" si="80">G3645+F3646-E3646</f>
        <v>237004.66129032266</v>
      </c>
      <c r="H3646" s="388" t="s">
        <v>9567</v>
      </c>
    </row>
    <row r="3647" spans="1:12" x14ac:dyDescent="0.3">
      <c r="A3647" s="45">
        <v>44667</v>
      </c>
      <c r="B3647" s="396"/>
      <c r="C3647" s="5" t="s">
        <v>6430</v>
      </c>
      <c r="D3647" s="5" t="s">
        <v>2013</v>
      </c>
      <c r="E3647" s="43">
        <v>300</v>
      </c>
      <c r="F3647" s="43"/>
      <c r="G3647" s="361">
        <f t="shared" si="80"/>
        <v>236704.66129032266</v>
      </c>
      <c r="H3647" s="388" t="s">
        <v>9567</v>
      </c>
    </row>
    <row r="3648" spans="1:12"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2" x14ac:dyDescent="0.3">
      <c r="A3665" s="45">
        <v>44670</v>
      </c>
      <c r="B3665" s="396"/>
      <c r="C3665" s="5" t="s">
        <v>1787</v>
      </c>
      <c r="D3665" s="5" t="s">
        <v>9118</v>
      </c>
      <c r="E3665" s="43">
        <v>1000</v>
      </c>
      <c r="F3665" s="43"/>
      <c r="G3665" s="361">
        <f t="shared" si="80"/>
        <v>6094.6612903226633</v>
      </c>
      <c r="H3665" s="388" t="s">
        <v>9567</v>
      </c>
    </row>
    <row r="3666" spans="1:12" x14ac:dyDescent="0.3">
      <c r="A3666" s="45">
        <v>44670</v>
      </c>
      <c r="B3666" s="396"/>
      <c r="C3666" s="5" t="s">
        <v>18</v>
      </c>
      <c r="D3666" s="5" t="s">
        <v>2013</v>
      </c>
      <c r="E3666" s="43">
        <v>200</v>
      </c>
      <c r="F3666" s="43"/>
      <c r="G3666" s="48">
        <f t="shared" si="80"/>
        <v>5894.6612903226633</v>
      </c>
      <c r="H3666" s="388" t="s">
        <v>9567</v>
      </c>
    </row>
    <row r="3667" spans="1:12" x14ac:dyDescent="0.3">
      <c r="A3667" s="45">
        <v>44670</v>
      </c>
      <c r="B3667" s="396"/>
      <c r="C3667" s="5" t="s">
        <v>84</v>
      </c>
      <c r="D3667" s="5" t="s">
        <v>9121</v>
      </c>
      <c r="E3667" s="43">
        <v>1000</v>
      </c>
      <c r="F3667" s="43"/>
      <c r="G3667" s="48">
        <f t="shared" si="80"/>
        <v>4894.6612903226633</v>
      </c>
      <c r="H3667" s="388" t="s">
        <v>9567</v>
      </c>
    </row>
    <row r="3668" spans="1:12" x14ac:dyDescent="0.3">
      <c r="A3668" s="45">
        <v>44670</v>
      </c>
      <c r="B3668" s="565"/>
      <c r="C3668" s="549" t="s">
        <v>9123</v>
      </c>
      <c r="D3668" s="538"/>
      <c r="E3668" s="538"/>
      <c r="F3668" s="43">
        <v>50000</v>
      </c>
      <c r="G3668" s="361">
        <f t="shared" ref="G3668" si="81">G3667+F3668-E3668</f>
        <v>54894.661290322663</v>
      </c>
      <c r="H3668" s="388" t="s">
        <v>9567</v>
      </c>
    </row>
    <row r="3669" spans="1:12" x14ac:dyDescent="0.3">
      <c r="A3669" s="45">
        <v>44670</v>
      </c>
      <c r="B3669" s="396"/>
      <c r="C3669" s="5" t="s">
        <v>68</v>
      </c>
      <c r="D3669" s="5" t="s">
        <v>4402</v>
      </c>
      <c r="E3669" s="43">
        <v>3000</v>
      </c>
      <c r="F3669" s="43"/>
      <c r="G3669" s="48">
        <f t="shared" si="80"/>
        <v>51894.661290322663</v>
      </c>
      <c r="H3669" s="388" t="s">
        <v>9567</v>
      </c>
    </row>
    <row r="3670" spans="1:12" x14ac:dyDescent="0.3">
      <c r="A3670" s="45">
        <v>44671</v>
      </c>
      <c r="B3670" s="396"/>
      <c r="C3670" s="5" t="s">
        <v>68</v>
      </c>
      <c r="D3670" s="5" t="s">
        <v>4402</v>
      </c>
      <c r="E3670" s="43">
        <v>15000</v>
      </c>
      <c r="F3670" s="43"/>
      <c r="G3670" s="48">
        <f t="shared" si="80"/>
        <v>36894.661290322663</v>
      </c>
      <c r="H3670" s="388" t="s">
        <v>9567</v>
      </c>
    </row>
    <row r="3671" spans="1:12" x14ac:dyDescent="0.3">
      <c r="A3671" s="45">
        <v>44671</v>
      </c>
      <c r="B3671" s="396"/>
      <c r="C3671" s="5" t="s">
        <v>6931</v>
      </c>
      <c r="D3671" s="5" t="s">
        <v>4402</v>
      </c>
      <c r="E3671" s="43">
        <v>15000</v>
      </c>
      <c r="F3671" s="43"/>
      <c r="G3671" s="48">
        <f t="shared" si="80"/>
        <v>21894.661290322663</v>
      </c>
      <c r="H3671" s="388" t="s">
        <v>9567</v>
      </c>
    </row>
    <row r="3672" spans="1:12" x14ac:dyDescent="0.3">
      <c r="A3672" s="45">
        <v>44671</v>
      </c>
      <c r="B3672" s="565"/>
      <c r="C3672" s="549" t="s">
        <v>9122</v>
      </c>
      <c r="D3672" s="538"/>
      <c r="E3672" s="538"/>
      <c r="F3672" s="43">
        <v>70000</v>
      </c>
      <c r="G3672" s="361">
        <f t="shared" si="80"/>
        <v>91894.661290322663</v>
      </c>
      <c r="H3672" s="388" t="s">
        <v>9567</v>
      </c>
    </row>
    <row r="3673" spans="1:12" x14ac:dyDescent="0.3">
      <c r="A3673" s="45">
        <v>44671</v>
      </c>
      <c r="B3673" s="396"/>
      <c r="C3673" s="5" t="s">
        <v>5709</v>
      </c>
      <c r="D3673" s="5" t="s">
        <v>3183</v>
      </c>
      <c r="E3673" s="43">
        <v>30000</v>
      </c>
      <c r="F3673" s="43"/>
      <c r="G3673" s="48">
        <f t="shared" si="80"/>
        <v>61894.661290322663</v>
      </c>
      <c r="H3673" s="388" t="s">
        <v>9567</v>
      </c>
    </row>
    <row r="3674" spans="1:12" x14ac:dyDescent="0.3">
      <c r="A3674" s="45">
        <v>44671</v>
      </c>
      <c r="B3674" s="396"/>
      <c r="C3674" s="5" t="s">
        <v>84</v>
      </c>
      <c r="D3674" s="5" t="s">
        <v>9124</v>
      </c>
      <c r="E3674" s="43">
        <v>1000</v>
      </c>
      <c r="F3674" s="43"/>
      <c r="G3674" s="48">
        <f t="shared" ref="G3674" si="82">G3673+F3674-E3674</f>
        <v>60894.661290322663</v>
      </c>
      <c r="H3674" s="388" t="s">
        <v>9567</v>
      </c>
    </row>
    <row r="3675" spans="1:12" x14ac:dyDescent="0.3">
      <c r="A3675" s="45">
        <v>44671</v>
      </c>
      <c r="B3675" s="396"/>
      <c r="C3675" s="5" t="s">
        <v>9126</v>
      </c>
      <c r="D3675" s="5" t="s">
        <v>8267</v>
      </c>
      <c r="E3675" s="43">
        <v>12000</v>
      </c>
      <c r="F3675" s="43"/>
      <c r="G3675" s="48">
        <f t="shared" si="80"/>
        <v>48894.661290322663</v>
      </c>
      <c r="H3675" s="388" t="s">
        <v>9567</v>
      </c>
    </row>
    <row r="3676" spans="1:12" x14ac:dyDescent="0.3">
      <c r="A3676" s="45">
        <v>44671</v>
      </c>
      <c r="B3676" s="396"/>
      <c r="C3676" s="5" t="s">
        <v>9126</v>
      </c>
      <c r="D3676" s="5" t="s">
        <v>9125</v>
      </c>
      <c r="E3676" s="43">
        <v>13000</v>
      </c>
      <c r="F3676" s="43"/>
      <c r="G3676" s="48">
        <f t="shared" si="80"/>
        <v>35894.661290322663</v>
      </c>
      <c r="H3676" s="388" t="s">
        <v>9567</v>
      </c>
    </row>
    <row r="3677" spans="1:12" x14ac:dyDescent="0.3">
      <c r="A3677" s="45">
        <v>44671</v>
      </c>
      <c r="B3677" s="396"/>
      <c r="C3677" s="5" t="s">
        <v>25</v>
      </c>
      <c r="D3677" s="5" t="s">
        <v>8152</v>
      </c>
      <c r="E3677" s="43">
        <v>4250</v>
      </c>
      <c r="F3677" s="43"/>
      <c r="G3677" s="48">
        <f t="shared" si="80"/>
        <v>31644.661290322663</v>
      </c>
      <c r="H3677" s="388" t="s">
        <v>9567</v>
      </c>
    </row>
    <row r="3678" spans="1:12" x14ac:dyDescent="0.3">
      <c r="A3678" s="45">
        <v>44671</v>
      </c>
      <c r="B3678" s="396"/>
      <c r="C3678" s="5" t="s">
        <v>1787</v>
      </c>
      <c r="D3678" s="5" t="s">
        <v>9131</v>
      </c>
      <c r="E3678" s="43">
        <v>3000</v>
      </c>
      <c r="F3678" s="43"/>
      <c r="G3678" s="48">
        <f t="shared" si="80"/>
        <v>28644.661290322663</v>
      </c>
      <c r="H3678" s="388" t="s">
        <v>9567</v>
      </c>
    </row>
    <row r="3679" spans="1:12" x14ac:dyDescent="0.3">
      <c r="A3679" s="45">
        <v>44671</v>
      </c>
      <c r="B3679" s="561"/>
      <c r="C3679" s="538" t="s">
        <v>7440</v>
      </c>
      <c r="D3679" s="538"/>
      <c r="E3679" s="538"/>
      <c r="F3679" s="43">
        <v>50000</v>
      </c>
      <c r="G3679" s="48">
        <f t="shared" si="80"/>
        <v>78644.661290322663</v>
      </c>
      <c r="H3679" s="388" t="s">
        <v>9567</v>
      </c>
      <c r="L3679" s="238"/>
    </row>
    <row r="3680" spans="1:12" x14ac:dyDescent="0.3">
      <c r="A3680" s="45">
        <v>44671</v>
      </c>
      <c r="B3680" s="396"/>
      <c r="C3680" s="5" t="s">
        <v>1616</v>
      </c>
      <c r="D3680" s="5" t="s">
        <v>1658</v>
      </c>
      <c r="E3680" s="43">
        <v>1500</v>
      </c>
      <c r="F3680" s="43"/>
      <c r="G3680" s="48">
        <f t="shared" si="80"/>
        <v>77144.661290322663</v>
      </c>
      <c r="H3680" s="388" t="s">
        <v>9567</v>
      </c>
    </row>
    <row r="3681" spans="1:12" x14ac:dyDescent="0.3">
      <c r="A3681" s="45">
        <v>44672</v>
      </c>
      <c r="B3681" s="396"/>
      <c r="C3681" s="5" t="s">
        <v>9044</v>
      </c>
      <c r="D3681" s="5" t="s">
        <v>9127</v>
      </c>
      <c r="E3681" s="43">
        <v>4000</v>
      </c>
      <c r="F3681" s="43"/>
      <c r="G3681" s="362">
        <f t="shared" si="80"/>
        <v>73144.661290322663</v>
      </c>
      <c r="H3681" s="388" t="s">
        <v>9567</v>
      </c>
    </row>
    <row r="3682" spans="1:12" x14ac:dyDescent="0.3">
      <c r="A3682" s="45">
        <v>44672</v>
      </c>
      <c r="B3682" s="396"/>
      <c r="C3682" s="5" t="s">
        <v>84</v>
      </c>
      <c r="D3682" s="5" t="s">
        <v>9128</v>
      </c>
      <c r="E3682" s="43">
        <v>1000</v>
      </c>
      <c r="F3682" s="43"/>
      <c r="G3682" s="48">
        <f t="shared" si="80"/>
        <v>72144.661290322663</v>
      </c>
      <c r="H3682" s="388" t="s">
        <v>9567</v>
      </c>
    </row>
    <row r="3683" spans="1:12" x14ac:dyDescent="0.3">
      <c r="A3683" s="45">
        <v>44673</v>
      </c>
      <c r="B3683" s="396"/>
      <c r="C3683" s="5" t="s">
        <v>7366</v>
      </c>
      <c r="D3683" s="5" t="s">
        <v>9129</v>
      </c>
      <c r="E3683" s="43">
        <v>33000</v>
      </c>
      <c r="F3683" s="43"/>
      <c r="G3683" s="48">
        <f t="shared" si="80"/>
        <v>39144.661290322663</v>
      </c>
      <c r="H3683" s="388" t="s">
        <v>9567</v>
      </c>
    </row>
    <row r="3684" spans="1:12" x14ac:dyDescent="0.3">
      <c r="A3684" s="45">
        <v>44673</v>
      </c>
      <c r="B3684" s="396"/>
      <c r="C3684" s="5" t="s">
        <v>14</v>
      </c>
      <c r="D3684" s="5" t="s">
        <v>8875</v>
      </c>
      <c r="E3684" s="43">
        <v>4850</v>
      </c>
      <c r="F3684" s="43"/>
      <c r="G3684" s="48">
        <f t="shared" si="80"/>
        <v>34294.661290322663</v>
      </c>
      <c r="H3684" s="388" t="s">
        <v>9567</v>
      </c>
    </row>
    <row r="3685" spans="1:12" x14ac:dyDescent="0.3">
      <c r="A3685" s="45">
        <v>44673</v>
      </c>
      <c r="B3685" s="396"/>
      <c r="C3685" s="5" t="s">
        <v>14</v>
      </c>
      <c r="D3685" s="5" t="s">
        <v>294</v>
      </c>
      <c r="E3685" s="43">
        <v>10000</v>
      </c>
      <c r="F3685" s="43"/>
      <c r="G3685" s="48">
        <f t="shared" si="80"/>
        <v>24294.661290322663</v>
      </c>
      <c r="H3685" s="388" t="s">
        <v>9567</v>
      </c>
    </row>
    <row r="3686" spans="1:12" x14ac:dyDescent="0.3">
      <c r="A3686" s="45">
        <v>44674</v>
      </c>
      <c r="B3686" s="396"/>
      <c r="C3686" s="5" t="s">
        <v>14</v>
      </c>
      <c r="D3686" s="5" t="s">
        <v>640</v>
      </c>
      <c r="E3686" s="43">
        <v>1000</v>
      </c>
      <c r="F3686" s="43"/>
      <c r="G3686" s="48">
        <f t="shared" si="80"/>
        <v>23294.661290322663</v>
      </c>
      <c r="H3686" s="388" t="s">
        <v>9567</v>
      </c>
    </row>
    <row r="3687" spans="1:12" x14ac:dyDescent="0.3">
      <c r="A3687" s="45">
        <v>44674</v>
      </c>
      <c r="B3687" s="396"/>
      <c r="C3687" s="5" t="s">
        <v>84</v>
      </c>
      <c r="D3687" s="5" t="s">
        <v>9132</v>
      </c>
      <c r="E3687" s="43">
        <v>6000</v>
      </c>
      <c r="F3687" s="43"/>
      <c r="G3687" s="48">
        <f t="shared" si="80"/>
        <v>17294.661290322663</v>
      </c>
      <c r="H3687" s="388" t="s">
        <v>9567</v>
      </c>
    </row>
    <row r="3688" spans="1:12" x14ac:dyDescent="0.3">
      <c r="A3688" s="45">
        <v>44676</v>
      </c>
      <c r="B3688" s="396"/>
      <c r="C3688" s="5" t="s">
        <v>84</v>
      </c>
      <c r="D3688" s="5" t="s">
        <v>9134</v>
      </c>
      <c r="E3688" s="43">
        <v>1500</v>
      </c>
      <c r="F3688" s="43"/>
      <c r="G3688" s="48">
        <f t="shared" si="80"/>
        <v>15794.661290322663</v>
      </c>
      <c r="H3688" s="388" t="s">
        <v>9567</v>
      </c>
    </row>
    <row r="3689" spans="1:12" x14ac:dyDescent="0.3">
      <c r="A3689" s="45">
        <v>44676</v>
      </c>
      <c r="B3689" s="396"/>
      <c r="C3689" s="5" t="s">
        <v>57</v>
      </c>
      <c r="D3689" s="5" t="s">
        <v>294</v>
      </c>
      <c r="E3689" s="65">
        <v>10000</v>
      </c>
      <c r="F3689" s="43"/>
      <c r="G3689" s="48">
        <f t="shared" si="80"/>
        <v>5794.6612903226633</v>
      </c>
      <c r="H3689" s="388" t="s">
        <v>9567</v>
      </c>
    </row>
    <row r="3690" spans="1:12" x14ac:dyDescent="0.3">
      <c r="A3690" s="45">
        <v>44677</v>
      </c>
      <c r="B3690" s="561"/>
      <c r="C3690" s="538" t="s">
        <v>4106</v>
      </c>
      <c r="D3690" s="538"/>
      <c r="E3690" s="538"/>
      <c r="F3690" s="43">
        <v>150000</v>
      </c>
      <c r="G3690" s="48">
        <f t="shared" si="80"/>
        <v>155794.66129032266</v>
      </c>
      <c r="H3690" s="388" t="s">
        <v>9567</v>
      </c>
      <c r="L3690" s="238"/>
    </row>
    <row r="3691" spans="1:12" x14ac:dyDescent="0.3">
      <c r="A3691" s="45">
        <v>44677</v>
      </c>
      <c r="B3691" s="396"/>
      <c r="C3691" s="5" t="s">
        <v>4989</v>
      </c>
      <c r="D3691" s="5" t="s">
        <v>9092</v>
      </c>
      <c r="E3691" s="43">
        <f>2195*10</f>
        <v>21950</v>
      </c>
      <c r="F3691" s="43"/>
      <c r="G3691" s="48">
        <f t="shared" si="80"/>
        <v>133844.66129032266</v>
      </c>
      <c r="H3691" s="388" t="s">
        <v>9567</v>
      </c>
    </row>
    <row r="3692" spans="1:12" x14ac:dyDescent="0.3">
      <c r="A3692" s="45">
        <v>44678</v>
      </c>
      <c r="B3692" s="396"/>
      <c r="C3692" s="5" t="s">
        <v>68</v>
      </c>
      <c r="D3692" s="5" t="s">
        <v>9139</v>
      </c>
      <c r="E3692" s="43">
        <v>10000</v>
      </c>
      <c r="F3692" s="43"/>
      <c r="G3692" s="48">
        <f t="shared" si="80"/>
        <v>123844.66129032266</v>
      </c>
      <c r="H3692" s="388" t="s">
        <v>9567</v>
      </c>
    </row>
    <row r="3693" spans="1:12" x14ac:dyDescent="0.3">
      <c r="A3693" s="45">
        <v>44678</v>
      </c>
      <c r="B3693" s="396"/>
      <c r="C3693" s="5" t="s">
        <v>14</v>
      </c>
      <c r="D3693" s="5" t="s">
        <v>294</v>
      </c>
      <c r="E3693" s="43">
        <v>5000</v>
      </c>
      <c r="F3693" s="43"/>
      <c r="G3693" s="48">
        <f t="shared" si="80"/>
        <v>118844.66129032266</v>
      </c>
      <c r="H3693" s="388" t="s">
        <v>9567</v>
      </c>
    </row>
    <row r="3694" spans="1:12" x14ac:dyDescent="0.3">
      <c r="A3694" s="45">
        <v>44678</v>
      </c>
      <c r="B3694" s="396"/>
      <c r="C3694" s="5" t="s">
        <v>25</v>
      </c>
      <c r="D3694" s="5" t="s">
        <v>9140</v>
      </c>
      <c r="E3694" s="43">
        <v>600</v>
      </c>
      <c r="F3694" s="43"/>
      <c r="G3694" s="48">
        <f t="shared" si="80"/>
        <v>118244.66129032266</v>
      </c>
      <c r="H3694" s="388" t="s">
        <v>9567</v>
      </c>
    </row>
    <row r="3695" spans="1:12" x14ac:dyDescent="0.3">
      <c r="A3695" s="45">
        <v>44678</v>
      </c>
      <c r="B3695" s="396"/>
      <c r="C3695" s="5" t="s">
        <v>84</v>
      </c>
      <c r="D3695" s="5" t="s">
        <v>9142</v>
      </c>
      <c r="E3695" s="43">
        <v>1000</v>
      </c>
      <c r="F3695" s="43"/>
      <c r="G3695" s="48">
        <f t="shared" si="80"/>
        <v>117244.66129032266</v>
      </c>
      <c r="H3695" s="388" t="s">
        <v>9567</v>
      </c>
    </row>
    <row r="3696" spans="1:12" x14ac:dyDescent="0.3">
      <c r="A3696" s="45">
        <v>44678</v>
      </c>
      <c r="B3696" s="396"/>
      <c r="C3696" s="5" t="s">
        <v>84</v>
      </c>
      <c r="D3696" s="5" t="s">
        <v>9143</v>
      </c>
      <c r="E3696" s="43">
        <v>2000</v>
      </c>
      <c r="F3696" s="43"/>
      <c r="G3696" s="48">
        <f t="shared" si="80"/>
        <v>115244.66129032266</v>
      </c>
      <c r="H3696" s="388" t="s">
        <v>9567</v>
      </c>
    </row>
    <row r="3697" spans="1:12" x14ac:dyDescent="0.3">
      <c r="A3697" s="45">
        <v>44678</v>
      </c>
      <c r="B3697" s="396"/>
      <c r="C3697" s="5" t="s">
        <v>25</v>
      </c>
      <c r="D3697" s="5" t="s">
        <v>8850</v>
      </c>
      <c r="E3697" s="43">
        <v>3560</v>
      </c>
      <c r="F3697" s="43"/>
      <c r="G3697" s="48">
        <f t="shared" si="80"/>
        <v>111684.66129032266</v>
      </c>
      <c r="H3697" s="388" t="s">
        <v>9567</v>
      </c>
    </row>
    <row r="3698" spans="1:12" x14ac:dyDescent="0.3">
      <c r="A3698" s="45">
        <v>44678</v>
      </c>
      <c r="B3698" s="396"/>
      <c r="C3698" s="5" t="s">
        <v>5162</v>
      </c>
      <c r="D3698" s="5" t="s">
        <v>9144</v>
      </c>
      <c r="E3698" s="43">
        <v>650</v>
      </c>
      <c r="F3698" s="43"/>
      <c r="G3698" s="48">
        <f t="shared" si="80"/>
        <v>111034.66129032266</v>
      </c>
      <c r="H3698" s="388" t="s">
        <v>9567</v>
      </c>
    </row>
    <row r="3699" spans="1:12" x14ac:dyDescent="0.3">
      <c r="A3699" s="45">
        <v>44679</v>
      </c>
      <c r="B3699" s="396"/>
      <c r="C3699" s="5" t="s">
        <v>777</v>
      </c>
      <c r="D3699" s="5" t="s">
        <v>438</v>
      </c>
      <c r="E3699" s="43">
        <v>15000</v>
      </c>
      <c r="F3699" s="43"/>
      <c r="G3699" s="48">
        <f t="shared" si="80"/>
        <v>96034.661290322663</v>
      </c>
      <c r="H3699" s="388" t="s">
        <v>9567</v>
      </c>
      <c r="L3699" s="367"/>
    </row>
    <row r="3700" spans="1:12" x14ac:dyDescent="0.3">
      <c r="A3700" s="45">
        <v>44680</v>
      </c>
      <c r="B3700" s="396"/>
      <c r="C3700" s="5" t="s">
        <v>84</v>
      </c>
      <c r="D3700" s="5" t="s">
        <v>9149</v>
      </c>
      <c r="E3700" s="43">
        <v>10000</v>
      </c>
      <c r="F3700" s="43"/>
      <c r="G3700" s="48">
        <f t="shared" si="80"/>
        <v>86034.661290322663</v>
      </c>
      <c r="H3700" s="388" t="s">
        <v>9567</v>
      </c>
    </row>
    <row r="3701" spans="1:12" x14ac:dyDescent="0.3">
      <c r="A3701" s="45">
        <v>44680</v>
      </c>
      <c r="B3701" s="561"/>
      <c r="C3701" s="538" t="s">
        <v>7440</v>
      </c>
      <c r="D3701" s="538"/>
      <c r="E3701" s="538"/>
      <c r="F3701" s="43">
        <v>1000000</v>
      </c>
      <c r="G3701" s="48">
        <f t="shared" si="80"/>
        <v>1086034.6612903227</v>
      </c>
      <c r="H3701" s="388" t="s">
        <v>9567</v>
      </c>
      <c r="L3701" s="238"/>
    </row>
    <row r="3702" spans="1:12" x14ac:dyDescent="0.3">
      <c r="A3702" s="45">
        <v>44680</v>
      </c>
      <c r="B3702" s="396"/>
      <c r="C3702" s="5" t="s">
        <v>7214</v>
      </c>
      <c r="D3702" s="5" t="s">
        <v>9150</v>
      </c>
      <c r="E3702" s="43">
        <v>10000</v>
      </c>
      <c r="F3702" s="43"/>
      <c r="G3702" s="48">
        <f t="shared" si="80"/>
        <v>1076034.6612903227</v>
      </c>
      <c r="H3702" s="388" t="s">
        <v>9567</v>
      </c>
    </row>
    <row r="3703" spans="1:12" x14ac:dyDescent="0.3">
      <c r="A3703" s="45">
        <v>44680</v>
      </c>
      <c r="B3703" s="406"/>
      <c r="C3703" s="61" t="s">
        <v>54</v>
      </c>
      <c r="D3703" s="61" t="s">
        <v>9152</v>
      </c>
      <c r="E3703" s="62">
        <v>5000</v>
      </c>
      <c r="F3703" s="43"/>
      <c r="G3703" s="48">
        <f t="shared" si="80"/>
        <v>1071034.6612903227</v>
      </c>
      <c r="H3703" s="388" t="s">
        <v>9567</v>
      </c>
    </row>
    <row r="3704" spans="1:12" x14ac:dyDescent="0.3">
      <c r="A3704" s="45">
        <v>44681</v>
      </c>
      <c r="B3704" s="396"/>
      <c r="C3704" s="5" t="s">
        <v>9048</v>
      </c>
      <c r="D3704" s="5" t="s">
        <v>5508</v>
      </c>
      <c r="E3704" s="43">
        <v>17000</v>
      </c>
      <c r="F3704" s="43"/>
      <c r="G3704" s="48">
        <f t="shared" si="80"/>
        <v>1054034.6612903227</v>
      </c>
      <c r="H3704" s="388" t="s">
        <v>9567</v>
      </c>
    </row>
    <row r="3705" spans="1:12" x14ac:dyDescent="0.3">
      <c r="A3705" s="45">
        <v>44681</v>
      </c>
      <c r="B3705" s="396"/>
      <c r="C3705" s="5" t="s">
        <v>84</v>
      </c>
      <c r="D3705" s="5" t="s">
        <v>9153</v>
      </c>
      <c r="E3705" s="43">
        <v>10000</v>
      </c>
      <c r="F3705" s="43"/>
      <c r="G3705" s="48">
        <f t="shared" si="80"/>
        <v>1044034.6612903227</v>
      </c>
      <c r="H3705" s="388" t="s">
        <v>9567</v>
      </c>
    </row>
    <row r="3706" spans="1:12" x14ac:dyDescent="0.3">
      <c r="A3706" s="45">
        <v>44681</v>
      </c>
      <c r="B3706" s="406"/>
      <c r="C3706" s="61" t="s">
        <v>7427</v>
      </c>
      <c r="D3706" s="61" t="s">
        <v>9154</v>
      </c>
      <c r="E3706" s="62">
        <v>454000</v>
      </c>
      <c r="F3706" s="43"/>
      <c r="G3706" s="48">
        <f t="shared" si="80"/>
        <v>590034.66129032266</v>
      </c>
      <c r="H3706" s="388" t="s">
        <v>9567</v>
      </c>
    </row>
    <row r="3707" spans="1:12" x14ac:dyDescent="0.3">
      <c r="A3707" s="45">
        <v>44681</v>
      </c>
      <c r="B3707" s="396"/>
      <c r="C3707" s="5" t="s">
        <v>84</v>
      </c>
      <c r="D3707" s="5" t="s">
        <v>9155</v>
      </c>
      <c r="E3707" s="43">
        <v>10000</v>
      </c>
      <c r="F3707" s="43"/>
      <c r="G3707" s="48">
        <f t="shared" si="80"/>
        <v>580034.66129032266</v>
      </c>
      <c r="H3707" s="388" t="s">
        <v>9567</v>
      </c>
    </row>
    <row r="3708" spans="1:12" x14ac:dyDescent="0.3">
      <c r="A3708" s="45">
        <v>44681</v>
      </c>
      <c r="B3708" s="396"/>
      <c r="C3708" s="5" t="s">
        <v>25</v>
      </c>
      <c r="D3708" s="5" t="s">
        <v>9158</v>
      </c>
      <c r="E3708" s="43">
        <v>930</v>
      </c>
      <c r="F3708" s="43"/>
      <c r="G3708" s="48">
        <f t="shared" si="80"/>
        <v>579104.66129032266</v>
      </c>
      <c r="H3708" s="388" t="s">
        <v>9567</v>
      </c>
    </row>
    <row r="3709" spans="1:12" x14ac:dyDescent="0.3">
      <c r="A3709" s="45">
        <v>44681</v>
      </c>
      <c r="B3709" s="396"/>
      <c r="C3709" s="5" t="s">
        <v>8803</v>
      </c>
      <c r="D3709" s="5" t="s">
        <v>91</v>
      </c>
      <c r="E3709" s="43">
        <v>650</v>
      </c>
      <c r="F3709" s="43"/>
      <c r="G3709" s="48">
        <f t="shared" si="80"/>
        <v>578454.66129032266</v>
      </c>
      <c r="H3709" s="388" t="s">
        <v>9567</v>
      </c>
    </row>
    <row r="3710" spans="1:12" x14ac:dyDescent="0.3">
      <c r="A3710" s="45">
        <v>44681</v>
      </c>
      <c r="B3710" s="396"/>
      <c r="C3710" s="5" t="s">
        <v>9159</v>
      </c>
      <c r="D3710" s="5" t="s">
        <v>5519</v>
      </c>
      <c r="E3710" s="43">
        <v>20000</v>
      </c>
      <c r="F3710" s="43"/>
      <c r="G3710" s="48">
        <f t="shared" ref="G3710:G3718" si="83">G3709+F3710-E3710</f>
        <v>558454.66129032266</v>
      </c>
      <c r="H3710" s="388" t="s">
        <v>9567</v>
      </c>
    </row>
    <row r="3711" spans="1:12" x14ac:dyDescent="0.3">
      <c r="A3711" s="45">
        <v>44681</v>
      </c>
      <c r="B3711" s="396"/>
      <c r="C3711" s="5" t="s">
        <v>4989</v>
      </c>
      <c r="D3711" s="73" t="s">
        <v>9160</v>
      </c>
      <c r="E3711" s="43">
        <v>20000</v>
      </c>
      <c r="F3711" s="43"/>
      <c r="G3711" s="48">
        <f t="shared" si="83"/>
        <v>538454.66129032266</v>
      </c>
      <c r="H3711" s="388" t="s">
        <v>9567</v>
      </c>
    </row>
    <row r="3712" spans="1:12" x14ac:dyDescent="0.3">
      <c r="A3712" s="45">
        <v>44681</v>
      </c>
      <c r="B3712" s="396"/>
      <c r="C3712" s="5" t="s">
        <v>8900</v>
      </c>
      <c r="D3712" s="5" t="s">
        <v>9161</v>
      </c>
      <c r="E3712" s="43">
        <v>40000</v>
      </c>
      <c r="F3712" s="43"/>
      <c r="G3712" s="48">
        <f t="shared" si="83"/>
        <v>498454.66129032266</v>
      </c>
      <c r="H3712" s="388" t="s">
        <v>9567</v>
      </c>
    </row>
    <row r="3713" spans="1:12" x14ac:dyDescent="0.3">
      <c r="A3713" s="45">
        <v>44681</v>
      </c>
      <c r="B3713" s="396"/>
      <c r="C3713" s="5" t="s">
        <v>8915</v>
      </c>
      <c r="D3713" s="5" t="s">
        <v>9162</v>
      </c>
      <c r="E3713" s="43">
        <v>50000</v>
      </c>
      <c r="F3713" s="43"/>
      <c r="G3713" s="48">
        <f t="shared" si="83"/>
        <v>448454.66129032266</v>
      </c>
      <c r="H3713" s="388" t="s">
        <v>9567</v>
      </c>
    </row>
    <row r="3714" spans="1:12" x14ac:dyDescent="0.3">
      <c r="A3714" s="45">
        <v>44681</v>
      </c>
      <c r="B3714" s="396"/>
      <c r="C3714" s="5" t="s">
        <v>541</v>
      </c>
      <c r="D3714" s="5" t="s">
        <v>4376</v>
      </c>
      <c r="E3714" s="43">
        <v>650</v>
      </c>
      <c r="F3714" s="43"/>
      <c r="G3714" s="48">
        <f t="shared" si="83"/>
        <v>447804.66129032266</v>
      </c>
      <c r="H3714" s="388" t="s">
        <v>9567</v>
      </c>
    </row>
    <row r="3715" spans="1:12" x14ac:dyDescent="0.3">
      <c r="A3715" s="45">
        <v>44681</v>
      </c>
      <c r="B3715" s="396"/>
      <c r="C3715" s="5" t="s">
        <v>9054</v>
      </c>
      <c r="D3715" s="5" t="s">
        <v>9164</v>
      </c>
      <c r="E3715" s="43">
        <v>10000</v>
      </c>
      <c r="F3715" s="43"/>
      <c r="G3715" s="48">
        <f t="shared" si="83"/>
        <v>437804.66129032266</v>
      </c>
      <c r="H3715" s="388" t="s">
        <v>9567</v>
      </c>
    </row>
    <row r="3716" spans="1:12" x14ac:dyDescent="0.3">
      <c r="A3716" s="45">
        <v>44681</v>
      </c>
      <c r="B3716" s="396"/>
      <c r="C3716" s="5" t="s">
        <v>5938</v>
      </c>
      <c r="D3716" s="5" t="s">
        <v>9165</v>
      </c>
      <c r="E3716" s="43">
        <v>20000</v>
      </c>
      <c r="F3716" s="43"/>
      <c r="G3716" s="48">
        <f t="shared" si="83"/>
        <v>417804.66129032266</v>
      </c>
      <c r="H3716" s="388" t="s">
        <v>9567</v>
      </c>
    </row>
    <row r="3717" spans="1:12" x14ac:dyDescent="0.3">
      <c r="A3717" s="45">
        <v>44681</v>
      </c>
      <c r="B3717" s="406"/>
      <c r="C3717" s="61" t="s">
        <v>7571</v>
      </c>
      <c r="D3717" s="61" t="s">
        <v>9163</v>
      </c>
      <c r="E3717" s="62">
        <v>400000</v>
      </c>
      <c r="F3717" s="43"/>
      <c r="G3717" s="48">
        <f t="shared" si="83"/>
        <v>17804.661290322663</v>
      </c>
      <c r="H3717" s="388" t="s">
        <v>9567</v>
      </c>
    </row>
    <row r="3718" spans="1:12" x14ac:dyDescent="0.3">
      <c r="A3718" s="45">
        <v>44687</v>
      </c>
      <c r="B3718" s="396"/>
      <c r="C3718" s="5" t="s">
        <v>25</v>
      </c>
      <c r="D3718" s="5" t="s">
        <v>8152</v>
      </c>
      <c r="E3718" s="43">
        <v>3250</v>
      </c>
      <c r="F3718" s="43"/>
      <c r="G3718" s="48">
        <f t="shared" si="83"/>
        <v>14554.661290322663</v>
      </c>
      <c r="H3718" s="388" t="s">
        <v>9567</v>
      </c>
    </row>
    <row r="3719" spans="1:12" x14ac:dyDescent="0.3">
      <c r="A3719" s="45">
        <v>44687</v>
      </c>
      <c r="B3719" s="396"/>
      <c r="C3719" s="5" t="s">
        <v>1074</v>
      </c>
      <c r="D3719" s="5" t="s">
        <v>8719</v>
      </c>
      <c r="E3719" s="43">
        <v>465</v>
      </c>
      <c r="F3719" s="43"/>
      <c r="G3719" s="48">
        <f t="shared" ref="G3719:G3783" si="84">G3718+F3719-E3719</f>
        <v>14089.661290322663</v>
      </c>
      <c r="H3719" s="388" t="s">
        <v>9567</v>
      </c>
    </row>
    <row r="3720" spans="1:12" x14ac:dyDescent="0.3">
      <c r="A3720" s="45">
        <v>44687</v>
      </c>
      <c r="B3720" s="396"/>
      <c r="C3720" s="5" t="s">
        <v>25</v>
      </c>
      <c r="D3720" s="5" t="s">
        <v>9170</v>
      </c>
      <c r="E3720" s="43">
        <v>3000</v>
      </c>
      <c r="F3720" s="43"/>
      <c r="G3720" s="48">
        <f t="shared" si="84"/>
        <v>11089.661290322663</v>
      </c>
      <c r="H3720" s="388" t="s">
        <v>9567</v>
      </c>
    </row>
    <row r="3721" spans="1:12" x14ac:dyDescent="0.3">
      <c r="A3721" s="45">
        <v>44687</v>
      </c>
      <c r="B3721" s="396"/>
      <c r="C3721" s="5" t="s">
        <v>1616</v>
      </c>
      <c r="D3721" s="5" t="s">
        <v>3703</v>
      </c>
      <c r="E3721" s="43">
        <v>1500</v>
      </c>
      <c r="F3721" s="43"/>
      <c r="G3721" s="48">
        <f t="shared" si="84"/>
        <v>9589.6612903226633</v>
      </c>
      <c r="H3721" s="388" t="s">
        <v>9567</v>
      </c>
    </row>
    <row r="3722" spans="1:12" x14ac:dyDescent="0.3">
      <c r="A3722" s="45">
        <v>44687</v>
      </c>
      <c r="B3722" s="396"/>
      <c r="C3722" s="5" t="s">
        <v>1616</v>
      </c>
      <c r="D3722" s="5" t="s">
        <v>7002</v>
      </c>
      <c r="E3722" s="43">
        <v>650</v>
      </c>
      <c r="F3722" s="43"/>
      <c r="G3722" s="48">
        <f t="shared" si="84"/>
        <v>8939.6612903226633</v>
      </c>
      <c r="H3722" s="388" t="s">
        <v>9567</v>
      </c>
    </row>
    <row r="3723" spans="1:12" x14ac:dyDescent="0.3">
      <c r="A3723" s="45">
        <v>44688</v>
      </c>
      <c r="B3723" s="561"/>
      <c r="C3723" s="538" t="s">
        <v>7440</v>
      </c>
      <c r="D3723" s="538"/>
      <c r="E3723" s="538"/>
      <c r="F3723" s="43">
        <v>100000</v>
      </c>
      <c r="G3723" s="48">
        <f t="shared" si="84"/>
        <v>108939.66129032266</v>
      </c>
      <c r="H3723" s="388" t="s">
        <v>9567</v>
      </c>
      <c r="L3723" s="238"/>
    </row>
    <row r="3724" spans="1:12" x14ac:dyDescent="0.3">
      <c r="A3724" s="45">
        <v>44688</v>
      </c>
      <c r="B3724" s="396"/>
      <c r="C3724" s="5" t="s">
        <v>68</v>
      </c>
      <c r="D3724" s="5" t="s">
        <v>294</v>
      </c>
      <c r="E3724" s="43">
        <v>15000</v>
      </c>
      <c r="F3724" s="43"/>
      <c r="G3724" s="48">
        <f t="shared" si="84"/>
        <v>93939.661290322663</v>
      </c>
      <c r="H3724" s="388" t="s">
        <v>9567</v>
      </c>
    </row>
    <row r="3725" spans="1:12" x14ac:dyDescent="0.3">
      <c r="A3725" s="45">
        <v>44690</v>
      </c>
      <c r="B3725" s="396"/>
      <c r="C3725" s="5" t="s">
        <v>14</v>
      </c>
      <c r="D3725" s="5" t="s">
        <v>294</v>
      </c>
      <c r="E3725" s="43">
        <v>5000</v>
      </c>
      <c r="F3725" s="43"/>
      <c r="G3725" s="48">
        <f t="shared" si="84"/>
        <v>88939.661290322663</v>
      </c>
      <c r="H3725" s="388" t="s">
        <v>9567</v>
      </c>
    </row>
    <row r="3726" spans="1:12" x14ac:dyDescent="0.3">
      <c r="A3726" s="45">
        <v>44690</v>
      </c>
      <c r="B3726" s="396"/>
      <c r="C3726" s="5" t="s">
        <v>6430</v>
      </c>
      <c r="D3726" s="5" t="s">
        <v>7961</v>
      </c>
      <c r="E3726" s="43">
        <v>680</v>
      </c>
      <c r="F3726" s="43"/>
      <c r="G3726" s="48">
        <f t="shared" si="84"/>
        <v>88259.661290322663</v>
      </c>
      <c r="H3726" s="388" t="s">
        <v>9567</v>
      </c>
    </row>
    <row r="3727" spans="1:12" x14ac:dyDescent="0.3">
      <c r="A3727" s="45">
        <v>44690</v>
      </c>
      <c r="B3727" s="430"/>
      <c r="C3727" s="368" t="s">
        <v>84</v>
      </c>
      <c r="D3727" s="368" t="s">
        <v>9177</v>
      </c>
      <c r="E3727" s="369">
        <v>5000</v>
      </c>
      <c r="F3727" s="43"/>
      <c r="G3727" s="48">
        <f t="shared" si="84"/>
        <v>83259.661290322663</v>
      </c>
      <c r="H3727" s="388" t="s">
        <v>9567</v>
      </c>
    </row>
    <row r="3728" spans="1:12" x14ac:dyDescent="0.3">
      <c r="A3728" s="45">
        <v>44691</v>
      </c>
      <c r="B3728" s="396"/>
      <c r="C3728" s="5" t="s">
        <v>25</v>
      </c>
      <c r="D3728" s="5" t="s">
        <v>8152</v>
      </c>
      <c r="E3728" s="43">
        <v>2850</v>
      </c>
      <c r="F3728" s="43"/>
      <c r="G3728" s="48">
        <f t="shared" si="84"/>
        <v>80409.661290322663</v>
      </c>
      <c r="H3728" s="388" t="s">
        <v>9567</v>
      </c>
    </row>
    <row r="3729" spans="1:10" x14ac:dyDescent="0.3">
      <c r="A3729" s="45">
        <v>44691</v>
      </c>
      <c r="B3729" s="396"/>
      <c r="C3729" s="5" t="s">
        <v>6931</v>
      </c>
      <c r="D3729" s="5" t="s">
        <v>8735</v>
      </c>
      <c r="E3729" s="43">
        <v>2000</v>
      </c>
      <c r="F3729" s="43"/>
      <c r="G3729" s="48">
        <f t="shared" si="84"/>
        <v>78409.661290322663</v>
      </c>
      <c r="H3729" s="388" t="s">
        <v>9567</v>
      </c>
    </row>
    <row r="3730" spans="1:10" x14ac:dyDescent="0.3">
      <c r="A3730" s="45">
        <v>44691</v>
      </c>
      <c r="B3730" s="396"/>
      <c r="C3730" s="5" t="s">
        <v>6931</v>
      </c>
      <c r="D3730" s="5" t="s">
        <v>9172</v>
      </c>
      <c r="E3730" s="43">
        <v>150</v>
      </c>
      <c r="F3730" s="43"/>
      <c r="G3730" s="48">
        <f t="shared" si="84"/>
        <v>78259.661290322663</v>
      </c>
      <c r="H3730" s="388" t="s">
        <v>9567</v>
      </c>
    </row>
    <row r="3731" spans="1:10" x14ac:dyDescent="0.3">
      <c r="A3731" s="45">
        <v>44691</v>
      </c>
      <c r="B3731" s="396"/>
      <c r="C3731" s="5" t="s">
        <v>9173</v>
      </c>
      <c r="D3731" s="5" t="s">
        <v>9174</v>
      </c>
      <c r="E3731" s="43">
        <v>690</v>
      </c>
      <c r="F3731" s="43"/>
      <c r="G3731" s="48">
        <f t="shared" si="84"/>
        <v>77569.661290322663</v>
      </c>
      <c r="H3731" s="388" t="s">
        <v>9567</v>
      </c>
    </row>
    <row r="3732" spans="1:10" x14ac:dyDescent="0.3">
      <c r="A3732" s="45">
        <v>44688</v>
      </c>
      <c r="B3732" s="561"/>
      <c r="C3732" s="538" t="s">
        <v>7440</v>
      </c>
      <c r="D3732" s="538"/>
      <c r="E3732" s="538"/>
      <c r="F3732" s="43">
        <v>200000</v>
      </c>
      <c r="G3732" s="48">
        <f t="shared" si="84"/>
        <v>277569.66129032266</v>
      </c>
      <c r="H3732" s="388" t="s">
        <v>9567</v>
      </c>
    </row>
    <row r="3733" spans="1:10" x14ac:dyDescent="0.3">
      <c r="A3733" s="45">
        <v>44691</v>
      </c>
      <c r="B3733" s="406"/>
      <c r="C3733" s="61" t="s">
        <v>54</v>
      </c>
      <c r="D3733" s="61" t="s">
        <v>9175</v>
      </c>
      <c r="E3733" s="62">
        <v>101344</v>
      </c>
      <c r="F3733" s="43"/>
      <c r="G3733" s="48">
        <f t="shared" si="84"/>
        <v>176225.66129032266</v>
      </c>
      <c r="H3733" s="388" t="s">
        <v>9567</v>
      </c>
      <c r="I3733" s="341"/>
      <c r="J3733" s="341"/>
    </row>
    <row r="3734" spans="1:10" x14ac:dyDescent="0.3">
      <c r="A3734" s="45">
        <v>44691</v>
      </c>
      <c r="B3734" s="406"/>
      <c r="C3734" s="61" t="s">
        <v>54</v>
      </c>
      <c r="D3734" s="61" t="s">
        <v>8636</v>
      </c>
      <c r="E3734" s="62">
        <v>125146</v>
      </c>
      <c r="F3734" s="43"/>
      <c r="G3734" s="48">
        <f t="shared" si="84"/>
        <v>51079.661290322663</v>
      </c>
      <c r="H3734" s="388" t="s">
        <v>9567</v>
      </c>
    </row>
    <row r="3735" spans="1:10" x14ac:dyDescent="0.3">
      <c r="A3735" s="45">
        <v>44692</v>
      </c>
      <c r="B3735" s="430"/>
      <c r="C3735" s="368" t="s">
        <v>84</v>
      </c>
      <c r="D3735" s="368" t="s">
        <v>9176</v>
      </c>
      <c r="E3735" s="369">
        <v>500</v>
      </c>
      <c r="F3735" s="43"/>
      <c r="G3735" s="48">
        <f t="shared" si="84"/>
        <v>50579.661290322663</v>
      </c>
      <c r="H3735" s="388" t="s">
        <v>9567</v>
      </c>
    </row>
    <row r="3736" spans="1:10" x14ac:dyDescent="0.3">
      <c r="A3736" s="45">
        <v>44692</v>
      </c>
      <c r="B3736" s="396"/>
      <c r="C3736" s="5" t="s">
        <v>14</v>
      </c>
      <c r="D3736" s="5" t="s">
        <v>294</v>
      </c>
      <c r="E3736" s="43">
        <v>2500</v>
      </c>
      <c r="F3736" s="43"/>
      <c r="G3736" s="48">
        <f t="shared" si="84"/>
        <v>48079.661290322663</v>
      </c>
      <c r="H3736" s="388" t="s">
        <v>9567</v>
      </c>
    </row>
    <row r="3737" spans="1:10" x14ac:dyDescent="0.3">
      <c r="A3737" s="45">
        <v>44692</v>
      </c>
      <c r="B3737" s="561"/>
      <c r="C3737" s="538" t="s">
        <v>7440</v>
      </c>
      <c r="D3737" s="538"/>
      <c r="E3737" s="538"/>
      <c r="F3737" s="43">
        <v>400000</v>
      </c>
      <c r="G3737" s="48">
        <f t="shared" si="84"/>
        <v>448079.66129032266</v>
      </c>
      <c r="H3737" s="388" t="s">
        <v>9567</v>
      </c>
    </row>
    <row r="3738" spans="1:10" x14ac:dyDescent="0.3">
      <c r="A3738" s="45">
        <v>44692</v>
      </c>
      <c r="B3738" s="406"/>
      <c r="C3738" s="61" t="s">
        <v>54</v>
      </c>
      <c r="D3738" s="61" t="s">
        <v>8637</v>
      </c>
      <c r="E3738" s="62">
        <v>75000</v>
      </c>
      <c r="F3738" s="43"/>
      <c r="G3738" s="48">
        <f t="shared" si="84"/>
        <v>373079.66129032266</v>
      </c>
      <c r="H3738" s="388" t="s">
        <v>9567</v>
      </c>
    </row>
    <row r="3739" spans="1:10" x14ac:dyDescent="0.3">
      <c r="A3739" s="45">
        <v>44692</v>
      </c>
      <c r="B3739" s="396"/>
      <c r="C3739" s="5" t="s">
        <v>14</v>
      </c>
      <c r="D3739" s="5" t="s">
        <v>6552</v>
      </c>
      <c r="E3739" s="43">
        <v>1000</v>
      </c>
      <c r="F3739" s="43"/>
      <c r="G3739" s="48">
        <f t="shared" si="84"/>
        <v>372079.66129032266</v>
      </c>
      <c r="H3739" s="388" t="s">
        <v>9567</v>
      </c>
    </row>
    <row r="3740" spans="1:10" x14ac:dyDescent="0.3">
      <c r="A3740" s="45">
        <v>44692</v>
      </c>
      <c r="B3740" s="396"/>
      <c r="C3740" s="5" t="s">
        <v>3724</v>
      </c>
      <c r="D3740" s="5" t="s">
        <v>40</v>
      </c>
      <c r="E3740" s="43">
        <v>4280</v>
      </c>
      <c r="F3740" s="43"/>
      <c r="G3740" s="48">
        <f t="shared" si="84"/>
        <v>367799.66129032266</v>
      </c>
      <c r="H3740" s="388" t="s">
        <v>9567</v>
      </c>
    </row>
    <row r="3741" spans="1:10" x14ac:dyDescent="0.3">
      <c r="A3741" s="45">
        <v>44692</v>
      </c>
      <c r="B3741" s="396"/>
      <c r="C3741" s="5" t="s">
        <v>25</v>
      </c>
      <c r="D3741" s="5" t="s">
        <v>9178</v>
      </c>
      <c r="E3741" s="43">
        <v>1150</v>
      </c>
      <c r="F3741" s="43"/>
      <c r="G3741" s="48">
        <f t="shared" si="84"/>
        <v>366649.66129032266</v>
      </c>
      <c r="H3741" s="388" t="s">
        <v>9567</v>
      </c>
    </row>
    <row r="3742" spans="1:10" x14ac:dyDescent="0.3">
      <c r="A3742" s="45">
        <v>44692</v>
      </c>
      <c r="B3742" s="406"/>
      <c r="C3742" s="61" t="s">
        <v>54</v>
      </c>
      <c r="D3742" s="61" t="s">
        <v>8646</v>
      </c>
      <c r="E3742" s="62">
        <v>120323</v>
      </c>
      <c r="F3742" s="43"/>
      <c r="G3742" s="48">
        <f t="shared" si="84"/>
        <v>246326.66129032266</v>
      </c>
      <c r="H3742" s="388" t="s">
        <v>9567</v>
      </c>
    </row>
    <row r="3743" spans="1:10" x14ac:dyDescent="0.3">
      <c r="A3743" s="45">
        <v>44692</v>
      </c>
      <c r="B3743" s="406"/>
      <c r="C3743" s="61" t="s">
        <v>54</v>
      </c>
      <c r="D3743" s="61" t="s">
        <v>9180</v>
      </c>
      <c r="E3743" s="62">
        <v>137144</v>
      </c>
      <c r="F3743" s="43"/>
      <c r="G3743" s="48">
        <f t="shared" si="84"/>
        <v>109182.66129032266</v>
      </c>
      <c r="H3743" s="388" t="s">
        <v>9567</v>
      </c>
    </row>
    <row r="3744" spans="1:10"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1" x14ac:dyDescent="0.3">
      <c r="A3761" s="45">
        <v>44697</v>
      </c>
      <c r="B3761" s="396"/>
      <c r="C3761" s="5" t="s">
        <v>3554</v>
      </c>
      <c r="D3761" s="5" t="s">
        <v>9188</v>
      </c>
      <c r="E3761" s="43">
        <v>5000</v>
      </c>
      <c r="F3761" s="43"/>
      <c r="G3761" s="48">
        <f t="shared" si="85"/>
        <v>96872.661290322663</v>
      </c>
      <c r="H3761" s="388" t="s">
        <v>9567</v>
      </c>
      <c r="I3761" s="353"/>
      <c r="J3761" s="353"/>
    </row>
    <row r="3762" spans="1:11" x14ac:dyDescent="0.3">
      <c r="A3762" s="45">
        <v>44697</v>
      </c>
      <c r="B3762" s="396"/>
      <c r="C3762" s="5" t="s">
        <v>14</v>
      </c>
      <c r="D3762" s="5" t="s">
        <v>294</v>
      </c>
      <c r="E3762" s="43">
        <v>5000</v>
      </c>
      <c r="F3762" s="43"/>
      <c r="G3762" s="48">
        <f t="shared" si="84"/>
        <v>91872.661290322663</v>
      </c>
      <c r="H3762" s="388" t="s">
        <v>9567</v>
      </c>
    </row>
    <row r="3763" spans="1:11" x14ac:dyDescent="0.3">
      <c r="A3763" s="45">
        <v>44697</v>
      </c>
      <c r="B3763" s="395"/>
      <c r="C3763" s="74" t="s">
        <v>8900</v>
      </c>
      <c r="D3763" s="5" t="s">
        <v>294</v>
      </c>
      <c r="E3763" s="43">
        <v>20000</v>
      </c>
      <c r="F3763" s="249"/>
      <c r="G3763" s="48">
        <f t="shared" si="84"/>
        <v>71872.661290322663</v>
      </c>
      <c r="H3763" s="388" t="s">
        <v>9567</v>
      </c>
    </row>
    <row r="3764" spans="1:11" x14ac:dyDescent="0.3">
      <c r="A3764" s="45">
        <v>44697</v>
      </c>
      <c r="B3764" s="406"/>
      <c r="C3764" s="61" t="s">
        <v>54</v>
      </c>
      <c r="D3764" s="61" t="s">
        <v>6804</v>
      </c>
      <c r="E3764" s="62">
        <v>35000</v>
      </c>
      <c r="F3764" s="249"/>
      <c r="G3764" s="48">
        <f t="shared" si="84"/>
        <v>36872.661290322663</v>
      </c>
      <c r="H3764" s="388" t="s">
        <v>9567</v>
      </c>
    </row>
    <row r="3765" spans="1:11" x14ac:dyDescent="0.3">
      <c r="A3765" s="45">
        <v>44698</v>
      </c>
      <c r="B3765" s="396"/>
      <c r="C3765" s="5" t="s">
        <v>25</v>
      </c>
      <c r="D3765" s="5" t="s">
        <v>9196</v>
      </c>
      <c r="E3765" s="43">
        <v>680</v>
      </c>
      <c r="F3765" s="43"/>
      <c r="G3765" s="48">
        <f t="shared" si="84"/>
        <v>36192.661290322663</v>
      </c>
      <c r="H3765" s="388" t="s">
        <v>9567</v>
      </c>
    </row>
    <row r="3766" spans="1:11" x14ac:dyDescent="0.3">
      <c r="A3766" s="45">
        <v>44698</v>
      </c>
      <c r="B3766" s="406"/>
      <c r="C3766" s="61" t="s">
        <v>54</v>
      </c>
      <c r="D3766" s="61" t="s">
        <v>6531</v>
      </c>
      <c r="E3766" s="43">
        <v>20430</v>
      </c>
      <c r="F3766" s="43"/>
      <c r="G3766" s="48">
        <f t="shared" si="84"/>
        <v>15762.661290322663</v>
      </c>
      <c r="H3766" s="388" t="s">
        <v>9567</v>
      </c>
    </row>
    <row r="3767" spans="1:11" x14ac:dyDescent="0.3">
      <c r="A3767" s="45">
        <v>44699</v>
      </c>
      <c r="B3767" s="396"/>
      <c r="C3767" s="5" t="s">
        <v>14</v>
      </c>
      <c r="D3767" s="5" t="s">
        <v>3183</v>
      </c>
      <c r="E3767" s="43">
        <v>7000</v>
      </c>
      <c r="F3767" s="43"/>
      <c r="G3767" s="48">
        <f t="shared" si="84"/>
        <v>8762.6612903226633</v>
      </c>
      <c r="H3767" s="388" t="s">
        <v>9567</v>
      </c>
    </row>
    <row r="3768" spans="1:11" x14ac:dyDescent="0.3">
      <c r="A3768" s="45">
        <v>44699</v>
      </c>
      <c r="B3768" s="396"/>
      <c r="C3768" s="5" t="s">
        <v>9199</v>
      </c>
      <c r="D3768" s="5" t="s">
        <v>9200</v>
      </c>
      <c r="E3768" s="43">
        <v>5000</v>
      </c>
      <c r="F3768" s="43"/>
      <c r="G3768" s="48">
        <f t="shared" si="84"/>
        <v>3762.6612903226633</v>
      </c>
      <c r="H3768" s="388" t="s">
        <v>9567</v>
      </c>
      <c r="K3768" s="238"/>
    </row>
    <row r="3769" spans="1:11" x14ac:dyDescent="0.3">
      <c r="A3769" s="45">
        <v>44700</v>
      </c>
      <c r="B3769" s="561"/>
      <c r="C3769" s="538" t="s">
        <v>8974</v>
      </c>
      <c r="D3769" s="538"/>
      <c r="E3769" s="538"/>
      <c r="F3769" s="43">
        <v>15000</v>
      </c>
      <c r="G3769" s="48">
        <f t="shared" si="84"/>
        <v>18762.661290322663</v>
      </c>
      <c r="H3769" s="388" t="s">
        <v>9567</v>
      </c>
    </row>
    <row r="3770" spans="1:11" x14ac:dyDescent="0.3">
      <c r="A3770" s="45">
        <v>44700</v>
      </c>
      <c r="B3770" s="396"/>
      <c r="C3770" s="5" t="s">
        <v>14</v>
      </c>
      <c r="D3770" s="5" t="s">
        <v>9201</v>
      </c>
      <c r="E3770" s="43">
        <v>16563</v>
      </c>
      <c r="F3770" s="43"/>
      <c r="G3770" s="48">
        <f t="shared" si="84"/>
        <v>2199.6612903226633</v>
      </c>
      <c r="H3770" s="388" t="s">
        <v>9567</v>
      </c>
    </row>
    <row r="3771" spans="1:11" x14ac:dyDescent="0.3">
      <c r="A3771" s="45">
        <v>44700</v>
      </c>
      <c r="B3771" s="561"/>
      <c r="C3771" s="538" t="s">
        <v>9202</v>
      </c>
      <c r="D3771" s="538"/>
      <c r="E3771" s="538"/>
      <c r="F3771" s="43">
        <v>28800</v>
      </c>
      <c r="G3771" s="48">
        <f t="shared" si="84"/>
        <v>30999.661290322663</v>
      </c>
      <c r="H3771" s="388" t="s">
        <v>9567</v>
      </c>
    </row>
    <row r="3772" spans="1:11" x14ac:dyDescent="0.3">
      <c r="A3772" s="45">
        <v>44700</v>
      </c>
      <c r="B3772" s="396"/>
      <c r="C3772" s="5" t="s">
        <v>25</v>
      </c>
      <c r="D3772" s="5" t="s">
        <v>8152</v>
      </c>
      <c r="E3772" s="43">
        <v>2980</v>
      </c>
      <c r="F3772" s="43"/>
      <c r="G3772" s="48">
        <f t="shared" si="84"/>
        <v>28019.661290322663</v>
      </c>
      <c r="H3772" s="388" t="s">
        <v>9567</v>
      </c>
    </row>
    <row r="3773" spans="1:11" x14ac:dyDescent="0.3">
      <c r="A3773" s="45">
        <v>44700</v>
      </c>
      <c r="B3773" s="396"/>
      <c r="C3773" s="5" t="s">
        <v>2995</v>
      </c>
      <c r="D3773" s="5" t="s">
        <v>9003</v>
      </c>
      <c r="E3773" s="43">
        <v>14000</v>
      </c>
      <c r="F3773" s="43"/>
      <c r="G3773" s="48">
        <f t="shared" si="84"/>
        <v>14019.661290322663</v>
      </c>
      <c r="H3773" s="388" t="s">
        <v>9567</v>
      </c>
    </row>
    <row r="3774" spans="1:11" x14ac:dyDescent="0.3">
      <c r="A3774" s="45">
        <v>44701</v>
      </c>
      <c r="B3774" s="396"/>
      <c r="C3774" s="5" t="s">
        <v>107</v>
      </c>
      <c r="D3774" s="5" t="s">
        <v>9204</v>
      </c>
      <c r="E3774" s="43">
        <v>1000</v>
      </c>
      <c r="F3774" s="43"/>
      <c r="G3774" s="48">
        <f t="shared" si="84"/>
        <v>13019.661290322663</v>
      </c>
      <c r="H3774" s="388" t="s">
        <v>9567</v>
      </c>
      <c r="I3774" s="169"/>
      <c r="J3774" s="169"/>
    </row>
    <row r="3775" spans="1:11" x14ac:dyDescent="0.3">
      <c r="A3775" s="45">
        <v>44701</v>
      </c>
      <c r="B3775" s="396"/>
      <c r="C3775" s="5" t="s">
        <v>84</v>
      </c>
      <c r="D3775" s="5" t="s">
        <v>9205</v>
      </c>
      <c r="E3775" s="43">
        <v>1000</v>
      </c>
      <c r="F3775" s="43"/>
      <c r="G3775" s="48">
        <f t="shared" si="84"/>
        <v>12019.661290322663</v>
      </c>
      <c r="H3775" s="388" t="s">
        <v>9567</v>
      </c>
    </row>
    <row r="3776" spans="1:11"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10" x14ac:dyDescent="0.3">
      <c r="A3793" s="45">
        <v>44706</v>
      </c>
      <c r="B3793" s="561"/>
      <c r="C3793" s="538" t="s">
        <v>4106</v>
      </c>
      <c r="D3793" s="538"/>
      <c r="E3793" s="538"/>
      <c r="F3793" s="43">
        <v>100000</v>
      </c>
      <c r="G3793" s="48">
        <f t="shared" si="87"/>
        <v>105689.66129032266</v>
      </c>
      <c r="H3793" s="388" t="s">
        <v>9567</v>
      </c>
    </row>
    <row r="3794" spans="1:10" x14ac:dyDescent="0.3">
      <c r="A3794" s="45">
        <v>44706</v>
      </c>
      <c r="B3794" s="396"/>
      <c r="C3794" s="5" t="s">
        <v>1074</v>
      </c>
      <c r="D3794" s="5" t="s">
        <v>9225</v>
      </c>
      <c r="E3794" s="43">
        <f>32325+9707</f>
        <v>42032</v>
      </c>
      <c r="F3794" s="43"/>
      <c r="G3794" s="48">
        <f t="shared" si="87"/>
        <v>63657.661290322663</v>
      </c>
      <c r="H3794" s="388" t="s">
        <v>9567</v>
      </c>
    </row>
    <row r="3795" spans="1:10" x14ac:dyDescent="0.3">
      <c r="A3795" s="45">
        <v>44706</v>
      </c>
      <c r="B3795" s="396"/>
      <c r="C3795" s="5" t="s">
        <v>1074</v>
      </c>
      <c r="D3795" s="5" t="s">
        <v>9226</v>
      </c>
      <c r="E3795" s="43">
        <f>9517+3603</f>
        <v>13120</v>
      </c>
      <c r="F3795" s="43"/>
      <c r="G3795" s="48">
        <f t="shared" si="86"/>
        <v>50537.661290322663</v>
      </c>
      <c r="H3795" s="388" t="s">
        <v>9567</v>
      </c>
    </row>
    <row r="3796" spans="1:10" x14ac:dyDescent="0.3">
      <c r="A3796" s="45">
        <v>44706</v>
      </c>
      <c r="B3796" s="396"/>
      <c r="C3796" s="5" t="s">
        <v>14</v>
      </c>
      <c r="D3796" s="5" t="s">
        <v>9229</v>
      </c>
      <c r="E3796" s="43">
        <v>9815</v>
      </c>
      <c r="F3796" s="43"/>
      <c r="G3796" s="48">
        <f t="shared" si="86"/>
        <v>40722.661290322663</v>
      </c>
      <c r="H3796" s="388" t="s">
        <v>9567</v>
      </c>
    </row>
    <row r="3797" spans="1:10" x14ac:dyDescent="0.3">
      <c r="A3797" s="45">
        <v>44706</v>
      </c>
      <c r="B3797" s="396"/>
      <c r="C3797" s="5" t="s">
        <v>541</v>
      </c>
      <c r="D3797" s="5" t="s">
        <v>294</v>
      </c>
      <c r="E3797" s="43">
        <v>5000</v>
      </c>
      <c r="F3797" s="43"/>
      <c r="G3797" s="48">
        <f t="shared" si="86"/>
        <v>35722.661290322663</v>
      </c>
      <c r="H3797" s="388" t="s">
        <v>9567</v>
      </c>
    </row>
    <row r="3798" spans="1:10" x14ac:dyDescent="0.3">
      <c r="A3798" s="45">
        <v>44706</v>
      </c>
      <c r="B3798" s="396"/>
      <c r="C3798" s="5" t="s">
        <v>3554</v>
      </c>
      <c r="D3798" s="5" t="s">
        <v>9230</v>
      </c>
      <c r="E3798" s="43">
        <v>15000</v>
      </c>
      <c r="F3798" s="43"/>
      <c r="G3798" s="48">
        <f t="shared" si="86"/>
        <v>20722.661290322663</v>
      </c>
      <c r="H3798" s="388" t="s">
        <v>9567</v>
      </c>
    </row>
    <row r="3799" spans="1:10" x14ac:dyDescent="0.3">
      <c r="A3799" s="45">
        <v>44706</v>
      </c>
      <c r="B3799" s="406"/>
      <c r="C3799" s="61" t="s">
        <v>54</v>
      </c>
      <c r="D3799" s="61" t="s">
        <v>9231</v>
      </c>
      <c r="E3799" s="43">
        <v>14000</v>
      </c>
      <c r="F3799" s="43"/>
      <c r="G3799" s="48">
        <f t="shared" si="86"/>
        <v>6722.6612903226633</v>
      </c>
      <c r="H3799" s="388" t="s">
        <v>9567</v>
      </c>
    </row>
    <row r="3800" spans="1:10" x14ac:dyDescent="0.3">
      <c r="A3800" s="45">
        <v>44706</v>
      </c>
      <c r="B3800" s="396"/>
      <c r="C3800" s="5" t="s">
        <v>25</v>
      </c>
      <c r="D3800" s="5" t="s">
        <v>8850</v>
      </c>
      <c r="E3800" s="43">
        <v>2970</v>
      </c>
      <c r="F3800" s="43"/>
      <c r="G3800" s="48">
        <f t="shared" si="86"/>
        <v>3752.6612903226633</v>
      </c>
      <c r="H3800" s="388" t="s">
        <v>9567</v>
      </c>
    </row>
    <row r="3801" spans="1:10" x14ac:dyDescent="0.3">
      <c r="A3801" s="45">
        <v>44708</v>
      </c>
      <c r="B3801" s="561"/>
      <c r="C3801" s="538" t="s">
        <v>4106</v>
      </c>
      <c r="D3801" s="538"/>
      <c r="E3801" s="538"/>
      <c r="F3801" s="43">
        <v>100000</v>
      </c>
      <c r="G3801" s="48">
        <f t="shared" si="86"/>
        <v>103752.66129032266</v>
      </c>
      <c r="H3801" s="388" t="s">
        <v>9567</v>
      </c>
    </row>
    <row r="3802" spans="1:10" x14ac:dyDescent="0.3">
      <c r="A3802" s="45">
        <v>44708</v>
      </c>
      <c r="B3802" s="396"/>
      <c r="C3802" s="5" t="s">
        <v>84</v>
      </c>
      <c r="D3802" s="5" t="s">
        <v>9235</v>
      </c>
      <c r="E3802" s="43">
        <v>10000</v>
      </c>
      <c r="F3802" s="43"/>
      <c r="G3802" s="48">
        <f t="shared" si="86"/>
        <v>93752.661290322663</v>
      </c>
      <c r="H3802" s="388" t="s">
        <v>9567</v>
      </c>
    </row>
    <row r="3803" spans="1:10" x14ac:dyDescent="0.3">
      <c r="A3803" s="45">
        <v>44708</v>
      </c>
      <c r="B3803" s="396"/>
      <c r="C3803" s="5" t="s">
        <v>5162</v>
      </c>
      <c r="D3803" s="5" t="s">
        <v>9246</v>
      </c>
      <c r="E3803" s="43">
        <v>10000</v>
      </c>
      <c r="F3803" s="43"/>
      <c r="G3803" s="48">
        <f t="shared" si="86"/>
        <v>83752.661290322663</v>
      </c>
      <c r="H3803" s="388" t="s">
        <v>9567</v>
      </c>
    </row>
    <row r="3804" spans="1:10" x14ac:dyDescent="0.3">
      <c r="A3804" s="45">
        <v>44708</v>
      </c>
      <c r="B3804" s="396"/>
      <c r="C3804" s="5" t="s">
        <v>18</v>
      </c>
      <c r="D3804" s="5" t="s">
        <v>7511</v>
      </c>
      <c r="E3804" s="43">
        <v>1000</v>
      </c>
      <c r="F3804" s="43"/>
      <c r="G3804" s="48">
        <f t="shared" ref="G3804:G3840" si="88">G3803+F3804-E3804</f>
        <v>82752.661290322663</v>
      </c>
      <c r="H3804" s="388" t="s">
        <v>9567</v>
      </c>
    </row>
    <row r="3805" spans="1:10" x14ac:dyDescent="0.3">
      <c r="A3805" s="45">
        <v>44708</v>
      </c>
      <c r="B3805" s="396"/>
      <c r="C3805" s="5" t="s">
        <v>9236</v>
      </c>
      <c r="D3805" s="5" t="s">
        <v>9237</v>
      </c>
      <c r="E3805" s="43">
        <v>27000</v>
      </c>
      <c r="F3805" s="43"/>
      <c r="G3805" s="48">
        <f t="shared" si="88"/>
        <v>55752.661290322663</v>
      </c>
      <c r="H3805" s="388" t="s">
        <v>9567</v>
      </c>
      <c r="I3805" s="372"/>
      <c r="J3805" s="372"/>
    </row>
    <row r="3806" spans="1:10" x14ac:dyDescent="0.3">
      <c r="A3806" s="45">
        <v>44708</v>
      </c>
      <c r="B3806" s="396"/>
      <c r="C3806" s="5" t="s">
        <v>14</v>
      </c>
      <c r="D3806" s="5" t="s">
        <v>9238</v>
      </c>
      <c r="E3806" s="43">
        <v>25000</v>
      </c>
      <c r="F3806" s="43"/>
      <c r="G3806" s="48">
        <f t="shared" si="88"/>
        <v>30752.661290322663</v>
      </c>
      <c r="H3806" s="388" t="s">
        <v>9567</v>
      </c>
      <c r="I3806" s="372"/>
      <c r="J3806" s="372"/>
    </row>
    <row r="3807" spans="1:10" x14ac:dyDescent="0.3">
      <c r="A3807" s="45">
        <v>44708</v>
      </c>
      <c r="B3807" s="396"/>
      <c r="C3807" s="5" t="s">
        <v>84</v>
      </c>
      <c r="D3807" s="5" t="s">
        <v>9239</v>
      </c>
      <c r="E3807" s="43">
        <v>15000</v>
      </c>
      <c r="F3807" s="43"/>
      <c r="G3807" s="48">
        <f t="shared" si="88"/>
        <v>15752.661290322663</v>
      </c>
      <c r="H3807" s="388" t="s">
        <v>9567</v>
      </c>
      <c r="I3807" s="372"/>
      <c r="J3807" s="372"/>
    </row>
    <row r="3808" spans="1:10"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1" x14ac:dyDescent="0.3">
      <c r="A3841" s="45">
        <v>44715</v>
      </c>
      <c r="B3841" s="396"/>
      <c r="C3841" s="5" t="s">
        <v>84</v>
      </c>
      <c r="D3841" s="5" t="s">
        <v>9267</v>
      </c>
      <c r="E3841" s="43">
        <v>5000</v>
      </c>
      <c r="F3841" s="43"/>
      <c r="G3841" s="48">
        <f t="shared" ref="G3841:G3906" si="90">G3840+F3841-E3841</f>
        <v>131139.66129032266</v>
      </c>
      <c r="H3841" s="388" t="s">
        <v>9567</v>
      </c>
    </row>
    <row r="3842" spans="1:11" x14ac:dyDescent="0.3">
      <c r="A3842" s="45">
        <v>44715</v>
      </c>
      <c r="B3842" s="396"/>
      <c r="C3842" s="5" t="s">
        <v>18</v>
      </c>
      <c r="D3842" s="5" t="s">
        <v>2013</v>
      </c>
      <c r="E3842" s="43">
        <v>200</v>
      </c>
      <c r="F3842" s="43"/>
      <c r="G3842" s="48">
        <f t="shared" si="90"/>
        <v>130939.66129032266</v>
      </c>
      <c r="H3842" s="388" t="s">
        <v>9567</v>
      </c>
    </row>
    <row r="3843" spans="1:11" x14ac:dyDescent="0.3">
      <c r="A3843" s="45">
        <v>44715</v>
      </c>
      <c r="B3843" s="396"/>
      <c r="C3843" s="5" t="s">
        <v>1616</v>
      </c>
      <c r="D3843" s="5" t="s">
        <v>7002</v>
      </c>
      <c r="E3843" s="43">
        <v>650</v>
      </c>
      <c r="F3843" s="43"/>
      <c r="G3843" s="48">
        <f t="shared" si="90"/>
        <v>130289.66129032266</v>
      </c>
      <c r="H3843" s="388" t="s">
        <v>9567</v>
      </c>
    </row>
    <row r="3844" spans="1:11" x14ac:dyDescent="0.3">
      <c r="A3844" s="45">
        <v>44715</v>
      </c>
      <c r="B3844" s="396"/>
      <c r="C3844" s="5" t="s">
        <v>91</v>
      </c>
      <c r="D3844" s="5" t="s">
        <v>40</v>
      </c>
      <c r="E3844" s="43">
        <v>590</v>
      </c>
      <c r="F3844" s="43"/>
      <c r="G3844" s="48">
        <f t="shared" si="90"/>
        <v>129699.66129032266</v>
      </c>
      <c r="H3844" s="388" t="s">
        <v>9567</v>
      </c>
    </row>
    <row r="3845" spans="1:11" x14ac:dyDescent="0.3">
      <c r="A3845" s="45">
        <v>44716</v>
      </c>
      <c r="B3845" s="396"/>
      <c r="C3845" s="5" t="s">
        <v>1074</v>
      </c>
      <c r="D3845" s="5" t="s">
        <v>9268</v>
      </c>
      <c r="E3845" s="43">
        <v>1000</v>
      </c>
      <c r="F3845" s="43"/>
      <c r="G3845" s="48">
        <f t="shared" si="90"/>
        <v>128699.66129032266</v>
      </c>
      <c r="H3845" s="388" t="s">
        <v>9567</v>
      </c>
    </row>
    <row r="3846" spans="1:11" x14ac:dyDescent="0.3">
      <c r="A3846" s="45">
        <v>44716</v>
      </c>
      <c r="B3846" s="396"/>
      <c r="C3846" s="5" t="s">
        <v>14</v>
      </c>
      <c r="D3846" s="5" t="s">
        <v>294</v>
      </c>
      <c r="E3846" s="43">
        <v>5000</v>
      </c>
      <c r="F3846" s="43"/>
      <c r="G3846" s="48">
        <f t="shared" si="90"/>
        <v>123699.66129032266</v>
      </c>
      <c r="H3846" s="388" t="s">
        <v>9567</v>
      </c>
    </row>
    <row r="3847" spans="1:11" x14ac:dyDescent="0.3">
      <c r="A3847" s="45">
        <v>44716</v>
      </c>
      <c r="B3847" s="430"/>
      <c r="C3847" s="368" t="s">
        <v>14</v>
      </c>
      <c r="D3847" s="368" t="s">
        <v>9269</v>
      </c>
      <c r="E3847" s="369">
        <v>20000</v>
      </c>
      <c r="F3847" s="43"/>
      <c r="G3847" s="48">
        <f t="shared" si="90"/>
        <v>103699.66129032266</v>
      </c>
      <c r="H3847" s="388" t="s">
        <v>9567</v>
      </c>
    </row>
    <row r="3848" spans="1:11" x14ac:dyDescent="0.3">
      <c r="A3848" s="45">
        <v>44716</v>
      </c>
      <c r="B3848" s="430"/>
      <c r="C3848" s="368" t="s">
        <v>68</v>
      </c>
      <c r="D3848" s="368" t="s">
        <v>9271</v>
      </c>
      <c r="E3848" s="369">
        <v>25000</v>
      </c>
      <c r="F3848" s="43"/>
      <c r="G3848" s="48">
        <f t="shared" si="90"/>
        <v>78699.661290322663</v>
      </c>
      <c r="H3848" s="388" t="s">
        <v>9567</v>
      </c>
    </row>
    <row r="3849" spans="1:11" x14ac:dyDescent="0.3">
      <c r="A3849" s="45">
        <v>44716</v>
      </c>
      <c r="B3849" s="561"/>
      <c r="C3849" s="538" t="s">
        <v>7440</v>
      </c>
      <c r="D3849" s="538"/>
      <c r="E3849" s="538"/>
      <c r="F3849" s="43">
        <v>2000</v>
      </c>
      <c r="G3849" s="48">
        <f t="shared" si="90"/>
        <v>80699.661290322663</v>
      </c>
      <c r="H3849" s="388" t="s">
        <v>9567</v>
      </c>
    </row>
    <row r="3850" spans="1:11" x14ac:dyDescent="0.3">
      <c r="A3850" s="45">
        <v>44716</v>
      </c>
      <c r="B3850" s="396"/>
      <c r="C3850" s="5" t="s">
        <v>18</v>
      </c>
      <c r="D3850" s="5" t="s">
        <v>9272</v>
      </c>
      <c r="E3850" s="43">
        <v>850</v>
      </c>
      <c r="F3850" s="43"/>
      <c r="G3850" s="48">
        <f t="shared" si="90"/>
        <v>79849.661290322663</v>
      </c>
      <c r="H3850" s="388" t="s">
        <v>9567</v>
      </c>
    </row>
    <row r="3851" spans="1:11" x14ac:dyDescent="0.3">
      <c r="A3851" s="45">
        <v>44716</v>
      </c>
      <c r="B3851" s="396"/>
      <c r="C3851" s="5" t="s">
        <v>5156</v>
      </c>
      <c r="D3851" s="5" t="s">
        <v>9240</v>
      </c>
      <c r="E3851" s="43">
        <v>2210</v>
      </c>
      <c r="F3851" s="43"/>
      <c r="G3851" s="48">
        <f t="shared" si="90"/>
        <v>77639.661290322663</v>
      </c>
      <c r="H3851" s="388" t="s">
        <v>9567</v>
      </c>
    </row>
    <row r="3852" spans="1:11" x14ac:dyDescent="0.3">
      <c r="A3852" s="45">
        <v>44716</v>
      </c>
      <c r="B3852" s="396"/>
      <c r="C3852" s="5" t="s">
        <v>25</v>
      </c>
      <c r="D3852" s="5" t="s">
        <v>9248</v>
      </c>
      <c r="E3852" s="43">
        <v>6840</v>
      </c>
      <c r="F3852" s="43"/>
      <c r="G3852" s="48">
        <f t="shared" si="90"/>
        <v>70799.661290322663</v>
      </c>
      <c r="H3852" s="388" t="s">
        <v>9567</v>
      </c>
      <c r="I3852" s="366"/>
      <c r="J3852" s="366"/>
      <c r="K3852" s="331"/>
    </row>
    <row r="3853" spans="1:11" x14ac:dyDescent="0.3">
      <c r="A3853" s="45">
        <v>44716</v>
      </c>
      <c r="B3853" s="410"/>
      <c r="C3853" s="231" t="s">
        <v>5709</v>
      </c>
      <c r="D3853" s="231" t="s">
        <v>9273</v>
      </c>
      <c r="E3853" s="232">
        <v>22000</v>
      </c>
      <c r="F3853" s="43"/>
      <c r="G3853" s="48">
        <f t="shared" si="90"/>
        <v>48799.661290322663</v>
      </c>
      <c r="H3853" s="388" t="s">
        <v>9567</v>
      </c>
      <c r="I3853" s="366"/>
      <c r="J3853" s="366"/>
      <c r="K3853" s="331"/>
    </row>
    <row r="3854" spans="1:11" x14ac:dyDescent="0.3">
      <c r="A3854" s="45">
        <v>44718</v>
      </c>
      <c r="B3854" s="398"/>
      <c r="C3854" s="73" t="s">
        <v>9126</v>
      </c>
      <c r="D3854" s="73" t="s">
        <v>9274</v>
      </c>
      <c r="E3854" s="183">
        <v>5000</v>
      </c>
      <c r="F3854" s="43"/>
      <c r="G3854" s="48">
        <f t="shared" si="90"/>
        <v>43799.661290322663</v>
      </c>
      <c r="H3854" s="388" t="s">
        <v>9567</v>
      </c>
    </row>
    <row r="3855" spans="1:11" x14ac:dyDescent="0.3">
      <c r="A3855" s="45">
        <v>44718</v>
      </c>
      <c r="B3855" s="430"/>
      <c r="C3855" s="368" t="s">
        <v>4550</v>
      </c>
      <c r="D3855" s="368" t="s">
        <v>9275</v>
      </c>
      <c r="E3855" s="369">
        <v>22000</v>
      </c>
      <c r="F3855" s="43"/>
      <c r="G3855" s="48">
        <f t="shared" si="90"/>
        <v>21799.661290322663</v>
      </c>
      <c r="H3855" s="388" t="s">
        <v>9567</v>
      </c>
      <c r="I3855" s="366"/>
      <c r="J3855" s="366"/>
      <c r="K3855" s="332"/>
    </row>
    <row r="3856" spans="1:11" x14ac:dyDescent="0.3">
      <c r="A3856" s="45">
        <v>44718</v>
      </c>
      <c r="B3856" s="430"/>
      <c r="C3856" s="368" t="s">
        <v>14</v>
      </c>
      <c r="D3856" s="368" t="s">
        <v>294</v>
      </c>
      <c r="E3856" s="369">
        <v>10000</v>
      </c>
      <c r="F3856" s="43"/>
      <c r="G3856" s="48">
        <f t="shared" si="90"/>
        <v>11799.661290322663</v>
      </c>
      <c r="H3856" s="388" t="s">
        <v>9567</v>
      </c>
      <c r="I3856" s="366"/>
      <c r="J3856" s="366"/>
      <c r="K3856" s="332"/>
    </row>
    <row r="3857" spans="1:11" x14ac:dyDescent="0.3">
      <c r="A3857" s="45">
        <v>44718</v>
      </c>
      <c r="B3857" s="396"/>
      <c r="C3857" s="5" t="s">
        <v>1787</v>
      </c>
      <c r="D3857" s="5" t="s">
        <v>9277</v>
      </c>
      <c r="E3857" s="43">
        <v>1500</v>
      </c>
      <c r="F3857" s="43"/>
      <c r="G3857" s="48">
        <f t="shared" si="90"/>
        <v>10299.661290322663</v>
      </c>
      <c r="H3857" s="388" t="s">
        <v>9567</v>
      </c>
    </row>
    <row r="3858" spans="1:11" x14ac:dyDescent="0.3">
      <c r="A3858" s="45">
        <v>44718</v>
      </c>
      <c r="B3858" s="396"/>
      <c r="C3858" s="5" t="s">
        <v>25</v>
      </c>
      <c r="D3858" s="5" t="s">
        <v>4400</v>
      </c>
      <c r="E3858" s="43">
        <v>3700</v>
      </c>
      <c r="F3858" s="43"/>
      <c r="G3858" s="48">
        <f t="shared" si="90"/>
        <v>6599.6612903226633</v>
      </c>
      <c r="H3858" s="388" t="s">
        <v>9567</v>
      </c>
      <c r="I3858" s="366"/>
      <c r="J3858" s="366"/>
      <c r="K3858" s="332"/>
    </row>
    <row r="3859" spans="1:11" x14ac:dyDescent="0.3">
      <c r="A3859" s="45">
        <v>44720</v>
      </c>
      <c r="B3859" s="396"/>
      <c r="C3859" s="5" t="s">
        <v>247</v>
      </c>
      <c r="D3859" s="5" t="s">
        <v>9278</v>
      </c>
      <c r="E3859" s="43">
        <v>350</v>
      </c>
      <c r="F3859" s="43"/>
      <c r="G3859" s="48">
        <f t="shared" si="90"/>
        <v>6249.6612903226633</v>
      </c>
      <c r="H3859" s="388" t="s">
        <v>9567</v>
      </c>
      <c r="I3859" s="366"/>
      <c r="J3859" s="366"/>
      <c r="K3859" s="332"/>
    </row>
    <row r="3860" spans="1:11" x14ac:dyDescent="0.3">
      <c r="A3860" s="45">
        <v>44720</v>
      </c>
      <c r="B3860" s="396"/>
      <c r="C3860" s="5" t="s">
        <v>25</v>
      </c>
      <c r="D3860" s="5" t="s">
        <v>9248</v>
      </c>
      <c r="E3860" s="43">
        <v>3560</v>
      </c>
      <c r="F3860" s="43"/>
      <c r="G3860" s="48">
        <f t="shared" si="90"/>
        <v>2689.6612903226633</v>
      </c>
      <c r="H3860" s="388" t="s">
        <v>9567</v>
      </c>
      <c r="I3860" s="349"/>
      <c r="J3860" s="349"/>
      <c r="K3860" s="350"/>
    </row>
    <row r="3861" spans="1:11" x14ac:dyDescent="0.3">
      <c r="A3861" s="45">
        <v>44720</v>
      </c>
      <c r="B3861" s="396"/>
      <c r="C3861" s="5" t="s">
        <v>1787</v>
      </c>
      <c r="D3861" s="5" t="s">
        <v>9282</v>
      </c>
      <c r="E3861" s="43">
        <v>1800</v>
      </c>
      <c r="F3861" s="43"/>
      <c r="G3861" s="48">
        <f t="shared" si="90"/>
        <v>889.66129032266326</v>
      </c>
      <c r="H3861" s="388" t="s">
        <v>9567</v>
      </c>
    </row>
    <row r="3862" spans="1:11" x14ac:dyDescent="0.3">
      <c r="A3862" s="45">
        <v>44720</v>
      </c>
      <c r="B3862" s="561"/>
      <c r="C3862" s="538" t="s">
        <v>7440</v>
      </c>
      <c r="D3862" s="538"/>
      <c r="E3862" s="538"/>
      <c r="F3862" s="43">
        <v>100000</v>
      </c>
      <c r="G3862" s="48">
        <f t="shared" ref="G3862:G3863" si="91">G3861+F3862-E3862</f>
        <v>100889.66129032266</v>
      </c>
      <c r="H3862" s="388" t="s">
        <v>9567</v>
      </c>
      <c r="I3862" s="366"/>
      <c r="J3862" s="366"/>
      <c r="K3862" s="332"/>
    </row>
    <row r="3863" spans="1:11" x14ac:dyDescent="0.3">
      <c r="A3863" s="45">
        <v>44720</v>
      </c>
      <c r="B3863" s="406"/>
      <c r="C3863" s="61" t="s">
        <v>54</v>
      </c>
      <c r="D3863" s="61" t="s">
        <v>9284</v>
      </c>
      <c r="E3863" s="62">
        <v>30930</v>
      </c>
      <c r="F3863" s="43"/>
      <c r="G3863" s="48">
        <f t="shared" si="91"/>
        <v>69959.661290322663</v>
      </c>
      <c r="H3863" s="388" t="s">
        <v>9567</v>
      </c>
    </row>
    <row r="3864" spans="1:11" x14ac:dyDescent="0.3">
      <c r="A3864" s="45">
        <v>44721</v>
      </c>
      <c r="B3864" s="396"/>
      <c r="C3864" s="5" t="s">
        <v>9159</v>
      </c>
      <c r="D3864" s="5" t="s">
        <v>9285</v>
      </c>
      <c r="E3864" s="43">
        <v>4000</v>
      </c>
      <c r="F3864" s="43"/>
      <c r="G3864" s="48">
        <f t="shared" si="90"/>
        <v>65959.661290322663</v>
      </c>
      <c r="H3864" s="388" t="s">
        <v>9567</v>
      </c>
    </row>
    <row r="3865" spans="1:11" x14ac:dyDescent="0.3">
      <c r="A3865" s="45">
        <v>44721</v>
      </c>
      <c r="B3865" s="396"/>
      <c r="C3865" s="5" t="s">
        <v>14</v>
      </c>
      <c r="D3865" s="5" t="s">
        <v>640</v>
      </c>
      <c r="E3865" s="43">
        <v>1000</v>
      </c>
      <c r="F3865" s="43"/>
      <c r="G3865" s="48">
        <f t="shared" si="90"/>
        <v>64959.661290322663</v>
      </c>
      <c r="H3865" s="388" t="s">
        <v>9567</v>
      </c>
    </row>
    <row r="3866" spans="1:11" x14ac:dyDescent="0.3">
      <c r="A3866" s="45">
        <v>44721</v>
      </c>
      <c r="B3866" s="396"/>
      <c r="C3866" s="5" t="s">
        <v>14</v>
      </c>
      <c r="D3866" s="5" t="s">
        <v>294</v>
      </c>
      <c r="E3866" s="43">
        <v>10000</v>
      </c>
      <c r="F3866" s="43"/>
      <c r="G3866" s="48">
        <f t="shared" si="90"/>
        <v>54959.661290322663</v>
      </c>
      <c r="H3866" s="388" t="s">
        <v>9567</v>
      </c>
      <c r="I3866" s="366"/>
      <c r="J3866" s="366"/>
      <c r="K3866" s="331"/>
    </row>
    <row r="3867" spans="1:11" x14ac:dyDescent="0.3">
      <c r="A3867" s="45">
        <v>44721</v>
      </c>
      <c r="B3867" s="396"/>
      <c r="C3867" s="5" t="s">
        <v>84</v>
      </c>
      <c r="D3867" s="5" t="s">
        <v>9286</v>
      </c>
      <c r="E3867" s="43">
        <v>3000</v>
      </c>
      <c r="F3867" s="43"/>
      <c r="G3867" s="48">
        <f t="shared" si="90"/>
        <v>51959.661290322663</v>
      </c>
      <c r="H3867" s="388" t="s">
        <v>9567</v>
      </c>
      <c r="I3867" s="366"/>
      <c r="J3867" s="366"/>
      <c r="K3867" s="360"/>
    </row>
    <row r="3868" spans="1:11" x14ac:dyDescent="0.3">
      <c r="A3868" s="45">
        <v>44721</v>
      </c>
      <c r="B3868" s="396"/>
      <c r="C3868" s="5" t="s">
        <v>9287</v>
      </c>
      <c r="D3868" s="5" t="s">
        <v>9288</v>
      </c>
      <c r="E3868" s="43">
        <v>12000</v>
      </c>
      <c r="F3868" s="43"/>
      <c r="G3868" s="48">
        <f t="shared" si="90"/>
        <v>39959.661290322663</v>
      </c>
      <c r="H3868" s="388" t="s">
        <v>9567</v>
      </c>
      <c r="I3868" s="366"/>
      <c r="J3868" s="366"/>
      <c r="K3868" s="331"/>
    </row>
    <row r="3869" spans="1:11" x14ac:dyDescent="0.3">
      <c r="A3869" s="45">
        <v>44720</v>
      </c>
      <c r="B3869" s="561"/>
      <c r="C3869" s="538" t="s">
        <v>7440</v>
      </c>
      <c r="D3869" s="538"/>
      <c r="E3869" s="538"/>
      <c r="F3869" s="43">
        <v>100000</v>
      </c>
      <c r="G3869" s="48">
        <f t="shared" si="90"/>
        <v>139959.66129032266</v>
      </c>
      <c r="H3869" s="388" t="s">
        <v>9567</v>
      </c>
      <c r="I3869" s="366"/>
      <c r="J3869" s="366"/>
      <c r="K3869" s="331"/>
    </row>
    <row r="3870" spans="1:11" x14ac:dyDescent="0.3">
      <c r="A3870" s="45">
        <v>44721</v>
      </c>
      <c r="B3870" s="406"/>
      <c r="C3870" s="61" t="s">
        <v>54</v>
      </c>
      <c r="D3870" s="61" t="s">
        <v>8646</v>
      </c>
      <c r="E3870" s="62">
        <v>128381</v>
      </c>
      <c r="F3870" s="43"/>
      <c r="G3870" s="48">
        <f t="shared" si="90"/>
        <v>11578.661290322663</v>
      </c>
      <c r="H3870" s="388" t="s">
        <v>9567</v>
      </c>
    </row>
    <row r="3871" spans="1:11" x14ac:dyDescent="0.3">
      <c r="A3871" s="45">
        <v>44721</v>
      </c>
      <c r="B3871" s="396"/>
      <c r="C3871" s="5" t="s">
        <v>3724</v>
      </c>
      <c r="D3871" s="5" t="s">
        <v>40</v>
      </c>
      <c r="E3871" s="43">
        <v>4235</v>
      </c>
      <c r="F3871" s="43"/>
      <c r="G3871" s="48">
        <f t="shared" si="90"/>
        <v>7343.6612903226633</v>
      </c>
      <c r="H3871" s="388" t="s">
        <v>9567</v>
      </c>
    </row>
    <row r="3872" spans="1:11"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5" x14ac:dyDescent="0.3">
      <c r="A4097" s="45">
        <v>44777</v>
      </c>
      <c r="B4097" s="396"/>
      <c r="C4097" s="5" t="s">
        <v>25</v>
      </c>
      <c r="D4097" s="5" t="s">
        <v>5108</v>
      </c>
      <c r="E4097" s="43">
        <v>1000</v>
      </c>
      <c r="F4097" s="43"/>
      <c r="G4097" s="48">
        <f t="shared" si="102"/>
        <v>707925</v>
      </c>
      <c r="H4097" s="388" t="s">
        <v>9567</v>
      </c>
    </row>
    <row r="4098" spans="1:15" x14ac:dyDescent="0.3">
      <c r="A4098" s="45">
        <v>44777</v>
      </c>
      <c r="B4098" s="396"/>
      <c r="C4098" s="5" t="s">
        <v>9518</v>
      </c>
      <c r="D4098" s="5" t="s">
        <v>9519</v>
      </c>
      <c r="E4098" s="43">
        <v>1320</v>
      </c>
      <c r="F4098" s="43"/>
      <c r="G4098" s="48">
        <f t="shared" si="102"/>
        <v>706605</v>
      </c>
      <c r="H4098" s="388" t="s">
        <v>9567</v>
      </c>
    </row>
    <row r="4099" spans="1:15" x14ac:dyDescent="0.3">
      <c r="A4099" s="45">
        <v>44778</v>
      </c>
      <c r="B4099" s="401"/>
      <c r="C4099" s="41" t="s">
        <v>54</v>
      </c>
      <c r="D4099" s="41" t="s">
        <v>6842</v>
      </c>
      <c r="E4099" s="42">
        <v>115000</v>
      </c>
      <c r="F4099" s="43"/>
      <c r="G4099" s="48">
        <f t="shared" si="102"/>
        <v>591605</v>
      </c>
      <c r="H4099" s="388" t="s">
        <v>9567</v>
      </c>
    </row>
    <row r="4100" spans="1:15" x14ac:dyDescent="0.3">
      <c r="A4100" s="45">
        <v>44778</v>
      </c>
      <c r="B4100" s="401"/>
      <c r="C4100" s="41" t="s">
        <v>54</v>
      </c>
      <c r="D4100" s="41" t="s">
        <v>8636</v>
      </c>
      <c r="E4100" s="42">
        <v>155435</v>
      </c>
      <c r="F4100" s="43"/>
      <c r="G4100" s="48">
        <f t="shared" si="102"/>
        <v>436170</v>
      </c>
      <c r="H4100" s="388" t="s">
        <v>9567</v>
      </c>
    </row>
    <row r="4101" spans="1:15" x14ac:dyDescent="0.3">
      <c r="A4101" s="45">
        <v>44778</v>
      </c>
      <c r="B4101" s="401"/>
      <c r="C4101" s="41" t="s">
        <v>54</v>
      </c>
      <c r="D4101" s="41" t="s">
        <v>8637</v>
      </c>
      <c r="E4101" s="42">
        <v>112794</v>
      </c>
      <c r="F4101" s="43"/>
      <c r="G4101" s="48">
        <f t="shared" si="102"/>
        <v>323376</v>
      </c>
      <c r="H4101" s="388" t="s">
        <v>9567</v>
      </c>
    </row>
    <row r="4102" spans="1:15" x14ac:dyDescent="0.3">
      <c r="A4102" s="45">
        <v>44778</v>
      </c>
      <c r="B4102" s="396"/>
      <c r="C4102" s="5" t="s">
        <v>25</v>
      </c>
      <c r="D4102" s="5" t="s">
        <v>9506</v>
      </c>
      <c r="E4102" s="43">
        <v>250</v>
      </c>
      <c r="F4102" s="43"/>
      <c r="G4102" s="48">
        <f>G4101+F4102-E4102</f>
        <v>323126</v>
      </c>
      <c r="H4102" s="388" t="s">
        <v>9567</v>
      </c>
    </row>
    <row r="4103" spans="1:15" x14ac:dyDescent="0.3">
      <c r="A4103" s="45">
        <v>44778</v>
      </c>
      <c r="B4103" s="396"/>
      <c r="C4103" s="5" t="s">
        <v>25</v>
      </c>
      <c r="D4103" s="5" t="s">
        <v>9505</v>
      </c>
      <c r="E4103" s="43">
        <f>150+350</f>
        <v>500</v>
      </c>
      <c r="F4103" s="43"/>
      <c r="G4103" s="48">
        <f t="shared" si="102"/>
        <v>322626</v>
      </c>
      <c r="H4103" s="388" t="s">
        <v>9567</v>
      </c>
    </row>
    <row r="4104" spans="1:15" x14ac:dyDescent="0.3">
      <c r="A4104" s="45">
        <v>44778</v>
      </c>
      <c r="B4104" s="396"/>
      <c r="C4104" s="5" t="s">
        <v>6430</v>
      </c>
      <c r="D4104" s="5" t="s">
        <v>3183</v>
      </c>
      <c r="E4104" s="43">
        <v>5000</v>
      </c>
      <c r="F4104" s="43"/>
      <c r="G4104" s="48">
        <f t="shared" si="102"/>
        <v>317626</v>
      </c>
      <c r="H4104" s="388" t="s">
        <v>9567</v>
      </c>
    </row>
    <row r="4105" spans="1:15" x14ac:dyDescent="0.3">
      <c r="A4105" s="45">
        <v>44778</v>
      </c>
      <c r="B4105" s="396"/>
      <c r="C4105" s="5" t="s">
        <v>68</v>
      </c>
      <c r="D4105" s="5" t="s">
        <v>3183</v>
      </c>
      <c r="E4105" s="43">
        <v>10000</v>
      </c>
      <c r="F4105" s="43"/>
      <c r="G4105" s="48">
        <f t="shared" si="102"/>
        <v>307626</v>
      </c>
      <c r="H4105" s="388" t="s">
        <v>9567</v>
      </c>
    </row>
    <row r="4106" spans="1:15" x14ac:dyDescent="0.3">
      <c r="A4106" s="45">
        <v>44778</v>
      </c>
      <c r="B4106" s="396"/>
      <c r="C4106" s="5" t="s">
        <v>6931</v>
      </c>
      <c r="D4106" s="5" t="s">
        <v>9513</v>
      </c>
      <c r="E4106" s="43">
        <v>3000</v>
      </c>
      <c r="F4106" s="43"/>
      <c r="G4106" s="48">
        <f t="shared" si="102"/>
        <v>304626</v>
      </c>
      <c r="H4106" s="388" t="s">
        <v>9567</v>
      </c>
    </row>
    <row r="4107" spans="1:15" x14ac:dyDescent="0.3">
      <c r="A4107" s="45">
        <v>44778</v>
      </c>
      <c r="B4107" s="396"/>
      <c r="C4107" s="5" t="s">
        <v>6931</v>
      </c>
      <c r="D4107" s="5" t="s">
        <v>2013</v>
      </c>
      <c r="E4107" s="43">
        <v>200</v>
      </c>
      <c r="F4107" s="43"/>
      <c r="G4107" s="48">
        <f t="shared" si="102"/>
        <v>304426</v>
      </c>
      <c r="H4107" s="388" t="s">
        <v>9567</v>
      </c>
    </row>
    <row r="4108" spans="1:15" x14ac:dyDescent="0.3">
      <c r="A4108" s="45">
        <v>44778</v>
      </c>
      <c r="B4108" s="401"/>
      <c r="C4108" s="41" t="s">
        <v>54</v>
      </c>
      <c r="D4108" s="41" t="s">
        <v>8645</v>
      </c>
      <c r="E4108" s="42">
        <v>98500</v>
      </c>
      <c r="F4108" s="43"/>
      <c r="G4108" s="48">
        <f t="shared" si="102"/>
        <v>205926</v>
      </c>
      <c r="H4108" s="388" t="s">
        <v>9567</v>
      </c>
    </row>
    <row r="4109" spans="1:15" x14ac:dyDescent="0.3">
      <c r="A4109" s="45">
        <v>44778</v>
      </c>
      <c r="B4109" s="401"/>
      <c r="C4109" s="41" t="s">
        <v>54</v>
      </c>
      <c r="D4109" s="41" t="s">
        <v>9410</v>
      </c>
      <c r="E4109" s="42">
        <v>149992</v>
      </c>
      <c r="F4109" s="43"/>
      <c r="G4109" s="48">
        <f t="shared" si="102"/>
        <v>55934</v>
      </c>
      <c r="H4109" s="388" t="s">
        <v>9567</v>
      </c>
    </row>
    <row r="4110" spans="1:15" s="387" customFormat="1" x14ac:dyDescent="0.3">
      <c r="A4110" s="45">
        <v>44778</v>
      </c>
      <c r="B4110" s="320"/>
      <c r="C4110" s="44" t="s">
        <v>25</v>
      </c>
      <c r="D4110" s="124" t="s">
        <v>9517</v>
      </c>
      <c r="E4110" s="28">
        <f>670+150+400+6605-1320</f>
        <v>6505</v>
      </c>
      <c r="F4110" s="28"/>
      <c r="G4110" s="48">
        <f t="shared" si="102"/>
        <v>49429</v>
      </c>
      <c r="H4110" s="388" t="s">
        <v>9567</v>
      </c>
      <c r="I4110" s="52"/>
      <c r="J4110" s="52"/>
      <c r="K4110" s="155"/>
      <c r="L4110" s="155"/>
      <c r="O4110" s="155"/>
    </row>
    <row r="4111" spans="1:15" x14ac:dyDescent="0.3">
      <c r="A4111" s="45">
        <v>44778</v>
      </c>
      <c r="B4111" s="396"/>
      <c r="C4111" s="5" t="s">
        <v>4550</v>
      </c>
      <c r="D4111" s="5" t="s">
        <v>9514</v>
      </c>
      <c r="E4111" s="43">
        <v>20000</v>
      </c>
      <c r="F4111" s="43"/>
      <c r="G4111" s="48">
        <f t="shared" si="100"/>
        <v>29429</v>
      </c>
      <c r="H4111" s="388" t="s">
        <v>9567</v>
      </c>
    </row>
    <row r="4112" spans="1:15"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10" x14ac:dyDescent="0.3">
      <c r="A4209" s="45">
        <v>44802</v>
      </c>
      <c r="B4209" s="561"/>
      <c r="C4209" s="538" t="s">
        <v>4364</v>
      </c>
      <c r="D4209" s="538"/>
      <c r="E4209" s="538"/>
      <c r="F4209" s="43">
        <v>150000</v>
      </c>
      <c r="G4209" s="48">
        <f t="shared" ref="G4209" si="112">G4208+F4209-E4209</f>
        <v>160418</v>
      </c>
      <c r="H4209" s="388" t="s">
        <v>9567</v>
      </c>
    </row>
    <row r="4210" spans="1:10" x14ac:dyDescent="0.3">
      <c r="A4210" s="45">
        <v>44802</v>
      </c>
      <c r="B4210" s="396"/>
      <c r="C4210" s="5" t="s">
        <v>8573</v>
      </c>
      <c r="D4210" s="5" t="s">
        <v>9610</v>
      </c>
      <c r="E4210" s="43">
        <v>50000</v>
      </c>
      <c r="F4210" s="43"/>
      <c r="G4210" s="361">
        <f t="shared" si="111"/>
        <v>110418</v>
      </c>
      <c r="H4210" s="388" t="s">
        <v>9567</v>
      </c>
    </row>
    <row r="4211" spans="1:10" x14ac:dyDescent="0.3">
      <c r="A4211" s="45">
        <v>44802</v>
      </c>
      <c r="B4211" s="396"/>
      <c r="C4211" s="5" t="s">
        <v>9451</v>
      </c>
      <c r="D4211" s="5" t="s">
        <v>9614</v>
      </c>
      <c r="E4211" s="43">
        <v>13000</v>
      </c>
      <c r="F4211" s="43"/>
      <c r="G4211" s="361">
        <f t="shared" si="111"/>
        <v>97418</v>
      </c>
      <c r="H4211" s="388" t="s">
        <v>9567</v>
      </c>
    </row>
    <row r="4212" spans="1:10" x14ac:dyDescent="0.3">
      <c r="A4212" s="45">
        <v>44802</v>
      </c>
      <c r="B4212" s="396"/>
      <c r="C4212" s="5" t="s">
        <v>25</v>
      </c>
      <c r="D4212" s="5" t="s">
        <v>4276</v>
      </c>
      <c r="E4212" s="43">
        <v>6675</v>
      </c>
      <c r="F4212" s="43"/>
      <c r="G4212" s="361">
        <f t="shared" si="111"/>
        <v>90743</v>
      </c>
      <c r="H4212" s="388" t="s">
        <v>9567</v>
      </c>
    </row>
    <row r="4213" spans="1:10" x14ac:dyDescent="0.3">
      <c r="A4213" s="45">
        <v>44802</v>
      </c>
      <c r="B4213" s="396"/>
      <c r="C4213" s="5" t="s">
        <v>9619</v>
      </c>
      <c r="D4213" s="5" t="s">
        <v>40</v>
      </c>
      <c r="E4213" s="43">
        <v>5000</v>
      </c>
      <c r="F4213" s="43"/>
      <c r="G4213" s="361">
        <f t="shared" si="111"/>
        <v>85743</v>
      </c>
      <c r="H4213" s="388" t="s">
        <v>9567</v>
      </c>
    </row>
    <row r="4214" spans="1:10" x14ac:dyDescent="0.3">
      <c r="A4214" s="45">
        <v>44802</v>
      </c>
      <c r="B4214" s="396"/>
      <c r="C4214" s="5" t="s">
        <v>9620</v>
      </c>
      <c r="D4214" s="5" t="s">
        <v>9621</v>
      </c>
      <c r="E4214" s="43">
        <v>50000</v>
      </c>
      <c r="F4214" s="43"/>
      <c r="G4214" s="361">
        <f t="shared" si="111"/>
        <v>35743</v>
      </c>
      <c r="H4214" s="388" t="s">
        <v>9567</v>
      </c>
    </row>
    <row r="4215" spans="1:10" x14ac:dyDescent="0.3">
      <c r="A4215" s="45">
        <v>44802</v>
      </c>
      <c r="B4215" s="561"/>
      <c r="C4215" s="538" t="s">
        <v>4364</v>
      </c>
      <c r="D4215" s="538"/>
      <c r="E4215" s="538"/>
      <c r="F4215" s="43">
        <v>500000</v>
      </c>
      <c r="G4215" s="48">
        <f t="shared" si="111"/>
        <v>535743</v>
      </c>
      <c r="H4215" s="388" t="s">
        <v>9567</v>
      </c>
    </row>
    <row r="4216" spans="1:10" x14ac:dyDescent="0.3">
      <c r="A4216" s="45">
        <v>44802</v>
      </c>
      <c r="B4216" s="396"/>
      <c r="C4216" s="5" t="s">
        <v>9044</v>
      </c>
      <c r="D4216" s="5" t="s">
        <v>9622</v>
      </c>
      <c r="E4216" s="43">
        <v>15000</v>
      </c>
      <c r="F4216" s="43"/>
      <c r="G4216" s="48">
        <f t="shared" si="111"/>
        <v>520743</v>
      </c>
      <c r="H4216" s="388" t="s">
        <v>9567</v>
      </c>
    </row>
    <row r="4217" spans="1:10" x14ac:dyDescent="0.3">
      <c r="A4217" s="45">
        <v>44802</v>
      </c>
      <c r="B4217" s="396"/>
      <c r="C4217" s="5" t="s">
        <v>9524</v>
      </c>
      <c r="D4217" s="5" t="s">
        <v>4399</v>
      </c>
      <c r="E4217" s="43">
        <v>2000</v>
      </c>
      <c r="F4217" s="43"/>
      <c r="G4217" s="48">
        <f t="shared" si="111"/>
        <v>518743</v>
      </c>
      <c r="H4217" s="388" t="s">
        <v>9567</v>
      </c>
    </row>
    <row r="4218" spans="1:10" x14ac:dyDescent="0.3">
      <c r="A4218" s="45">
        <v>44803</v>
      </c>
      <c r="B4218" s="396"/>
      <c r="C4218" s="5" t="s">
        <v>57</v>
      </c>
      <c r="D4218" s="5" t="s">
        <v>3332</v>
      </c>
      <c r="E4218" s="43">
        <v>1000</v>
      </c>
      <c r="F4218" s="43"/>
      <c r="G4218" s="48">
        <f t="shared" si="111"/>
        <v>517743</v>
      </c>
      <c r="H4218" s="388" t="s">
        <v>9567</v>
      </c>
    </row>
    <row r="4219" spans="1:10" x14ac:dyDescent="0.3">
      <c r="A4219" s="45">
        <v>44803</v>
      </c>
      <c r="B4219" s="396"/>
      <c r="C4219" s="5" t="s">
        <v>14</v>
      </c>
      <c r="D4219" s="5" t="s">
        <v>294</v>
      </c>
      <c r="E4219" s="43">
        <v>10000</v>
      </c>
      <c r="F4219" s="43"/>
      <c r="G4219" s="48">
        <f t="shared" si="111"/>
        <v>507743</v>
      </c>
      <c r="H4219" s="388" t="s">
        <v>9567</v>
      </c>
      <c r="I4219" s="155"/>
      <c r="J4219" s="155"/>
    </row>
    <row r="4220" spans="1:10" x14ac:dyDescent="0.3">
      <c r="A4220" s="45">
        <v>44803</v>
      </c>
      <c r="B4220" s="396"/>
      <c r="C4220" s="5" t="s">
        <v>9624</v>
      </c>
      <c r="D4220" s="5" t="s">
        <v>9625</v>
      </c>
      <c r="E4220" s="43">
        <v>236000</v>
      </c>
      <c r="F4220" s="43"/>
      <c r="G4220" s="48">
        <f t="shared" si="111"/>
        <v>271743</v>
      </c>
      <c r="H4220" s="388" t="s">
        <v>9567</v>
      </c>
    </row>
    <row r="4221" spans="1:10" x14ac:dyDescent="0.3">
      <c r="A4221" s="45">
        <v>44803</v>
      </c>
      <c r="B4221" s="396"/>
      <c r="C4221" s="5" t="s">
        <v>9626</v>
      </c>
      <c r="D4221" s="5" t="s">
        <v>9627</v>
      </c>
      <c r="E4221" s="43">
        <v>1500</v>
      </c>
      <c r="F4221" s="43"/>
      <c r="G4221" s="48">
        <f t="shared" si="111"/>
        <v>270243</v>
      </c>
      <c r="H4221" s="388" t="s">
        <v>9567</v>
      </c>
    </row>
    <row r="4222" spans="1:10" x14ac:dyDescent="0.3">
      <c r="A4222" s="45">
        <v>44803</v>
      </c>
      <c r="B4222" s="396"/>
      <c r="C4222" s="5" t="s">
        <v>84</v>
      </c>
      <c r="D4222" s="5" t="s">
        <v>9628</v>
      </c>
      <c r="E4222" s="43">
        <v>5000</v>
      </c>
      <c r="F4222" s="43"/>
      <c r="G4222" s="48">
        <f t="shared" si="111"/>
        <v>265243</v>
      </c>
      <c r="H4222" s="388" t="s">
        <v>9567</v>
      </c>
    </row>
    <row r="4223" spans="1:10" x14ac:dyDescent="0.3">
      <c r="A4223" s="45">
        <v>44803</v>
      </c>
      <c r="B4223" s="396"/>
      <c r="C4223" s="5" t="s">
        <v>91</v>
      </c>
      <c r="D4223" s="5" t="s">
        <v>40</v>
      </c>
      <c r="E4223" s="43">
        <v>500</v>
      </c>
      <c r="F4223" s="43"/>
      <c r="G4223" s="48">
        <f t="shared" si="111"/>
        <v>264743</v>
      </c>
      <c r="H4223" s="388" t="s">
        <v>9567</v>
      </c>
    </row>
    <row r="4224" spans="1:10"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1" x14ac:dyDescent="0.3">
      <c r="A4401" s="45">
        <v>44826</v>
      </c>
      <c r="B4401" s="396"/>
      <c r="C4401" s="5" t="s">
        <v>84</v>
      </c>
      <c r="D4401" s="5" t="s">
        <v>9780</v>
      </c>
      <c r="E4401" s="43">
        <v>1000</v>
      </c>
      <c r="F4401" s="43"/>
      <c r="G4401" s="361">
        <f t="shared" si="119"/>
        <v>60263</v>
      </c>
      <c r="H4401" s="388" t="s">
        <v>9567</v>
      </c>
    </row>
    <row r="4402" spans="1:11" x14ac:dyDescent="0.3">
      <c r="A4402" s="45">
        <v>44826</v>
      </c>
      <c r="B4402" s="396"/>
      <c r="C4402" s="5" t="s">
        <v>84</v>
      </c>
      <c r="D4402" s="5" t="s">
        <v>9783</v>
      </c>
      <c r="E4402" s="43">
        <v>5000</v>
      </c>
      <c r="F4402" s="43"/>
      <c r="G4402" s="361">
        <f t="shared" si="119"/>
        <v>55263</v>
      </c>
      <c r="H4402" s="388" t="s">
        <v>9567</v>
      </c>
    </row>
    <row r="4403" spans="1:11" x14ac:dyDescent="0.3">
      <c r="A4403" s="45">
        <v>44826</v>
      </c>
      <c r="B4403" s="396"/>
      <c r="C4403" s="5" t="s">
        <v>1616</v>
      </c>
      <c r="D4403" s="5" t="s">
        <v>9784</v>
      </c>
      <c r="E4403" s="43">
        <v>700</v>
      </c>
      <c r="F4403" s="43"/>
      <c r="G4403" s="361">
        <f t="shared" si="119"/>
        <v>54563</v>
      </c>
      <c r="H4403" s="388" t="s">
        <v>9567</v>
      </c>
    </row>
    <row r="4404" spans="1:11" x14ac:dyDescent="0.3">
      <c r="A4404" s="45">
        <v>44827</v>
      </c>
      <c r="B4404" s="396"/>
      <c r="C4404" s="5" t="s">
        <v>9785</v>
      </c>
      <c r="D4404" s="5" t="s">
        <v>9786</v>
      </c>
      <c r="E4404" s="43">
        <v>50000</v>
      </c>
      <c r="F4404" s="43"/>
      <c r="G4404" s="361">
        <f t="shared" si="119"/>
        <v>4563</v>
      </c>
      <c r="H4404" s="388" t="s">
        <v>9567</v>
      </c>
    </row>
    <row r="4405" spans="1:11" x14ac:dyDescent="0.3">
      <c r="A4405" s="45">
        <v>44827</v>
      </c>
      <c r="B4405" s="561"/>
      <c r="C4405" s="538" t="s">
        <v>8290</v>
      </c>
      <c r="D4405" s="538"/>
      <c r="E4405" s="538"/>
      <c r="F4405" s="43">
        <v>30000</v>
      </c>
      <c r="G4405" s="361">
        <f t="shared" si="119"/>
        <v>34563</v>
      </c>
      <c r="H4405" s="388" t="s">
        <v>9567</v>
      </c>
    </row>
    <row r="4406" spans="1:11" x14ac:dyDescent="0.3">
      <c r="A4406" s="45">
        <v>44827</v>
      </c>
      <c r="B4406" s="396"/>
      <c r="C4406" s="5" t="s">
        <v>25</v>
      </c>
      <c r="D4406" s="5" t="s">
        <v>9787</v>
      </c>
      <c r="E4406" s="43">
        <v>350</v>
      </c>
      <c r="F4406" s="43"/>
      <c r="G4406" s="361">
        <f t="shared" si="119"/>
        <v>34213</v>
      </c>
      <c r="H4406" s="388" t="s">
        <v>9567</v>
      </c>
    </row>
    <row r="4407" spans="1:11" x14ac:dyDescent="0.3">
      <c r="A4407" s="45">
        <v>44828</v>
      </c>
      <c r="B4407" s="396"/>
      <c r="C4407" s="5" t="s">
        <v>14</v>
      </c>
      <c r="D4407" s="5" t="s">
        <v>294</v>
      </c>
      <c r="E4407" s="43">
        <v>5000</v>
      </c>
      <c r="F4407" s="43"/>
      <c r="G4407" s="361">
        <f t="shared" si="119"/>
        <v>29213</v>
      </c>
      <c r="H4407" s="388" t="s">
        <v>9567</v>
      </c>
    </row>
    <row r="4408" spans="1:11" x14ac:dyDescent="0.3">
      <c r="A4408" s="45">
        <v>44828</v>
      </c>
      <c r="B4408" s="396"/>
      <c r="C4408" s="5" t="s">
        <v>5793</v>
      </c>
      <c r="D4408" s="5" t="s">
        <v>9789</v>
      </c>
      <c r="E4408" s="43">
        <v>350</v>
      </c>
      <c r="F4408" s="43"/>
      <c r="G4408" s="361">
        <f t="shared" si="119"/>
        <v>28863</v>
      </c>
      <c r="H4408" s="388" t="s">
        <v>9567</v>
      </c>
    </row>
    <row r="4409" spans="1:11" x14ac:dyDescent="0.3">
      <c r="A4409" s="45">
        <v>44828</v>
      </c>
      <c r="B4409" s="396"/>
      <c r="C4409" s="5" t="s">
        <v>9736</v>
      </c>
      <c r="D4409" s="5" t="s">
        <v>9792</v>
      </c>
      <c r="E4409" s="43">
        <v>20000</v>
      </c>
      <c r="F4409" s="43"/>
      <c r="G4409" s="361">
        <f t="shared" si="119"/>
        <v>8863</v>
      </c>
      <c r="H4409" s="388" t="s">
        <v>9567</v>
      </c>
    </row>
    <row r="4410" spans="1:11" x14ac:dyDescent="0.3">
      <c r="A4410" s="45">
        <v>44828</v>
      </c>
      <c r="B4410" s="396"/>
      <c r="C4410" s="5" t="s">
        <v>4055</v>
      </c>
      <c r="D4410" s="5" t="s">
        <v>9790</v>
      </c>
      <c r="E4410" s="43">
        <v>7000</v>
      </c>
      <c r="F4410" s="43"/>
      <c r="G4410" s="361">
        <f t="shared" si="119"/>
        <v>1863</v>
      </c>
      <c r="H4410" s="388" t="s">
        <v>9567</v>
      </c>
    </row>
    <row r="4411" spans="1:11" x14ac:dyDescent="0.3">
      <c r="A4411" s="45">
        <v>44830</v>
      </c>
      <c r="B4411" s="396"/>
      <c r="C4411" s="5" t="s">
        <v>5709</v>
      </c>
      <c r="D4411" s="5" t="s">
        <v>9793</v>
      </c>
      <c r="E4411" s="43">
        <v>500</v>
      </c>
      <c r="F4411" s="43"/>
      <c r="G4411" s="361">
        <f t="shared" si="119"/>
        <v>1363</v>
      </c>
      <c r="H4411" s="388" t="s">
        <v>9567</v>
      </c>
    </row>
    <row r="4412" spans="1:11" x14ac:dyDescent="0.3">
      <c r="A4412" s="45">
        <v>44831</v>
      </c>
      <c r="B4412" s="561"/>
      <c r="C4412" s="538" t="s">
        <v>4106</v>
      </c>
      <c r="D4412" s="538"/>
      <c r="E4412" s="538"/>
      <c r="F4412" s="43">
        <v>150000</v>
      </c>
      <c r="G4412" s="361">
        <f t="shared" si="119"/>
        <v>151363</v>
      </c>
      <c r="H4412" s="388" t="s">
        <v>9567</v>
      </c>
    </row>
    <row r="4413" spans="1:11" x14ac:dyDescent="0.3">
      <c r="A4413" s="45">
        <v>44831</v>
      </c>
      <c r="B4413" s="396"/>
      <c r="C4413" s="5" t="s">
        <v>8594</v>
      </c>
      <c r="D4413" s="5" t="s">
        <v>8550</v>
      </c>
      <c r="E4413" s="43">
        <v>30000</v>
      </c>
      <c r="F4413" s="43"/>
      <c r="G4413" s="361">
        <f t="shared" si="119"/>
        <v>121363</v>
      </c>
      <c r="H4413" s="388" t="s">
        <v>9567</v>
      </c>
    </row>
    <row r="4414" spans="1:11" x14ac:dyDescent="0.3">
      <c r="A4414" s="45">
        <v>44831</v>
      </c>
      <c r="B4414" s="396"/>
      <c r="C4414" s="5" t="s">
        <v>9749</v>
      </c>
      <c r="D4414" s="5" t="s">
        <v>2013</v>
      </c>
      <c r="E4414" s="43">
        <v>1130</v>
      </c>
      <c r="F4414" s="43"/>
      <c r="G4414" s="48">
        <f t="shared" si="119"/>
        <v>120233</v>
      </c>
      <c r="H4414" s="388" t="s">
        <v>9567</v>
      </c>
    </row>
    <row r="4415" spans="1:11" x14ac:dyDescent="0.3">
      <c r="A4415" s="45">
        <v>44831</v>
      </c>
      <c r="B4415" s="396"/>
      <c r="C4415" s="5" t="s">
        <v>25</v>
      </c>
      <c r="D4415" s="5" t="s">
        <v>9794</v>
      </c>
      <c r="E4415" s="43">
        <v>335</v>
      </c>
      <c r="F4415" s="43"/>
      <c r="G4415" s="48">
        <f t="shared" si="119"/>
        <v>119898</v>
      </c>
      <c r="H4415" s="388" t="s">
        <v>9567</v>
      </c>
    </row>
    <row r="4416" spans="1:11" x14ac:dyDescent="0.3">
      <c r="A4416" s="45">
        <v>44831</v>
      </c>
      <c r="B4416" s="396"/>
      <c r="C4416" s="5" t="s">
        <v>9761</v>
      </c>
      <c r="D4416" s="5" t="s">
        <v>9795</v>
      </c>
      <c r="E4416" s="43">
        <v>960</v>
      </c>
      <c r="F4416" s="43"/>
      <c r="G4416" s="48">
        <f t="shared" si="119"/>
        <v>118938</v>
      </c>
      <c r="H4416" s="393" t="s">
        <v>9567</v>
      </c>
      <c r="I4416" s="552"/>
      <c r="J4416" s="552"/>
      <c r="K4416" s="552"/>
    </row>
    <row r="4417" spans="1:11" x14ac:dyDescent="0.3">
      <c r="A4417" s="45">
        <v>44831</v>
      </c>
      <c r="B4417" s="396"/>
      <c r="C4417" s="5" t="s">
        <v>68</v>
      </c>
      <c r="D4417" s="5" t="s">
        <v>9796</v>
      </c>
      <c r="E4417" s="65">
        <v>10000</v>
      </c>
      <c r="F4417" s="43"/>
      <c r="G4417" s="48">
        <f t="shared" si="119"/>
        <v>108938</v>
      </c>
      <c r="H4417" s="393" t="s">
        <v>9567</v>
      </c>
      <c r="I4417" s="167"/>
      <c r="J4417" s="167"/>
      <c r="K4417" s="167"/>
    </row>
    <row r="4418" spans="1:11" x14ac:dyDescent="0.3">
      <c r="A4418" s="45">
        <v>44831</v>
      </c>
      <c r="B4418" s="396"/>
      <c r="C4418" s="5" t="s">
        <v>1074</v>
      </c>
      <c r="D4418" s="5" t="s">
        <v>9006</v>
      </c>
      <c r="E4418" s="43">
        <v>55684</v>
      </c>
      <c r="F4418" s="43"/>
      <c r="G4418" s="48">
        <f t="shared" si="119"/>
        <v>53254</v>
      </c>
      <c r="H4418" s="393" t="s">
        <v>9567</v>
      </c>
      <c r="I4418" s="167"/>
      <c r="J4418" s="167"/>
      <c r="K4418" s="167"/>
    </row>
    <row r="4419" spans="1:11" x14ac:dyDescent="0.3">
      <c r="A4419" s="45">
        <v>44831</v>
      </c>
      <c r="B4419" s="396"/>
      <c r="C4419" s="5" t="s">
        <v>1074</v>
      </c>
      <c r="D4419" s="5" t="s">
        <v>9798</v>
      </c>
      <c r="E4419" s="43">
        <v>25152</v>
      </c>
      <c r="F4419" s="43"/>
      <c r="G4419" s="48">
        <f t="shared" si="119"/>
        <v>28102</v>
      </c>
      <c r="H4419" s="393" t="s">
        <v>9567</v>
      </c>
      <c r="I4419" s="167"/>
      <c r="J4419" s="167"/>
      <c r="K4419" s="167"/>
    </row>
    <row r="4420" spans="1:11" x14ac:dyDescent="0.3">
      <c r="A4420" s="45">
        <v>44831</v>
      </c>
      <c r="B4420" s="396"/>
      <c r="C4420" s="5" t="s">
        <v>1074</v>
      </c>
      <c r="D4420" s="5" t="s">
        <v>9797</v>
      </c>
      <c r="E4420" s="43">
        <v>2933</v>
      </c>
      <c r="F4420" s="43"/>
      <c r="G4420" s="48">
        <f t="shared" si="119"/>
        <v>25169</v>
      </c>
      <c r="H4420" s="393" t="s">
        <v>9567</v>
      </c>
      <c r="I4420" s="167"/>
      <c r="J4420" s="167"/>
      <c r="K4420" s="167"/>
    </row>
    <row r="4421" spans="1:11" x14ac:dyDescent="0.3">
      <c r="A4421" s="45">
        <v>44831</v>
      </c>
      <c r="B4421" s="396"/>
      <c r="C4421" s="5" t="s">
        <v>4400</v>
      </c>
      <c r="D4421" s="5" t="s">
        <v>9799</v>
      </c>
      <c r="E4421" s="43">
        <v>7300</v>
      </c>
      <c r="F4421" s="43"/>
      <c r="G4421" s="48">
        <f t="shared" si="119"/>
        <v>17869</v>
      </c>
      <c r="H4421" s="393" t="s">
        <v>9567</v>
      </c>
      <c r="I4421" s="167"/>
      <c r="J4421" s="167"/>
      <c r="K4421" s="167"/>
    </row>
    <row r="4422" spans="1:11" x14ac:dyDescent="0.3">
      <c r="A4422" s="45">
        <v>44831</v>
      </c>
      <c r="B4422" s="396"/>
      <c r="C4422" s="5" t="s">
        <v>8009</v>
      </c>
      <c r="D4422" s="5" t="s">
        <v>9800</v>
      </c>
      <c r="E4422" s="43">
        <v>1500</v>
      </c>
      <c r="F4422" s="43"/>
      <c r="G4422" s="48">
        <f t="shared" si="119"/>
        <v>16369</v>
      </c>
      <c r="H4422" s="393" t="s">
        <v>9567</v>
      </c>
      <c r="I4422" s="167"/>
      <c r="J4422" s="167"/>
      <c r="K4422" s="167"/>
    </row>
    <row r="4423" spans="1:11" x14ac:dyDescent="0.3">
      <c r="A4423" s="45">
        <v>44831</v>
      </c>
      <c r="B4423" s="396"/>
      <c r="C4423" s="5" t="s">
        <v>25</v>
      </c>
      <c r="D4423" s="5" t="s">
        <v>9801</v>
      </c>
      <c r="E4423" s="43">
        <v>1960</v>
      </c>
      <c r="F4423" s="43"/>
      <c r="G4423" s="48">
        <f t="shared" si="119"/>
        <v>14409</v>
      </c>
      <c r="H4423" s="388" t="s">
        <v>9567</v>
      </c>
    </row>
    <row r="4424" spans="1:11" x14ac:dyDescent="0.3">
      <c r="A4424" s="45">
        <v>44831</v>
      </c>
      <c r="B4424" s="396"/>
      <c r="C4424" s="5" t="s">
        <v>4055</v>
      </c>
      <c r="D4424" s="5" t="s">
        <v>9802</v>
      </c>
      <c r="E4424" s="43">
        <v>5000</v>
      </c>
      <c r="F4424" s="43"/>
      <c r="G4424" s="48">
        <f t="shared" si="119"/>
        <v>9409</v>
      </c>
      <c r="H4424" s="388" t="s">
        <v>9567</v>
      </c>
    </row>
    <row r="4425" spans="1:11" x14ac:dyDescent="0.3">
      <c r="A4425" s="45">
        <v>44831</v>
      </c>
      <c r="B4425" s="396"/>
      <c r="C4425" s="5" t="s">
        <v>41</v>
      </c>
      <c r="D4425" s="5" t="s">
        <v>2013</v>
      </c>
      <c r="E4425" s="43">
        <v>500</v>
      </c>
      <c r="F4425" s="43"/>
      <c r="G4425" s="48">
        <f t="shared" si="119"/>
        <v>8909</v>
      </c>
      <c r="H4425" s="388" t="s">
        <v>9567</v>
      </c>
    </row>
    <row r="4426" spans="1:11" x14ac:dyDescent="0.3">
      <c r="A4426" s="45">
        <v>44831</v>
      </c>
      <c r="B4426" s="396"/>
      <c r="C4426" s="5" t="s">
        <v>5156</v>
      </c>
      <c r="D4426" s="5" t="s">
        <v>9811</v>
      </c>
      <c r="E4426" s="65">
        <v>5500</v>
      </c>
      <c r="F4426" s="43"/>
      <c r="G4426" s="48">
        <f t="shared" si="119"/>
        <v>3409</v>
      </c>
      <c r="H4426" s="388" t="s">
        <v>9567</v>
      </c>
    </row>
    <row r="4427" spans="1:11" x14ac:dyDescent="0.3">
      <c r="A4427" s="45">
        <v>44831</v>
      </c>
      <c r="B4427" s="396"/>
      <c r="C4427" s="5" t="s">
        <v>68</v>
      </c>
      <c r="D4427" s="5" t="s">
        <v>294</v>
      </c>
      <c r="E4427" s="65">
        <v>2000</v>
      </c>
      <c r="F4427" s="43"/>
      <c r="G4427" s="48">
        <f t="shared" si="119"/>
        <v>1409</v>
      </c>
      <c r="H4427" s="388" t="s">
        <v>9567</v>
      </c>
    </row>
    <row r="4428" spans="1:11" x14ac:dyDescent="0.3">
      <c r="A4428" s="45">
        <v>44832</v>
      </c>
      <c r="B4428" s="561"/>
      <c r="C4428" s="538" t="s">
        <v>4106</v>
      </c>
      <c r="D4428" s="538"/>
      <c r="E4428" s="538"/>
      <c r="F4428" s="43">
        <v>100000</v>
      </c>
      <c r="G4428" s="361">
        <f t="shared" ref="G4428" si="120">G4427+F4428-E4428</f>
        <v>101409</v>
      </c>
      <c r="H4428" s="388" t="s">
        <v>9567</v>
      </c>
    </row>
    <row r="4429" spans="1:11" x14ac:dyDescent="0.3">
      <c r="A4429" s="45">
        <v>44832</v>
      </c>
      <c r="B4429" s="396"/>
      <c r="C4429" s="5" t="s">
        <v>9524</v>
      </c>
      <c r="D4429" s="5" t="s">
        <v>9806</v>
      </c>
      <c r="E4429" s="43">
        <v>10000</v>
      </c>
      <c r="F4429" s="43"/>
      <c r="G4429" s="48">
        <f t="shared" si="119"/>
        <v>91409</v>
      </c>
      <c r="H4429" s="388" t="s">
        <v>9567</v>
      </c>
    </row>
    <row r="4430" spans="1:11" x14ac:dyDescent="0.3">
      <c r="A4430" s="45">
        <v>44832</v>
      </c>
      <c r="B4430" s="396"/>
      <c r="C4430" s="5" t="s">
        <v>9524</v>
      </c>
      <c r="D4430" s="5" t="s">
        <v>9804</v>
      </c>
      <c r="E4430" s="65">
        <v>3950</v>
      </c>
      <c r="F4430" s="43"/>
      <c r="G4430" s="48">
        <f t="shared" si="119"/>
        <v>87459</v>
      </c>
      <c r="H4430" s="388" t="s">
        <v>9567</v>
      </c>
    </row>
    <row r="4431" spans="1:11" x14ac:dyDescent="0.3">
      <c r="A4431" s="45">
        <v>44832</v>
      </c>
      <c r="B4431" s="396"/>
      <c r="C4431" s="5" t="s">
        <v>9524</v>
      </c>
      <c r="D4431" s="5" t="s">
        <v>9805</v>
      </c>
      <c r="E4431" s="43">
        <v>4500</v>
      </c>
      <c r="F4431" s="43"/>
      <c r="G4431" s="48">
        <f t="shared" si="119"/>
        <v>82959</v>
      </c>
      <c r="H4431" s="388" t="s">
        <v>9567</v>
      </c>
    </row>
    <row r="4432" spans="1:11"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5" x14ac:dyDescent="0.3">
      <c r="A4497" s="45">
        <v>44841</v>
      </c>
      <c r="B4497" s="396" t="s">
        <v>9863</v>
      </c>
      <c r="C4497" s="5" t="s">
        <v>9749</v>
      </c>
      <c r="D4497" s="5" t="s">
        <v>2013</v>
      </c>
      <c r="E4497" s="43">
        <v>750</v>
      </c>
      <c r="F4497" s="43"/>
      <c r="G4497" s="361">
        <f t="shared" si="122"/>
        <v>358391</v>
      </c>
      <c r="H4497" s="388" t="s">
        <v>9567</v>
      </c>
    </row>
    <row r="4498" spans="1:15" x14ac:dyDescent="0.3">
      <c r="A4498" s="45">
        <v>44841</v>
      </c>
      <c r="B4498" s="396" t="s">
        <v>4935</v>
      </c>
      <c r="C4498" s="5" t="s">
        <v>57</v>
      </c>
      <c r="D4498" s="5" t="s">
        <v>9864</v>
      </c>
      <c r="E4498" s="43">
        <v>3000</v>
      </c>
      <c r="F4498" s="43"/>
      <c r="G4498" s="361">
        <f t="shared" si="122"/>
        <v>355391</v>
      </c>
      <c r="H4498" s="388" t="s">
        <v>9567</v>
      </c>
    </row>
    <row r="4499" spans="1:15" x14ac:dyDescent="0.3">
      <c r="A4499" s="45">
        <v>44841</v>
      </c>
      <c r="B4499" s="396" t="s">
        <v>9850</v>
      </c>
      <c r="C4499" s="5" t="s">
        <v>9858</v>
      </c>
      <c r="D4499" s="5" t="s">
        <v>9859</v>
      </c>
      <c r="E4499" s="43">
        <v>7000</v>
      </c>
      <c r="F4499" s="43"/>
      <c r="G4499" s="361">
        <f t="shared" si="122"/>
        <v>348391</v>
      </c>
      <c r="H4499" s="388" t="s">
        <v>9567</v>
      </c>
    </row>
    <row r="4500" spans="1:15"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52"/>
      <c r="M4500" s="4"/>
      <c r="O4500" s="155"/>
    </row>
    <row r="4501" spans="1:15" x14ac:dyDescent="0.3">
      <c r="A4501" s="45">
        <v>44841</v>
      </c>
      <c r="B4501" s="396" t="s">
        <v>9853</v>
      </c>
      <c r="C4501" s="5" t="s">
        <v>9044</v>
      </c>
      <c r="D4501" s="5" t="s">
        <v>9865</v>
      </c>
      <c r="E4501" s="43">
        <v>10000</v>
      </c>
      <c r="F4501" s="43"/>
      <c r="G4501" s="361">
        <f t="shared" si="122"/>
        <v>328391</v>
      </c>
      <c r="H4501" s="388" t="s">
        <v>9567</v>
      </c>
    </row>
    <row r="4502" spans="1:15" x14ac:dyDescent="0.3">
      <c r="A4502" s="45">
        <v>44841</v>
      </c>
      <c r="B4502" s="396" t="s">
        <v>9856</v>
      </c>
      <c r="C4502" s="5" t="s">
        <v>18</v>
      </c>
      <c r="D4502" s="5" t="s">
        <v>2013</v>
      </c>
      <c r="E4502" s="43">
        <v>500</v>
      </c>
      <c r="F4502" s="43"/>
      <c r="G4502" s="361">
        <f t="shared" si="122"/>
        <v>327891</v>
      </c>
      <c r="H4502" s="388" t="s">
        <v>9567</v>
      </c>
    </row>
    <row r="4503" spans="1:15" x14ac:dyDescent="0.3">
      <c r="A4503" s="45">
        <v>44841</v>
      </c>
      <c r="B4503" s="406"/>
      <c r="C4503" s="61" t="s">
        <v>1512</v>
      </c>
      <c r="D4503" s="61" t="s">
        <v>9849</v>
      </c>
      <c r="E4503" s="62">
        <v>52085</v>
      </c>
      <c r="F4503" s="43"/>
      <c r="G4503" s="361">
        <f t="shared" si="122"/>
        <v>275806</v>
      </c>
      <c r="H4503" s="388" t="s">
        <v>9567</v>
      </c>
    </row>
    <row r="4504" spans="1:15" x14ac:dyDescent="0.3">
      <c r="A4504" s="45">
        <v>44842</v>
      </c>
      <c r="B4504" s="406" t="s">
        <v>9855</v>
      </c>
      <c r="C4504" s="61" t="s">
        <v>1512</v>
      </c>
      <c r="D4504" s="61" t="s">
        <v>8646</v>
      </c>
      <c r="E4504" s="62">
        <v>117813</v>
      </c>
      <c r="F4504" s="43"/>
      <c r="G4504" s="361">
        <f t="shared" si="122"/>
        <v>157993</v>
      </c>
      <c r="H4504" s="388" t="s">
        <v>9567</v>
      </c>
    </row>
    <row r="4505" spans="1:15" x14ac:dyDescent="0.3">
      <c r="A4505" s="45">
        <v>44842</v>
      </c>
      <c r="B4505" s="406" t="s">
        <v>9854</v>
      </c>
      <c r="C4505" s="61" t="s">
        <v>1512</v>
      </c>
      <c r="D4505" s="61" t="s">
        <v>9175</v>
      </c>
      <c r="E4505" s="62">
        <v>96523</v>
      </c>
      <c r="F4505" s="43"/>
      <c r="G4505" s="361">
        <f t="shared" si="122"/>
        <v>61470</v>
      </c>
      <c r="H4505" s="388" t="s">
        <v>9567</v>
      </c>
    </row>
    <row r="4506" spans="1:15" x14ac:dyDescent="0.3">
      <c r="A4506" s="45">
        <v>44842</v>
      </c>
      <c r="B4506" s="396" t="s">
        <v>9853</v>
      </c>
      <c r="C4506" s="5" t="s">
        <v>9524</v>
      </c>
      <c r="D4506" s="5" t="s">
        <v>9852</v>
      </c>
      <c r="E4506" s="43">
        <v>2000</v>
      </c>
      <c r="F4506" s="43"/>
      <c r="G4506" s="361">
        <f t="shared" si="122"/>
        <v>59470</v>
      </c>
      <c r="H4506" s="388" t="s">
        <v>9567</v>
      </c>
    </row>
    <row r="4507" spans="1:15" x14ac:dyDescent="0.3">
      <c r="A4507" s="45">
        <v>44842</v>
      </c>
      <c r="B4507" s="396" t="s">
        <v>9850</v>
      </c>
      <c r="C4507" s="5" t="s">
        <v>9524</v>
      </c>
      <c r="D4507" s="5" t="s">
        <v>9851</v>
      </c>
      <c r="E4507" s="43">
        <v>850</v>
      </c>
      <c r="F4507" s="43"/>
      <c r="G4507" s="361">
        <f t="shared" si="122"/>
        <v>58620</v>
      </c>
      <c r="H4507" s="388" t="s">
        <v>9567</v>
      </c>
    </row>
    <row r="4508" spans="1:15" x14ac:dyDescent="0.3">
      <c r="A4508" s="45">
        <v>44842</v>
      </c>
      <c r="B4508" s="396" t="s">
        <v>9853</v>
      </c>
      <c r="C4508" s="5" t="s">
        <v>9524</v>
      </c>
      <c r="D4508" s="5" t="s">
        <v>9877</v>
      </c>
      <c r="E4508" s="65">
        <v>12000</v>
      </c>
      <c r="F4508" s="43"/>
      <c r="G4508" s="361">
        <f t="shared" si="122"/>
        <v>46620</v>
      </c>
      <c r="H4508" s="388" t="s">
        <v>9567</v>
      </c>
    </row>
    <row r="4509" spans="1:15" x14ac:dyDescent="0.3">
      <c r="A4509" s="45">
        <v>44842</v>
      </c>
      <c r="B4509" s="396" t="s">
        <v>9856</v>
      </c>
      <c r="C4509" s="5" t="s">
        <v>6430</v>
      </c>
      <c r="D4509" s="5" t="s">
        <v>9888</v>
      </c>
      <c r="E4509" s="65">
        <v>14500</v>
      </c>
      <c r="F4509" s="43"/>
      <c r="G4509" s="361">
        <f t="shared" si="122"/>
        <v>32120</v>
      </c>
      <c r="H4509" s="388" t="s">
        <v>9567</v>
      </c>
    </row>
    <row r="4510" spans="1:15" x14ac:dyDescent="0.3">
      <c r="A4510" s="45">
        <v>44842</v>
      </c>
      <c r="B4510" s="396" t="s">
        <v>5846</v>
      </c>
      <c r="C4510" s="5" t="s">
        <v>5793</v>
      </c>
      <c r="D4510" s="5" t="s">
        <v>9889</v>
      </c>
      <c r="E4510" s="43">
        <v>1000</v>
      </c>
      <c r="F4510" s="43"/>
      <c r="G4510" s="361">
        <f t="shared" si="122"/>
        <v>31120</v>
      </c>
      <c r="H4510" s="388" t="s">
        <v>9567</v>
      </c>
    </row>
    <row r="4511" spans="1:15" x14ac:dyDescent="0.3">
      <c r="A4511" s="45">
        <v>44842</v>
      </c>
      <c r="B4511" s="406" t="s">
        <v>9890</v>
      </c>
      <c r="C4511" s="61" t="s">
        <v>1512</v>
      </c>
      <c r="D4511" s="61" t="s">
        <v>40</v>
      </c>
      <c r="E4511" s="62">
        <v>10000</v>
      </c>
      <c r="F4511" s="43"/>
      <c r="G4511" s="361">
        <f t="shared" si="122"/>
        <v>21120</v>
      </c>
      <c r="H4511" s="388" t="s">
        <v>9567</v>
      </c>
    </row>
    <row r="4512" spans="1:15"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5" x14ac:dyDescent="0.3">
      <c r="A4785" s="45">
        <v>44884</v>
      </c>
      <c r="B4785" s="396" t="s">
        <v>9850</v>
      </c>
      <c r="C4785" s="5" t="s">
        <v>9937</v>
      </c>
      <c r="D4785" s="5" t="s">
        <v>10134</v>
      </c>
      <c r="E4785" s="43">
        <v>25000</v>
      </c>
      <c r="F4785" s="43"/>
      <c r="G4785" s="48">
        <f t="shared" si="129"/>
        <v>375363</v>
      </c>
      <c r="H4785" s="388" t="s">
        <v>9567</v>
      </c>
    </row>
    <row r="4786" spans="1:15" x14ac:dyDescent="0.3">
      <c r="A4786" s="45">
        <v>44884</v>
      </c>
      <c r="B4786" s="396" t="s">
        <v>10099</v>
      </c>
      <c r="C4786" s="5" t="s">
        <v>9937</v>
      </c>
      <c r="D4786" s="5" t="s">
        <v>10135</v>
      </c>
      <c r="E4786" s="43">
        <v>27000</v>
      </c>
      <c r="F4786" s="43"/>
      <c r="G4786" s="48">
        <f t="shared" si="129"/>
        <v>348363</v>
      </c>
      <c r="H4786" s="388" t="s">
        <v>9567</v>
      </c>
    </row>
    <row r="4787" spans="1:15" x14ac:dyDescent="0.3">
      <c r="A4787" s="45">
        <v>44884</v>
      </c>
      <c r="B4787" s="396" t="s">
        <v>10099</v>
      </c>
      <c r="C4787" s="5" t="s">
        <v>5793</v>
      </c>
      <c r="D4787" s="5" t="s">
        <v>1787</v>
      </c>
      <c r="E4787" s="43">
        <v>1500</v>
      </c>
      <c r="F4787" s="43"/>
      <c r="G4787" s="48">
        <f t="shared" ref="G4787:G4850" si="130">G4786+F4787-E4787</f>
        <v>346863</v>
      </c>
      <c r="H4787" s="388" t="s">
        <v>9567</v>
      </c>
    </row>
    <row r="4788" spans="1:15" x14ac:dyDescent="0.3">
      <c r="A4788" s="45">
        <v>44884</v>
      </c>
      <c r="B4788" s="396" t="s">
        <v>10099</v>
      </c>
      <c r="C4788" s="5" t="s">
        <v>5741</v>
      </c>
      <c r="D4788" s="5" t="s">
        <v>10136</v>
      </c>
      <c r="E4788" s="43">
        <v>159640</v>
      </c>
      <c r="F4788" s="43"/>
      <c r="G4788" s="48">
        <f t="shared" si="130"/>
        <v>187223</v>
      </c>
      <c r="H4788" s="388" t="s">
        <v>9567</v>
      </c>
    </row>
    <row r="4789" spans="1:15" x14ac:dyDescent="0.3">
      <c r="A4789" s="45">
        <v>44884</v>
      </c>
      <c r="B4789" s="396" t="s">
        <v>9979</v>
      </c>
      <c r="C4789" s="5" t="s">
        <v>4550</v>
      </c>
      <c r="D4789" s="5" t="s">
        <v>10137</v>
      </c>
      <c r="E4789" s="43">
        <v>50000</v>
      </c>
      <c r="F4789" s="43"/>
      <c r="G4789" s="48">
        <f t="shared" si="130"/>
        <v>137223</v>
      </c>
      <c r="H4789" s="388" t="s">
        <v>9567</v>
      </c>
    </row>
    <row r="4790" spans="1:15" x14ac:dyDescent="0.3">
      <c r="A4790" s="45">
        <v>44884</v>
      </c>
      <c r="B4790" s="396" t="s">
        <v>9979</v>
      </c>
      <c r="C4790" s="5" t="s">
        <v>84</v>
      </c>
      <c r="D4790" s="5" t="s">
        <v>10138</v>
      </c>
      <c r="E4790" s="43">
        <v>10000</v>
      </c>
      <c r="F4790" s="43"/>
      <c r="G4790" s="48">
        <f t="shared" si="130"/>
        <v>127223</v>
      </c>
      <c r="H4790" s="388" t="s">
        <v>9567</v>
      </c>
    </row>
    <row r="4791" spans="1:15" x14ac:dyDescent="0.3">
      <c r="A4791" s="45">
        <v>44884</v>
      </c>
      <c r="B4791" s="396" t="s">
        <v>9850</v>
      </c>
      <c r="C4791" s="5" t="s">
        <v>2995</v>
      </c>
      <c r="D4791" s="5" t="s">
        <v>9003</v>
      </c>
      <c r="E4791" s="43">
        <v>15300</v>
      </c>
      <c r="F4791" s="43"/>
      <c r="G4791" s="48">
        <f t="shared" si="130"/>
        <v>111923</v>
      </c>
      <c r="H4791" s="388" t="s">
        <v>9567</v>
      </c>
    </row>
    <row r="4792" spans="1:15" x14ac:dyDescent="0.3">
      <c r="A4792" s="45">
        <v>44884</v>
      </c>
      <c r="B4792" s="396" t="s">
        <v>10601</v>
      </c>
      <c r="C4792" s="5" t="s">
        <v>6430</v>
      </c>
      <c r="D4792" s="5" t="s">
        <v>10139</v>
      </c>
      <c r="E4792" s="43">
        <v>7000</v>
      </c>
      <c r="F4792" s="43"/>
      <c r="G4792" s="48">
        <f t="shared" si="130"/>
        <v>104923</v>
      </c>
      <c r="H4792" s="388" t="s">
        <v>9567</v>
      </c>
    </row>
    <row r="4793" spans="1:15" x14ac:dyDescent="0.3">
      <c r="A4793" s="45">
        <v>44884</v>
      </c>
      <c r="B4793" s="396" t="s">
        <v>10099</v>
      </c>
      <c r="C4793" s="5" t="s">
        <v>14</v>
      </c>
      <c r="D4793" s="5" t="s">
        <v>10140</v>
      </c>
      <c r="E4793" s="43">
        <v>20000</v>
      </c>
      <c r="F4793" s="43"/>
      <c r="G4793" s="48">
        <f t="shared" si="130"/>
        <v>84923</v>
      </c>
      <c r="H4793" s="388" t="s">
        <v>9567</v>
      </c>
    </row>
    <row r="4794" spans="1:15" x14ac:dyDescent="0.3">
      <c r="A4794" s="45">
        <v>44886</v>
      </c>
      <c r="B4794" s="396" t="s">
        <v>9872</v>
      </c>
      <c r="C4794" s="5" t="s">
        <v>6415</v>
      </c>
      <c r="D4794" s="5" t="s">
        <v>10143</v>
      </c>
      <c r="E4794" s="43">
        <v>21500</v>
      </c>
      <c r="F4794" s="43"/>
      <c r="G4794" s="48">
        <f t="shared" si="130"/>
        <v>63423</v>
      </c>
      <c r="H4794" s="388" t="s">
        <v>9567</v>
      </c>
    </row>
    <row r="4795" spans="1:15" x14ac:dyDescent="0.3">
      <c r="A4795" s="45">
        <v>44886</v>
      </c>
      <c r="B4795" s="396" t="s">
        <v>10099</v>
      </c>
      <c r="C4795" s="5" t="s">
        <v>10002</v>
      </c>
      <c r="D4795" s="5" t="s">
        <v>10144</v>
      </c>
      <c r="E4795" s="43">
        <v>700</v>
      </c>
      <c r="F4795" s="43"/>
      <c r="G4795" s="48">
        <f t="shared" si="130"/>
        <v>62723</v>
      </c>
      <c r="H4795" s="388" t="s">
        <v>9567</v>
      </c>
    </row>
    <row r="4796" spans="1:15" x14ac:dyDescent="0.3">
      <c r="A4796" s="45">
        <v>44886</v>
      </c>
      <c r="B4796" s="396" t="s">
        <v>9853</v>
      </c>
      <c r="C4796" s="5" t="s">
        <v>9990</v>
      </c>
      <c r="D4796" s="5" t="s">
        <v>294</v>
      </c>
      <c r="E4796" s="43">
        <v>1000</v>
      </c>
      <c r="F4796" s="43"/>
      <c r="G4796" s="48">
        <f t="shared" si="130"/>
        <v>61723</v>
      </c>
      <c r="H4796" s="388" t="s">
        <v>9567</v>
      </c>
      <c r="O4796" s="453"/>
    </row>
    <row r="4797" spans="1:15" x14ac:dyDescent="0.3">
      <c r="A4797" s="45">
        <v>44886</v>
      </c>
      <c r="B4797" s="396"/>
      <c r="C4797" s="5" t="s">
        <v>9749</v>
      </c>
      <c r="D4797" s="5" t="s">
        <v>2013</v>
      </c>
      <c r="E4797" s="43">
        <v>800</v>
      </c>
      <c r="F4797" s="43"/>
      <c r="G4797" s="48">
        <f t="shared" si="130"/>
        <v>60923</v>
      </c>
      <c r="H4797" s="388" t="s">
        <v>9567</v>
      </c>
    </row>
    <row r="4798" spans="1:15" x14ac:dyDescent="0.3">
      <c r="A4798" s="45">
        <v>44886</v>
      </c>
      <c r="B4798" s="396"/>
      <c r="C4798" s="5" t="s">
        <v>84</v>
      </c>
      <c r="D4798" s="5" t="s">
        <v>10145</v>
      </c>
      <c r="E4798" s="43">
        <v>1000</v>
      </c>
      <c r="F4798" s="453"/>
      <c r="G4798" s="48">
        <f t="shared" si="130"/>
        <v>59923</v>
      </c>
      <c r="H4798" s="388" t="s">
        <v>9567</v>
      </c>
    </row>
    <row r="4799" spans="1:15" x14ac:dyDescent="0.3">
      <c r="A4799" s="45">
        <v>44887</v>
      </c>
      <c r="B4799" s="396" t="s">
        <v>118</v>
      </c>
      <c r="C4799" s="5" t="s">
        <v>9866</v>
      </c>
      <c r="D4799" s="5" t="s">
        <v>9891</v>
      </c>
      <c r="E4799" s="43">
        <v>6305</v>
      </c>
      <c r="F4799" s="43"/>
      <c r="G4799" s="48">
        <f t="shared" si="130"/>
        <v>53618</v>
      </c>
      <c r="H4799" s="388" t="s">
        <v>9567</v>
      </c>
    </row>
    <row r="4800" spans="1:15"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4" x14ac:dyDescent="0.3">
      <c r="A4897" s="45">
        <v>44897</v>
      </c>
      <c r="B4897" s="396" t="s">
        <v>10099</v>
      </c>
      <c r="C4897" s="5" t="s">
        <v>5793</v>
      </c>
      <c r="D4897" s="5" t="s">
        <v>10226</v>
      </c>
      <c r="E4897" s="43">
        <v>2500</v>
      </c>
      <c r="F4897" s="43"/>
      <c r="G4897" s="48">
        <f t="shared" si="131"/>
        <v>868824</v>
      </c>
      <c r="H4897" s="388" t="s">
        <v>9567</v>
      </c>
    </row>
    <row r="4898" spans="1:14" x14ac:dyDescent="0.3">
      <c r="A4898" s="45">
        <v>44897</v>
      </c>
      <c r="B4898" s="396" t="s">
        <v>118</v>
      </c>
      <c r="C4898" s="5" t="s">
        <v>9866</v>
      </c>
      <c r="D4898" s="5" t="s">
        <v>10225</v>
      </c>
      <c r="E4898" s="43">
        <v>1000</v>
      </c>
      <c r="F4898" s="43"/>
      <c r="G4898" s="48">
        <f t="shared" si="131"/>
        <v>867824</v>
      </c>
      <c r="H4898" s="388" t="s">
        <v>9567</v>
      </c>
    </row>
    <row r="4899" spans="1:14" x14ac:dyDescent="0.3">
      <c r="A4899" s="45">
        <v>44897</v>
      </c>
      <c r="B4899" s="396" t="s">
        <v>9853</v>
      </c>
      <c r="C4899" s="5" t="s">
        <v>9990</v>
      </c>
      <c r="D4899" s="5" t="s">
        <v>5398</v>
      </c>
      <c r="E4899" s="43">
        <v>3000</v>
      </c>
      <c r="F4899" s="43"/>
      <c r="G4899" s="48">
        <f t="shared" si="131"/>
        <v>864824</v>
      </c>
      <c r="H4899" s="388" t="s">
        <v>9567</v>
      </c>
    </row>
    <row r="4900" spans="1:14" x14ac:dyDescent="0.3">
      <c r="A4900" s="45">
        <v>44897</v>
      </c>
      <c r="B4900" s="396" t="s">
        <v>12154</v>
      </c>
      <c r="C4900" s="5" t="s">
        <v>5938</v>
      </c>
      <c r="D4900" s="5" t="s">
        <v>10227</v>
      </c>
      <c r="E4900" s="43">
        <v>40000</v>
      </c>
      <c r="F4900" s="43"/>
      <c r="G4900" s="48">
        <f t="shared" si="131"/>
        <v>824824</v>
      </c>
      <c r="H4900" s="388" t="s">
        <v>9567</v>
      </c>
    </row>
    <row r="4901" spans="1:14" x14ac:dyDescent="0.3">
      <c r="A4901" s="45">
        <v>44898</v>
      </c>
      <c r="B4901" s="396" t="s">
        <v>9856</v>
      </c>
      <c r="C4901" s="5" t="s">
        <v>18</v>
      </c>
      <c r="D4901" s="5" t="s">
        <v>640</v>
      </c>
      <c r="E4901" s="43">
        <v>1000</v>
      </c>
      <c r="F4901" s="43"/>
      <c r="G4901" s="48">
        <f t="shared" si="131"/>
        <v>823824</v>
      </c>
      <c r="H4901" s="388" t="s">
        <v>9567</v>
      </c>
    </row>
    <row r="4902" spans="1:14" x14ac:dyDescent="0.3">
      <c r="A4902" s="45">
        <v>44898</v>
      </c>
      <c r="B4902" s="396" t="s">
        <v>9850</v>
      </c>
      <c r="C4902" s="5" t="s">
        <v>9524</v>
      </c>
      <c r="D4902" s="5" t="s">
        <v>10228</v>
      </c>
      <c r="E4902" s="43">
        <v>1385</v>
      </c>
      <c r="F4902" s="43"/>
      <c r="G4902" s="48">
        <f t="shared" si="131"/>
        <v>822439</v>
      </c>
      <c r="H4902" s="388" t="s">
        <v>9567</v>
      </c>
    </row>
    <row r="4903" spans="1:14" x14ac:dyDescent="0.3">
      <c r="A4903" s="45">
        <v>44898</v>
      </c>
      <c r="B4903" s="396" t="s">
        <v>9850</v>
      </c>
      <c r="C4903" s="5" t="s">
        <v>84</v>
      </c>
      <c r="D4903" s="5" t="s">
        <v>10229</v>
      </c>
      <c r="E4903" s="43">
        <v>3500</v>
      </c>
      <c r="F4903" s="43"/>
      <c r="G4903" s="48">
        <f t="shared" si="131"/>
        <v>818939</v>
      </c>
      <c r="H4903" s="388" t="s">
        <v>9567</v>
      </c>
    </row>
    <row r="4904" spans="1:14" x14ac:dyDescent="0.3">
      <c r="A4904" s="45">
        <v>44898</v>
      </c>
      <c r="B4904" s="396" t="s">
        <v>9850</v>
      </c>
      <c r="C4904" s="5" t="s">
        <v>9524</v>
      </c>
      <c r="D4904" s="5" t="s">
        <v>10230</v>
      </c>
      <c r="E4904" s="43">
        <v>21000</v>
      </c>
      <c r="F4904" s="43"/>
      <c r="G4904" s="48">
        <f t="shared" si="131"/>
        <v>797939</v>
      </c>
      <c r="H4904" s="388" t="s">
        <v>9567</v>
      </c>
      <c r="N4904" s="93"/>
    </row>
    <row r="4905" spans="1:14" x14ac:dyDescent="0.3">
      <c r="A4905" s="45">
        <v>44898</v>
      </c>
      <c r="B4905" s="396" t="s">
        <v>9850</v>
      </c>
      <c r="C4905" s="5" t="s">
        <v>9451</v>
      </c>
      <c r="D4905" s="5" t="s">
        <v>10231</v>
      </c>
      <c r="E4905" s="43">
        <v>7680</v>
      </c>
      <c r="F4905" s="43"/>
      <c r="G4905" s="48">
        <f t="shared" si="131"/>
        <v>790259</v>
      </c>
      <c r="H4905" s="388" t="s">
        <v>9567</v>
      </c>
    </row>
    <row r="4906" spans="1:14" x14ac:dyDescent="0.3">
      <c r="A4906" s="45">
        <v>44898</v>
      </c>
      <c r="B4906" s="396" t="s">
        <v>9850</v>
      </c>
      <c r="C4906" s="5" t="s">
        <v>5793</v>
      </c>
      <c r="D4906" s="5" t="s">
        <v>10232</v>
      </c>
      <c r="E4906" s="43">
        <v>1500</v>
      </c>
      <c r="F4906" s="43"/>
      <c r="G4906" s="48">
        <f t="shared" si="131"/>
        <v>788759</v>
      </c>
      <c r="H4906" s="388" t="s">
        <v>9567</v>
      </c>
    </row>
    <row r="4907" spans="1:14" x14ac:dyDescent="0.3">
      <c r="A4907" s="45">
        <v>44898</v>
      </c>
      <c r="B4907" s="406" t="s">
        <v>5933</v>
      </c>
      <c r="C4907" s="61" t="s">
        <v>1512</v>
      </c>
      <c r="D4907" s="61" t="s">
        <v>8636</v>
      </c>
      <c r="E4907" s="62">
        <v>148354</v>
      </c>
      <c r="F4907" s="43"/>
      <c r="G4907" s="48">
        <f t="shared" si="131"/>
        <v>640405</v>
      </c>
      <c r="H4907" s="388" t="s">
        <v>9567</v>
      </c>
    </row>
    <row r="4908" spans="1:14" x14ac:dyDescent="0.3">
      <c r="A4908" s="45">
        <v>44898</v>
      </c>
      <c r="B4908" s="406" t="s">
        <v>10601</v>
      </c>
      <c r="C4908" s="61" t="s">
        <v>1512</v>
      </c>
      <c r="D4908" s="61" t="s">
        <v>9685</v>
      </c>
      <c r="E4908" s="62">
        <v>111875</v>
      </c>
      <c r="F4908" s="43"/>
      <c r="G4908" s="48">
        <f t="shared" si="131"/>
        <v>528530</v>
      </c>
      <c r="H4908" s="388" t="s">
        <v>9567</v>
      </c>
    </row>
    <row r="4909" spans="1:14" x14ac:dyDescent="0.3">
      <c r="A4909" s="45">
        <v>44898</v>
      </c>
      <c r="B4909" s="396" t="s">
        <v>5933</v>
      </c>
      <c r="C4909" s="5" t="s">
        <v>6931</v>
      </c>
      <c r="D4909" s="5" t="s">
        <v>10233</v>
      </c>
      <c r="E4909" s="43">
        <v>400</v>
      </c>
      <c r="F4909" s="43"/>
      <c r="G4909" s="48">
        <f t="shared" si="131"/>
        <v>528130</v>
      </c>
      <c r="H4909" s="388" t="s">
        <v>9567</v>
      </c>
    </row>
    <row r="4910" spans="1:14" x14ac:dyDescent="0.3">
      <c r="A4910" s="45">
        <v>44898</v>
      </c>
      <c r="B4910" s="396" t="s">
        <v>5933</v>
      </c>
      <c r="C4910" s="5" t="s">
        <v>6931</v>
      </c>
      <c r="D4910" s="5" t="s">
        <v>5915</v>
      </c>
      <c r="E4910" s="43">
        <v>3000</v>
      </c>
      <c r="F4910" s="43"/>
      <c r="G4910" s="48">
        <f t="shared" si="131"/>
        <v>525130</v>
      </c>
      <c r="H4910" s="388" t="s">
        <v>9567</v>
      </c>
    </row>
    <row r="4911" spans="1:14" x14ac:dyDescent="0.3">
      <c r="A4911" s="45">
        <v>44898</v>
      </c>
      <c r="B4911" s="406" t="s">
        <v>10601</v>
      </c>
      <c r="C4911" s="61" t="s">
        <v>1512</v>
      </c>
      <c r="D4911" s="61" t="s">
        <v>8645</v>
      </c>
      <c r="E4911" s="62">
        <v>242283</v>
      </c>
      <c r="F4911" s="43"/>
      <c r="G4911" s="48">
        <f t="shared" si="131"/>
        <v>282847</v>
      </c>
      <c r="H4911" s="388" t="s">
        <v>9567</v>
      </c>
    </row>
    <row r="4912" spans="1:14"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4" x14ac:dyDescent="0.3">
      <c r="A4929" s="45">
        <v>44901</v>
      </c>
      <c r="B4929" s="396" t="s">
        <v>10601</v>
      </c>
      <c r="C4929" s="5" t="s">
        <v>6430</v>
      </c>
      <c r="D4929" s="5" t="s">
        <v>294</v>
      </c>
      <c r="E4929" s="43">
        <v>4500</v>
      </c>
      <c r="F4929" s="43"/>
      <c r="G4929" s="48">
        <f t="shared" si="132"/>
        <v>18522</v>
      </c>
      <c r="H4929" s="388" t="s">
        <v>9567</v>
      </c>
    </row>
    <row r="4930" spans="1:14" x14ac:dyDescent="0.3">
      <c r="A4930" s="45">
        <v>44902</v>
      </c>
      <c r="B4930" s="396"/>
      <c r="C4930" s="5" t="s">
        <v>14</v>
      </c>
      <c r="D4930" s="5" t="s">
        <v>640</v>
      </c>
      <c r="E4930" s="43">
        <v>1000</v>
      </c>
      <c r="F4930" s="43"/>
      <c r="G4930" s="48">
        <f t="shared" si="132"/>
        <v>17522</v>
      </c>
      <c r="H4930" s="388" t="s">
        <v>9567</v>
      </c>
    </row>
    <row r="4931" spans="1:14" x14ac:dyDescent="0.3">
      <c r="A4931" s="45">
        <v>44902</v>
      </c>
      <c r="B4931" s="567"/>
      <c r="C4931" s="480" t="s">
        <v>10258</v>
      </c>
      <c r="D4931" s="480"/>
      <c r="E4931" s="480"/>
      <c r="F4931" s="43">
        <v>230000</v>
      </c>
      <c r="G4931" s="48">
        <f t="shared" si="132"/>
        <v>247522</v>
      </c>
      <c r="H4931" s="388" t="s">
        <v>9567</v>
      </c>
    </row>
    <row r="4932" spans="1:14" x14ac:dyDescent="0.3">
      <c r="A4932" s="45">
        <v>44902</v>
      </c>
      <c r="B4932" s="396" t="s">
        <v>10005</v>
      </c>
      <c r="C4932" s="5" t="s">
        <v>10017</v>
      </c>
      <c r="D4932" s="5" t="s">
        <v>10257</v>
      </c>
      <c r="E4932" s="43">
        <v>62000</v>
      </c>
      <c r="F4932" s="43"/>
      <c r="G4932" s="48">
        <f t="shared" si="132"/>
        <v>185522</v>
      </c>
      <c r="H4932" s="388" t="s">
        <v>9567</v>
      </c>
    </row>
    <row r="4933" spans="1:14" x14ac:dyDescent="0.3">
      <c r="A4933" s="45">
        <v>44902</v>
      </c>
      <c r="B4933" s="396"/>
      <c r="C4933" s="5" t="s">
        <v>14</v>
      </c>
      <c r="D4933" s="5" t="s">
        <v>294</v>
      </c>
      <c r="E4933" s="43">
        <v>20000</v>
      </c>
      <c r="F4933" s="43"/>
      <c r="G4933" s="48">
        <f t="shared" si="132"/>
        <v>165522</v>
      </c>
      <c r="H4933" s="388" t="s">
        <v>9567</v>
      </c>
    </row>
    <row r="4934" spans="1:14" x14ac:dyDescent="0.3">
      <c r="A4934" s="45">
        <v>44902</v>
      </c>
      <c r="B4934" s="396" t="s">
        <v>10220</v>
      </c>
      <c r="C4934" s="5" t="s">
        <v>68</v>
      </c>
      <c r="D4934" s="5" t="s">
        <v>7660</v>
      </c>
      <c r="E4934" s="43">
        <v>2000</v>
      </c>
      <c r="F4934" s="43"/>
      <c r="G4934" s="48">
        <f t="shared" si="132"/>
        <v>163522</v>
      </c>
      <c r="H4934" s="388" t="s">
        <v>9567</v>
      </c>
    </row>
    <row r="4935" spans="1:14" x14ac:dyDescent="0.3">
      <c r="A4935" s="45">
        <v>44902</v>
      </c>
      <c r="B4935" s="396" t="s">
        <v>9856</v>
      </c>
      <c r="C4935" s="5" t="s">
        <v>8573</v>
      </c>
      <c r="D4935" s="5" t="s">
        <v>10259</v>
      </c>
      <c r="E4935" s="43">
        <v>7000</v>
      </c>
      <c r="F4935" s="43"/>
      <c r="G4935" s="48">
        <f t="shared" si="132"/>
        <v>156522</v>
      </c>
      <c r="H4935" s="388" t="s">
        <v>9567</v>
      </c>
    </row>
    <row r="4936" spans="1:14" x14ac:dyDescent="0.3">
      <c r="A4936" s="45">
        <v>44902</v>
      </c>
      <c r="B4936" s="396" t="s">
        <v>118</v>
      </c>
      <c r="C4936" s="5" t="s">
        <v>3724</v>
      </c>
      <c r="D4936" s="5" t="s">
        <v>40</v>
      </c>
      <c r="E4936" s="43">
        <v>4950</v>
      </c>
      <c r="F4936" s="43"/>
      <c r="G4936" s="48">
        <f t="shared" si="132"/>
        <v>151572</v>
      </c>
      <c r="H4936" s="388" t="s">
        <v>9567</v>
      </c>
    </row>
    <row r="4937" spans="1:14" x14ac:dyDescent="0.3">
      <c r="A4937" s="45">
        <v>44902</v>
      </c>
      <c r="B4937" s="567"/>
      <c r="C4937" s="480" t="s">
        <v>10260</v>
      </c>
      <c r="D4937" s="480"/>
      <c r="E4937" s="480"/>
      <c r="F4937" s="43">
        <v>200000</v>
      </c>
      <c r="G4937" s="48">
        <f t="shared" si="132"/>
        <v>351572</v>
      </c>
      <c r="H4937" s="388" t="s">
        <v>9567</v>
      </c>
    </row>
    <row r="4938" spans="1:14" x14ac:dyDescent="0.3">
      <c r="A4938" s="45">
        <v>44902</v>
      </c>
      <c r="B4938" s="396" t="s">
        <v>9853</v>
      </c>
      <c r="C4938" s="5" t="s">
        <v>9990</v>
      </c>
      <c r="D4938" s="5" t="s">
        <v>3557</v>
      </c>
      <c r="E4938" s="43">
        <v>5000</v>
      </c>
      <c r="F4938" s="43"/>
      <c r="G4938" s="48">
        <f t="shared" si="132"/>
        <v>346572</v>
      </c>
      <c r="H4938" s="388" t="s">
        <v>9567</v>
      </c>
    </row>
    <row r="4939" spans="1:14" x14ac:dyDescent="0.3">
      <c r="A4939" s="45">
        <v>44902</v>
      </c>
      <c r="B4939" s="406" t="s">
        <v>9853</v>
      </c>
      <c r="C4939" s="61" t="s">
        <v>1512</v>
      </c>
      <c r="D4939" s="61" t="s">
        <v>10261</v>
      </c>
      <c r="E4939" s="62">
        <v>34000</v>
      </c>
      <c r="F4939" s="43"/>
      <c r="G4939" s="48">
        <f t="shared" si="132"/>
        <v>312572</v>
      </c>
      <c r="H4939" s="388" t="s">
        <v>9567</v>
      </c>
      <c r="N4939" s="463"/>
    </row>
    <row r="4940" spans="1:14" x14ac:dyDescent="0.3">
      <c r="A4940" s="45">
        <v>44902</v>
      </c>
      <c r="B4940" s="406" t="s">
        <v>9853</v>
      </c>
      <c r="C4940" s="61" t="s">
        <v>1512</v>
      </c>
      <c r="D4940" s="61" t="s">
        <v>10262</v>
      </c>
      <c r="E4940" s="62">
        <v>3250</v>
      </c>
      <c r="F4940" s="43"/>
      <c r="G4940" s="48">
        <f t="shared" si="132"/>
        <v>309322</v>
      </c>
      <c r="H4940" s="388" t="s">
        <v>9567</v>
      </c>
      <c r="N4940" s="463"/>
    </row>
    <row r="4941" spans="1:14" x14ac:dyDescent="0.3">
      <c r="A4941" s="45">
        <v>44902</v>
      </c>
      <c r="B4941" s="396" t="s">
        <v>10099</v>
      </c>
      <c r="C4941" s="5" t="s">
        <v>9937</v>
      </c>
      <c r="D4941" s="5" t="s">
        <v>10135</v>
      </c>
      <c r="E4941" s="43">
        <v>17000</v>
      </c>
      <c r="F4941" s="43"/>
      <c r="G4941" s="48">
        <f t="shared" si="132"/>
        <v>292322</v>
      </c>
      <c r="H4941" s="388" t="s">
        <v>9567</v>
      </c>
      <c r="N4941" s="463"/>
    </row>
    <row r="4942" spans="1:14" x14ac:dyDescent="0.3">
      <c r="A4942" s="45">
        <v>44902</v>
      </c>
      <c r="B4942" s="396" t="s">
        <v>118</v>
      </c>
      <c r="C4942" s="5" t="s">
        <v>64</v>
      </c>
      <c r="D4942" s="5" t="s">
        <v>40</v>
      </c>
      <c r="E4942" s="43">
        <v>1000</v>
      </c>
      <c r="F4942" s="43"/>
      <c r="G4942" s="48">
        <f t="shared" si="132"/>
        <v>291322</v>
      </c>
      <c r="H4942" s="388" t="s">
        <v>9567</v>
      </c>
      <c r="N4942" s="463"/>
    </row>
    <row r="4943" spans="1:14" x14ac:dyDescent="0.3">
      <c r="A4943" s="45">
        <v>44902</v>
      </c>
      <c r="B4943" s="396" t="s">
        <v>10263</v>
      </c>
      <c r="C4943" s="5" t="s">
        <v>5518</v>
      </c>
      <c r="D4943" s="5" t="s">
        <v>10264</v>
      </c>
      <c r="E4943" s="43">
        <v>4000</v>
      </c>
      <c r="F4943" s="43"/>
      <c r="G4943" s="48">
        <f t="shared" si="132"/>
        <v>287322</v>
      </c>
      <c r="H4943" s="388" t="s">
        <v>9567</v>
      </c>
      <c r="N4943" s="464"/>
    </row>
    <row r="4944" spans="1:14" x14ac:dyDescent="0.3">
      <c r="A4944" s="45">
        <v>44902</v>
      </c>
      <c r="B4944" s="406" t="s">
        <v>9915</v>
      </c>
      <c r="C4944" s="61" t="s">
        <v>1512</v>
      </c>
      <c r="D4944" s="61" t="s">
        <v>9175</v>
      </c>
      <c r="E4944" s="62">
        <v>99125</v>
      </c>
      <c r="F4944" s="43"/>
      <c r="G4944" s="48">
        <f t="shared" si="132"/>
        <v>188197</v>
      </c>
      <c r="H4944" s="388" t="s">
        <v>9567</v>
      </c>
    </row>
    <row r="4945" spans="1:14" x14ac:dyDescent="0.3">
      <c r="A4945" s="45">
        <v>44902</v>
      </c>
      <c r="B4945" s="396"/>
      <c r="C4945" s="5" t="s">
        <v>14</v>
      </c>
      <c r="D4945" s="5" t="s">
        <v>294</v>
      </c>
      <c r="E4945" s="43">
        <v>15000</v>
      </c>
      <c r="F4945" s="43"/>
      <c r="G4945" s="48">
        <f t="shared" si="132"/>
        <v>173197</v>
      </c>
      <c r="H4945" s="388" t="s">
        <v>9567</v>
      </c>
    </row>
    <row r="4946" spans="1:14" x14ac:dyDescent="0.3">
      <c r="A4946" s="45">
        <v>44902</v>
      </c>
      <c r="B4946" s="406" t="s">
        <v>9915</v>
      </c>
      <c r="C4946" s="61" t="s">
        <v>1512</v>
      </c>
      <c r="D4946" s="61" t="s">
        <v>8646</v>
      </c>
      <c r="E4946" s="62">
        <v>119663</v>
      </c>
      <c r="F4946" s="43"/>
      <c r="G4946" s="48">
        <f t="shared" si="132"/>
        <v>53534</v>
      </c>
      <c r="H4946" s="388" t="s">
        <v>9567</v>
      </c>
      <c r="N4946" s="93"/>
    </row>
    <row r="4947" spans="1:14" x14ac:dyDescent="0.3">
      <c r="A4947" s="45">
        <v>44902</v>
      </c>
      <c r="B4947" s="396" t="s">
        <v>118</v>
      </c>
      <c r="C4947" s="5" t="s">
        <v>14</v>
      </c>
      <c r="D4947" s="5" t="s">
        <v>10265</v>
      </c>
      <c r="E4947" s="43">
        <v>9500</v>
      </c>
      <c r="F4947" s="43"/>
      <c r="G4947" s="48">
        <f t="shared" si="132"/>
        <v>44034</v>
      </c>
      <c r="H4947" s="388" t="s">
        <v>9567</v>
      </c>
    </row>
    <row r="4948" spans="1:14" x14ac:dyDescent="0.3">
      <c r="A4948" s="45">
        <v>44902</v>
      </c>
      <c r="B4948" s="396" t="s">
        <v>9853</v>
      </c>
      <c r="C4948" s="5" t="s">
        <v>9044</v>
      </c>
      <c r="D4948" s="5" t="s">
        <v>10266</v>
      </c>
      <c r="E4948" s="43">
        <v>10000</v>
      </c>
      <c r="F4948" s="43"/>
      <c r="G4948" s="48">
        <f t="shared" si="132"/>
        <v>34034</v>
      </c>
      <c r="H4948" s="388" t="s">
        <v>9567</v>
      </c>
      <c r="N4948" s="93">
        <f>K5371-L5371</f>
        <v>0</v>
      </c>
    </row>
    <row r="4949" spans="1:14" x14ac:dyDescent="0.3">
      <c r="A4949" s="45">
        <v>44903</v>
      </c>
      <c r="B4949" s="396"/>
      <c r="C4949" s="5" t="s">
        <v>14</v>
      </c>
      <c r="D4949" s="5" t="s">
        <v>294</v>
      </c>
      <c r="E4949" s="43">
        <v>25000</v>
      </c>
      <c r="F4949" s="43"/>
      <c r="G4949" s="48">
        <f t="shared" si="132"/>
        <v>9034</v>
      </c>
      <c r="H4949" s="388" t="s">
        <v>9567</v>
      </c>
    </row>
    <row r="4950" spans="1:14" x14ac:dyDescent="0.3">
      <c r="A4950" s="45">
        <v>44903</v>
      </c>
      <c r="B4950" s="396" t="s">
        <v>10099</v>
      </c>
      <c r="C4950" s="5" t="s">
        <v>5793</v>
      </c>
      <c r="D4950" s="5" t="s">
        <v>10267</v>
      </c>
      <c r="E4950" s="43">
        <v>1500</v>
      </c>
      <c r="F4950" s="43"/>
      <c r="G4950" s="48">
        <f t="shared" si="132"/>
        <v>7534</v>
      </c>
      <c r="H4950" s="388" t="s">
        <v>9567</v>
      </c>
    </row>
    <row r="4951" spans="1:14" x14ac:dyDescent="0.3">
      <c r="A4951" s="45">
        <v>44903</v>
      </c>
      <c r="B4951" s="396"/>
      <c r="C4951" s="5" t="s">
        <v>5793</v>
      </c>
      <c r="D4951" s="5" t="s">
        <v>10268</v>
      </c>
      <c r="E4951" s="43">
        <v>1100</v>
      </c>
      <c r="F4951" s="43"/>
      <c r="G4951" s="48">
        <f t="shared" si="132"/>
        <v>6434</v>
      </c>
      <c r="H4951" s="388" t="s">
        <v>9567</v>
      </c>
    </row>
    <row r="4952" spans="1:14" x14ac:dyDescent="0.3">
      <c r="A4952" s="45">
        <v>44903</v>
      </c>
      <c r="B4952" s="567"/>
      <c r="C4952" s="480" t="s">
        <v>4106</v>
      </c>
      <c r="D4952" s="480"/>
      <c r="E4952" s="480"/>
      <c r="F4952" s="43">
        <v>100000</v>
      </c>
      <c r="G4952" s="48">
        <f t="shared" ref="G4952:G4953" si="133">G4951+F4952-E4952</f>
        <v>106434</v>
      </c>
      <c r="H4952" s="388" t="s">
        <v>9567</v>
      </c>
    </row>
    <row r="4953" spans="1:14" x14ac:dyDescent="0.3">
      <c r="A4953" s="45">
        <v>44903</v>
      </c>
      <c r="B4953" s="406" t="s">
        <v>9915</v>
      </c>
      <c r="C4953" s="61" t="s">
        <v>1512</v>
      </c>
      <c r="D4953" s="61" t="s">
        <v>10269</v>
      </c>
      <c r="E4953" s="62">
        <v>13550</v>
      </c>
      <c r="F4953" s="43"/>
      <c r="G4953" s="48">
        <f t="shared" si="133"/>
        <v>92884</v>
      </c>
      <c r="H4953" s="388" t="s">
        <v>9567</v>
      </c>
    </row>
    <row r="4954" spans="1:14" x14ac:dyDescent="0.3">
      <c r="A4954" s="45">
        <v>44903</v>
      </c>
      <c r="B4954" s="406" t="s">
        <v>9850</v>
      </c>
      <c r="C4954" s="61" t="s">
        <v>1512</v>
      </c>
      <c r="D4954" s="61" t="s">
        <v>9697</v>
      </c>
      <c r="E4954" s="62">
        <v>65000</v>
      </c>
      <c r="F4954" s="43"/>
      <c r="G4954" s="48">
        <f t="shared" si="132"/>
        <v>27884</v>
      </c>
      <c r="H4954" s="388" t="s">
        <v>9567</v>
      </c>
    </row>
    <row r="4955" spans="1:14" x14ac:dyDescent="0.3">
      <c r="A4955" s="45">
        <v>44903</v>
      </c>
      <c r="B4955" s="396" t="s">
        <v>118</v>
      </c>
      <c r="C4955" s="5" t="s">
        <v>1074</v>
      </c>
      <c r="D4955" s="5" t="s">
        <v>6234</v>
      </c>
      <c r="E4955" s="43">
        <v>270</v>
      </c>
      <c r="F4955" s="43"/>
      <c r="G4955" s="48">
        <f t="shared" si="132"/>
        <v>27614</v>
      </c>
      <c r="H4955" s="388" t="s">
        <v>9567</v>
      </c>
    </row>
    <row r="4956" spans="1:14" x14ac:dyDescent="0.3">
      <c r="A4956" s="45">
        <v>44903</v>
      </c>
      <c r="B4956" s="396" t="s">
        <v>12154</v>
      </c>
      <c r="C4956" s="5" t="s">
        <v>1074</v>
      </c>
      <c r="D4956" s="5" t="s">
        <v>6234</v>
      </c>
      <c r="E4956" s="43">
        <v>600</v>
      </c>
      <c r="F4956" s="43"/>
      <c r="G4956" s="48">
        <f t="shared" si="132"/>
        <v>27014</v>
      </c>
      <c r="H4956" s="388" t="s">
        <v>9567</v>
      </c>
    </row>
    <row r="4957" spans="1:14" x14ac:dyDescent="0.3">
      <c r="A4957" s="45">
        <v>44903</v>
      </c>
      <c r="B4957" s="396"/>
      <c r="C4957" s="5" t="s">
        <v>14</v>
      </c>
      <c r="D4957" s="5" t="s">
        <v>10279</v>
      </c>
      <c r="E4957" s="43">
        <v>8247</v>
      </c>
      <c r="F4957" s="43"/>
      <c r="G4957" s="48">
        <f t="shared" si="132"/>
        <v>18767</v>
      </c>
      <c r="H4957" s="388" t="s">
        <v>9567</v>
      </c>
    </row>
    <row r="4958" spans="1:14" x14ac:dyDescent="0.3">
      <c r="A4958" s="45">
        <v>44903</v>
      </c>
      <c r="B4958" s="396" t="s">
        <v>9915</v>
      </c>
      <c r="C4958" s="5" t="s">
        <v>10156</v>
      </c>
      <c r="D4958" s="5" t="s">
        <v>3172</v>
      </c>
      <c r="E4958" s="43">
        <v>3000</v>
      </c>
      <c r="F4958" s="43"/>
      <c r="G4958" s="48">
        <f t="shared" si="132"/>
        <v>15767</v>
      </c>
      <c r="H4958" s="388" t="s">
        <v>9567</v>
      </c>
    </row>
    <row r="4959" spans="1:14" x14ac:dyDescent="0.3">
      <c r="A4959" s="45">
        <v>44903</v>
      </c>
      <c r="B4959" s="396" t="s">
        <v>118</v>
      </c>
      <c r="C4959" s="5" t="s">
        <v>9866</v>
      </c>
      <c r="D4959" s="5" t="s">
        <v>9891</v>
      </c>
      <c r="E4959" s="43">
        <v>4906</v>
      </c>
      <c r="F4959" s="43"/>
      <c r="G4959" s="48">
        <f t="shared" si="132"/>
        <v>10861</v>
      </c>
      <c r="H4959" s="388" t="s">
        <v>9567</v>
      </c>
    </row>
    <row r="4960" spans="1:14"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3" x14ac:dyDescent="0.3">
      <c r="A5137" s="45">
        <v>44935</v>
      </c>
      <c r="B5137" s="396" t="s">
        <v>12064</v>
      </c>
      <c r="C5137" s="5" t="s">
        <v>10162</v>
      </c>
      <c r="D5137" s="5" t="s">
        <v>10420</v>
      </c>
      <c r="E5137" s="43">
        <v>31200</v>
      </c>
      <c r="F5137" s="43"/>
      <c r="G5137" s="48">
        <f t="shared" si="136"/>
        <v>137660</v>
      </c>
      <c r="H5137" s="388" t="s">
        <v>9567</v>
      </c>
    </row>
    <row r="5138" spans="1:13" x14ac:dyDescent="0.3">
      <c r="A5138" s="45">
        <v>44935</v>
      </c>
      <c r="B5138" s="396" t="s">
        <v>10099</v>
      </c>
      <c r="C5138" s="5" t="s">
        <v>10421</v>
      </c>
      <c r="D5138" s="5" t="s">
        <v>10422</v>
      </c>
      <c r="E5138" s="43">
        <v>53200</v>
      </c>
      <c r="F5138" s="43"/>
      <c r="G5138" s="48">
        <f t="shared" si="136"/>
        <v>84460</v>
      </c>
      <c r="H5138" s="388" t="s">
        <v>9567</v>
      </c>
    </row>
    <row r="5139" spans="1:13" x14ac:dyDescent="0.3">
      <c r="A5139" s="45">
        <v>44935</v>
      </c>
      <c r="B5139" s="396" t="s">
        <v>9856</v>
      </c>
      <c r="C5139" s="5" t="s">
        <v>9749</v>
      </c>
      <c r="D5139" s="5" t="s">
        <v>5429</v>
      </c>
      <c r="E5139" s="43">
        <v>7712</v>
      </c>
      <c r="F5139" s="43"/>
      <c r="G5139" s="48">
        <f t="shared" si="136"/>
        <v>76748</v>
      </c>
      <c r="H5139" s="388" t="s">
        <v>9567</v>
      </c>
    </row>
    <row r="5140" spans="1:13" x14ac:dyDescent="0.3">
      <c r="A5140" s="45">
        <v>44935</v>
      </c>
      <c r="B5140" s="396"/>
      <c r="C5140" s="5" t="s">
        <v>14</v>
      </c>
      <c r="D5140" s="5" t="s">
        <v>294</v>
      </c>
      <c r="E5140" s="43">
        <v>7000</v>
      </c>
      <c r="F5140" s="43"/>
      <c r="G5140" s="48">
        <f t="shared" si="136"/>
        <v>69748</v>
      </c>
      <c r="H5140" s="388" t="s">
        <v>9567</v>
      </c>
    </row>
    <row r="5141" spans="1:13" x14ac:dyDescent="0.3">
      <c r="A5141" s="45">
        <v>44935</v>
      </c>
      <c r="B5141" s="396"/>
      <c r="C5141" s="5" t="s">
        <v>14</v>
      </c>
      <c r="D5141" s="5" t="s">
        <v>10423</v>
      </c>
      <c r="E5141" s="43">
        <v>5332</v>
      </c>
      <c r="F5141" s="43"/>
      <c r="G5141" s="48">
        <f t="shared" si="136"/>
        <v>64416</v>
      </c>
      <c r="H5141" s="388" t="s">
        <v>9567</v>
      </c>
    </row>
    <row r="5142" spans="1:13" x14ac:dyDescent="0.3">
      <c r="A5142" s="45">
        <v>44935</v>
      </c>
      <c r="B5142" s="567"/>
      <c r="C5142" s="480" t="s">
        <v>10419</v>
      </c>
      <c r="D5142" s="480"/>
      <c r="E5142" s="480"/>
      <c r="F5142" s="43">
        <v>224000</v>
      </c>
      <c r="G5142" s="48">
        <f t="shared" si="136"/>
        <v>288416</v>
      </c>
      <c r="H5142" s="388" t="s">
        <v>9567</v>
      </c>
    </row>
    <row r="5143" spans="1:13" x14ac:dyDescent="0.3">
      <c r="A5143" s="45">
        <v>44935</v>
      </c>
      <c r="B5143" s="406" t="s">
        <v>118</v>
      </c>
      <c r="C5143" s="61" t="s">
        <v>1512</v>
      </c>
      <c r="D5143" s="61" t="s">
        <v>6842</v>
      </c>
      <c r="E5143" s="62">
        <v>126774</v>
      </c>
      <c r="F5143" s="43"/>
      <c r="G5143" s="48">
        <f t="shared" si="136"/>
        <v>161642</v>
      </c>
      <c r="H5143" s="388" t="s">
        <v>9567</v>
      </c>
    </row>
    <row r="5144" spans="1:13" x14ac:dyDescent="0.3">
      <c r="A5144" s="45">
        <v>44935</v>
      </c>
      <c r="B5144" s="406" t="s">
        <v>9856</v>
      </c>
      <c r="C5144" s="61" t="s">
        <v>1512</v>
      </c>
      <c r="D5144" s="61" t="s">
        <v>6245</v>
      </c>
      <c r="E5144" s="62">
        <v>48790</v>
      </c>
      <c r="F5144" s="43"/>
      <c r="G5144" s="48">
        <f t="shared" si="136"/>
        <v>112852</v>
      </c>
      <c r="H5144" s="388" t="s">
        <v>9567</v>
      </c>
      <c r="L5144" s="435"/>
    </row>
    <row r="5145" spans="1:13" x14ac:dyDescent="0.3">
      <c r="A5145" s="45">
        <v>44935</v>
      </c>
      <c r="B5145" s="406" t="s">
        <v>9979</v>
      </c>
      <c r="C5145" s="61" t="s">
        <v>1512</v>
      </c>
      <c r="D5145" s="61" t="s">
        <v>10239</v>
      </c>
      <c r="E5145" s="62">
        <v>33000</v>
      </c>
      <c r="F5145" s="43"/>
      <c r="G5145" s="48">
        <f t="shared" si="136"/>
        <v>79852</v>
      </c>
      <c r="H5145" s="388" t="s">
        <v>9567</v>
      </c>
      <c r="L5145" s="436"/>
    </row>
    <row r="5146" spans="1:13" x14ac:dyDescent="0.3">
      <c r="A5146" s="45">
        <v>44935</v>
      </c>
      <c r="B5146" s="567"/>
      <c r="C5146" s="480" t="s">
        <v>4106</v>
      </c>
      <c r="D5146" s="480"/>
      <c r="E5146" s="480"/>
      <c r="F5146" s="43">
        <v>200000</v>
      </c>
      <c r="G5146" s="48">
        <f t="shared" si="136"/>
        <v>279852</v>
      </c>
      <c r="H5146" s="388" t="s">
        <v>9567</v>
      </c>
      <c r="L5146" s="436"/>
    </row>
    <row r="5147" spans="1:13" x14ac:dyDescent="0.3">
      <c r="A5147" s="45">
        <v>44936</v>
      </c>
      <c r="B5147" s="406" t="s">
        <v>9850</v>
      </c>
      <c r="C5147" s="61" t="s">
        <v>1512</v>
      </c>
      <c r="D5147" s="61" t="s">
        <v>10424</v>
      </c>
      <c r="E5147" s="62">
        <v>77685</v>
      </c>
      <c r="F5147" s="43"/>
      <c r="G5147" s="48">
        <f t="shared" si="136"/>
        <v>202167</v>
      </c>
      <c r="H5147" s="388" t="s">
        <v>9567</v>
      </c>
    </row>
    <row r="5148" spans="1:13" x14ac:dyDescent="0.3">
      <c r="A5148" s="45">
        <v>44936</v>
      </c>
      <c r="B5148" s="406" t="s">
        <v>9915</v>
      </c>
      <c r="C5148" s="61" t="s">
        <v>1512</v>
      </c>
      <c r="D5148" s="61" t="s">
        <v>10425</v>
      </c>
      <c r="E5148" s="62">
        <v>121274</v>
      </c>
      <c r="F5148" s="43"/>
      <c r="G5148" s="48">
        <f t="shared" si="136"/>
        <v>80893</v>
      </c>
      <c r="H5148" s="388" t="s">
        <v>9567</v>
      </c>
    </row>
    <row r="5149" spans="1:13" x14ac:dyDescent="0.3">
      <c r="A5149" s="45">
        <v>44936</v>
      </c>
      <c r="B5149" s="406" t="s">
        <v>9979</v>
      </c>
      <c r="C5149" s="61" t="s">
        <v>1512</v>
      </c>
      <c r="D5149" s="61" t="s">
        <v>10426</v>
      </c>
      <c r="E5149" s="62">
        <v>49218</v>
      </c>
      <c r="F5149" s="43"/>
      <c r="G5149" s="48">
        <f t="shared" si="136"/>
        <v>31675</v>
      </c>
      <c r="H5149" s="388" t="s">
        <v>9567</v>
      </c>
    </row>
    <row r="5150" spans="1:13" x14ac:dyDescent="0.3">
      <c r="A5150" s="45">
        <v>44936</v>
      </c>
      <c r="B5150" s="396" t="s">
        <v>9853</v>
      </c>
      <c r="C5150" s="5" t="s">
        <v>9044</v>
      </c>
      <c r="D5150" s="5" t="s">
        <v>10429</v>
      </c>
      <c r="E5150" s="43">
        <v>13000</v>
      </c>
      <c r="F5150" s="43"/>
      <c r="G5150" s="48">
        <f t="shared" si="136"/>
        <v>18675</v>
      </c>
      <c r="H5150" s="388" t="s">
        <v>9567</v>
      </c>
      <c r="I5150" s="155"/>
      <c r="J5150" s="155"/>
      <c r="K5150" s="155"/>
      <c r="L5150" s="155"/>
      <c r="M5150" s="387"/>
    </row>
    <row r="5151" spans="1:13" x14ac:dyDescent="0.3">
      <c r="A5151" s="45">
        <v>44936</v>
      </c>
      <c r="B5151" s="342" t="s">
        <v>12069</v>
      </c>
      <c r="C5151" s="5" t="s">
        <v>5793</v>
      </c>
      <c r="D5151" s="5" t="s">
        <v>10430</v>
      </c>
      <c r="E5151" s="43">
        <v>2000</v>
      </c>
      <c r="F5151" s="43"/>
      <c r="G5151" s="48">
        <f t="shared" si="136"/>
        <v>16675</v>
      </c>
      <c r="H5151" s="388" t="s">
        <v>9567</v>
      </c>
    </row>
    <row r="5152" spans="1:13" x14ac:dyDescent="0.3">
      <c r="A5152" s="45">
        <v>44936</v>
      </c>
      <c r="B5152" s="567"/>
      <c r="C5152" s="480" t="s">
        <v>4106</v>
      </c>
      <c r="D5152" s="480"/>
      <c r="E5152" s="480"/>
      <c r="F5152" s="43">
        <v>100000</v>
      </c>
      <c r="G5152" s="48">
        <f t="shared" si="136"/>
        <v>116675</v>
      </c>
      <c r="H5152" s="388" t="s">
        <v>9567</v>
      </c>
    </row>
    <row r="5153" spans="1:15" x14ac:dyDescent="0.3">
      <c r="A5153" s="45">
        <v>44936</v>
      </c>
      <c r="B5153" s="396"/>
      <c r="C5153" s="5" t="s">
        <v>3724</v>
      </c>
      <c r="D5153" s="5"/>
      <c r="E5153" s="43">
        <v>4970</v>
      </c>
      <c r="F5153" s="43"/>
      <c r="G5153" s="48">
        <f t="shared" si="136"/>
        <v>111705</v>
      </c>
      <c r="H5153" s="388" t="s">
        <v>9567</v>
      </c>
    </row>
    <row r="5154" spans="1:15" x14ac:dyDescent="0.3">
      <c r="A5154" s="45">
        <v>44936</v>
      </c>
      <c r="B5154" s="396" t="s">
        <v>118</v>
      </c>
      <c r="C5154" s="5" t="s">
        <v>9866</v>
      </c>
      <c r="D5154" s="5" t="s">
        <v>9891</v>
      </c>
      <c r="E5154" s="43">
        <v>6920</v>
      </c>
      <c r="F5154" s="43"/>
      <c r="G5154" s="48">
        <f t="shared" si="136"/>
        <v>104785</v>
      </c>
      <c r="H5154" s="388" t="s">
        <v>9567</v>
      </c>
    </row>
    <row r="5155" spans="1:15" x14ac:dyDescent="0.3">
      <c r="A5155" s="45">
        <v>44936</v>
      </c>
      <c r="B5155" s="406" t="s">
        <v>9872</v>
      </c>
      <c r="C5155" s="61" t="s">
        <v>1512</v>
      </c>
      <c r="D5155" s="61" t="s">
        <v>10431</v>
      </c>
      <c r="E5155" s="62">
        <v>47363</v>
      </c>
      <c r="F5155" s="43"/>
      <c r="G5155" s="48">
        <f t="shared" si="136"/>
        <v>57422</v>
      </c>
      <c r="H5155" s="388" t="s">
        <v>9567</v>
      </c>
    </row>
    <row r="5156" spans="1:15" x14ac:dyDescent="0.3">
      <c r="A5156" s="45">
        <v>44937</v>
      </c>
      <c r="B5156" s="396"/>
      <c r="C5156" s="5" t="s">
        <v>14</v>
      </c>
      <c r="D5156" s="5" t="s">
        <v>294</v>
      </c>
      <c r="E5156" s="43">
        <v>6000</v>
      </c>
      <c r="F5156" s="43"/>
      <c r="G5156" s="48">
        <f t="shared" si="136"/>
        <v>51422</v>
      </c>
      <c r="H5156" s="388" t="s">
        <v>9567</v>
      </c>
    </row>
    <row r="5157" spans="1:15" x14ac:dyDescent="0.3">
      <c r="A5157" s="45">
        <v>44937</v>
      </c>
      <c r="B5157" s="396"/>
      <c r="C5157" s="5" t="s">
        <v>247</v>
      </c>
      <c r="D5157" s="5" t="s">
        <v>10432</v>
      </c>
      <c r="E5157" s="43">
        <v>5000</v>
      </c>
      <c r="F5157" s="43"/>
      <c r="G5157" s="48">
        <f t="shared" si="136"/>
        <v>46422</v>
      </c>
      <c r="H5157" s="388" t="s">
        <v>9567</v>
      </c>
      <c r="K5157" s="435"/>
    </row>
    <row r="5158" spans="1:15"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52"/>
      <c r="M5158" s="4"/>
      <c r="O5158" s="155"/>
    </row>
    <row r="5159" spans="1:15" x14ac:dyDescent="0.3">
      <c r="A5159" s="45">
        <v>44937</v>
      </c>
      <c r="B5159" s="320" t="s">
        <v>9872</v>
      </c>
      <c r="C5159" s="44" t="s">
        <v>10346</v>
      </c>
      <c r="D5159" s="124" t="s">
        <v>10445</v>
      </c>
      <c r="E5159" s="28">
        <v>20000</v>
      </c>
      <c r="F5159" s="28"/>
      <c r="G5159" s="48">
        <f t="shared" si="136"/>
        <v>17422</v>
      </c>
      <c r="H5159" s="388" t="s">
        <v>9567</v>
      </c>
    </row>
    <row r="5160" spans="1:15" x14ac:dyDescent="0.3">
      <c r="A5160" s="45">
        <v>44937</v>
      </c>
      <c r="B5160" s="567"/>
      <c r="C5160" s="480" t="s">
        <v>4106</v>
      </c>
      <c r="D5160" s="480"/>
      <c r="E5160" s="480"/>
      <c r="F5160" s="43">
        <v>100000</v>
      </c>
      <c r="G5160" s="48">
        <f t="shared" si="136"/>
        <v>117422</v>
      </c>
      <c r="H5160" s="388" t="s">
        <v>9567</v>
      </c>
    </row>
    <row r="5161" spans="1:15" x14ac:dyDescent="0.3">
      <c r="A5161" s="45">
        <v>44937</v>
      </c>
      <c r="B5161" s="396"/>
      <c r="C5161" s="5" t="s">
        <v>541</v>
      </c>
      <c r="D5161" s="5" t="s">
        <v>10439</v>
      </c>
      <c r="E5161" s="43">
        <v>30000</v>
      </c>
      <c r="F5161" s="43"/>
      <c r="G5161" s="48">
        <f t="shared" si="136"/>
        <v>87422</v>
      </c>
      <c r="H5161" s="388" t="s">
        <v>9567</v>
      </c>
    </row>
    <row r="5162" spans="1:15" x14ac:dyDescent="0.3">
      <c r="A5162" s="45">
        <v>44937</v>
      </c>
      <c r="B5162" s="396" t="s">
        <v>10099</v>
      </c>
      <c r="C5162" s="5" t="s">
        <v>10449</v>
      </c>
      <c r="D5162" s="5" t="s">
        <v>10450</v>
      </c>
      <c r="E5162" s="43">
        <v>20000</v>
      </c>
      <c r="F5162" s="43"/>
      <c r="G5162" s="48">
        <f t="shared" si="136"/>
        <v>67422</v>
      </c>
      <c r="H5162" s="388" t="s">
        <v>9567</v>
      </c>
      <c r="N5162" s="93"/>
    </row>
    <row r="5163" spans="1:15" x14ac:dyDescent="0.3">
      <c r="A5163" s="45">
        <v>44937</v>
      </c>
      <c r="B5163" s="396" t="s">
        <v>10099</v>
      </c>
      <c r="C5163" s="5" t="s">
        <v>5793</v>
      </c>
      <c r="D5163" s="5" t="s">
        <v>10441</v>
      </c>
      <c r="E5163" s="43">
        <v>2000</v>
      </c>
      <c r="F5163" s="43"/>
      <c r="G5163" s="48">
        <f t="shared" si="136"/>
        <v>65422</v>
      </c>
      <c r="H5163" s="388" t="s">
        <v>9567</v>
      </c>
    </row>
    <row r="5164" spans="1:15" x14ac:dyDescent="0.3">
      <c r="A5164" s="45">
        <v>44937</v>
      </c>
      <c r="B5164" s="342" t="s">
        <v>12069</v>
      </c>
      <c r="C5164" s="5" t="s">
        <v>5793</v>
      </c>
      <c r="D5164" s="5" t="s">
        <v>10442</v>
      </c>
      <c r="E5164" s="43">
        <v>2500</v>
      </c>
      <c r="F5164" s="43"/>
      <c r="G5164" s="48">
        <f t="shared" si="136"/>
        <v>62922</v>
      </c>
      <c r="H5164" s="388" t="s">
        <v>9567</v>
      </c>
    </row>
    <row r="5165" spans="1:15" x14ac:dyDescent="0.3">
      <c r="A5165" s="45">
        <v>44937</v>
      </c>
      <c r="B5165" s="342" t="s">
        <v>12069</v>
      </c>
      <c r="C5165" s="5" t="s">
        <v>9990</v>
      </c>
      <c r="D5165" s="5" t="s">
        <v>10443</v>
      </c>
      <c r="E5165" s="43">
        <v>2000</v>
      </c>
      <c r="F5165" s="43"/>
      <c r="G5165" s="48">
        <f t="shared" si="136"/>
        <v>60922</v>
      </c>
      <c r="H5165" s="388" t="s">
        <v>9567</v>
      </c>
    </row>
    <row r="5166" spans="1:15" x14ac:dyDescent="0.3">
      <c r="A5166" s="45">
        <v>44937</v>
      </c>
      <c r="B5166" s="342" t="s">
        <v>12069</v>
      </c>
      <c r="C5166" s="5" t="s">
        <v>9990</v>
      </c>
      <c r="D5166" s="5" t="s">
        <v>6932</v>
      </c>
      <c r="E5166" s="43">
        <v>7000</v>
      </c>
      <c r="F5166" s="43"/>
      <c r="G5166" s="48">
        <f t="shared" si="136"/>
        <v>53922</v>
      </c>
      <c r="H5166" s="388" t="s">
        <v>9567</v>
      </c>
    </row>
    <row r="5167" spans="1:15" x14ac:dyDescent="0.3">
      <c r="A5167" s="45">
        <v>44937</v>
      </c>
      <c r="B5167" s="567"/>
      <c r="C5167" s="480" t="s">
        <v>10419</v>
      </c>
      <c r="D5167" s="480"/>
      <c r="E5167" s="480"/>
      <c r="F5167" s="43">
        <v>975000</v>
      </c>
      <c r="G5167" s="48">
        <f t="shared" si="136"/>
        <v>1028922</v>
      </c>
      <c r="H5167" s="388" t="s">
        <v>9567</v>
      </c>
    </row>
    <row r="5168" spans="1:15"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10" x14ac:dyDescent="0.3">
      <c r="A5185" s="45">
        <v>44939</v>
      </c>
      <c r="B5185" s="396" t="s">
        <v>9850</v>
      </c>
      <c r="C5185" s="5" t="s">
        <v>9749</v>
      </c>
      <c r="D5185" s="5" t="s">
        <v>2013</v>
      </c>
      <c r="E5185" s="43">
        <v>500</v>
      </c>
      <c r="F5185" s="43"/>
      <c r="G5185" s="48">
        <f t="shared" si="137"/>
        <v>53532</v>
      </c>
      <c r="H5185" s="388" t="s">
        <v>9567</v>
      </c>
    </row>
    <row r="5186" spans="1:10" x14ac:dyDescent="0.3">
      <c r="A5186" s="45">
        <v>44939</v>
      </c>
      <c r="B5186" s="396" t="s">
        <v>12064</v>
      </c>
      <c r="C5186" s="5" t="s">
        <v>9749</v>
      </c>
      <c r="D5186" s="5" t="s">
        <v>10456</v>
      </c>
      <c r="E5186" s="43">
        <v>21200</v>
      </c>
      <c r="F5186" s="43"/>
      <c r="G5186" s="48">
        <f t="shared" si="137"/>
        <v>32332</v>
      </c>
      <c r="H5186" s="388" t="s">
        <v>9567</v>
      </c>
    </row>
    <row r="5187" spans="1:10" x14ac:dyDescent="0.3">
      <c r="A5187" s="45">
        <v>44940</v>
      </c>
      <c r="B5187" s="396"/>
      <c r="C5187" s="5" t="s">
        <v>18</v>
      </c>
      <c r="D5187" s="5" t="s">
        <v>10457</v>
      </c>
      <c r="E5187" s="43">
        <v>10000</v>
      </c>
      <c r="F5187" s="43"/>
      <c r="G5187" s="48">
        <f t="shared" si="137"/>
        <v>22332</v>
      </c>
      <c r="H5187" s="388" t="s">
        <v>9567</v>
      </c>
    </row>
    <row r="5188" spans="1:10" x14ac:dyDescent="0.3">
      <c r="A5188" s="45">
        <v>44940</v>
      </c>
      <c r="B5188" s="396"/>
      <c r="C5188" s="5" t="s">
        <v>68</v>
      </c>
      <c r="D5188" s="5" t="s">
        <v>3183</v>
      </c>
      <c r="E5188" s="43">
        <v>2000</v>
      </c>
      <c r="F5188" s="43"/>
      <c r="G5188" s="48">
        <f t="shared" si="137"/>
        <v>20332</v>
      </c>
      <c r="H5188" s="388" t="s">
        <v>9567</v>
      </c>
    </row>
    <row r="5189" spans="1:10" x14ac:dyDescent="0.3">
      <c r="A5189" s="45">
        <v>44940</v>
      </c>
      <c r="B5189" s="396"/>
      <c r="C5189" s="5" t="s">
        <v>541</v>
      </c>
      <c r="D5189" s="5" t="s">
        <v>10458</v>
      </c>
      <c r="E5189" s="43">
        <v>5000</v>
      </c>
      <c r="F5189" s="43"/>
      <c r="G5189" s="48">
        <f t="shared" si="137"/>
        <v>15332</v>
      </c>
      <c r="H5189" s="388" t="s">
        <v>9567</v>
      </c>
    </row>
    <row r="5190" spans="1:10" x14ac:dyDescent="0.3">
      <c r="A5190" s="45">
        <v>44940</v>
      </c>
      <c r="B5190" s="396" t="s">
        <v>12064</v>
      </c>
      <c r="C5190" s="5" t="s">
        <v>9937</v>
      </c>
      <c r="D5190" s="5" t="s">
        <v>294</v>
      </c>
      <c r="E5190" s="43">
        <v>7000</v>
      </c>
      <c r="F5190" s="43"/>
      <c r="G5190" s="48">
        <f t="shared" si="137"/>
        <v>8332</v>
      </c>
      <c r="H5190" s="388" t="s">
        <v>9567</v>
      </c>
    </row>
    <row r="5191" spans="1:10" x14ac:dyDescent="0.3">
      <c r="A5191" s="45">
        <v>44940</v>
      </c>
      <c r="B5191" s="567"/>
      <c r="C5191" s="480" t="s">
        <v>4364</v>
      </c>
      <c r="D5191" s="480"/>
      <c r="E5191" s="480"/>
      <c r="F5191" s="43">
        <v>300000</v>
      </c>
      <c r="G5191" s="48">
        <f t="shared" si="137"/>
        <v>308332</v>
      </c>
      <c r="H5191" s="388" t="s">
        <v>9567</v>
      </c>
    </row>
    <row r="5192" spans="1:10" x14ac:dyDescent="0.3">
      <c r="A5192" s="45">
        <v>44940</v>
      </c>
      <c r="B5192" s="396" t="s">
        <v>12064</v>
      </c>
      <c r="C5192" s="5" t="s">
        <v>9937</v>
      </c>
      <c r="D5192" s="5" t="s">
        <v>10459</v>
      </c>
      <c r="E5192" s="43">
        <v>71500</v>
      </c>
      <c r="F5192" s="43"/>
      <c r="G5192" s="48">
        <f t="shared" si="137"/>
        <v>236832</v>
      </c>
      <c r="H5192" s="388" t="s">
        <v>9567</v>
      </c>
    </row>
    <row r="5193" spans="1:10" x14ac:dyDescent="0.3">
      <c r="A5193" s="45">
        <v>44940</v>
      </c>
      <c r="B5193" s="396"/>
      <c r="C5193" s="5" t="s">
        <v>4550</v>
      </c>
      <c r="D5193" s="5" t="s">
        <v>294</v>
      </c>
      <c r="E5193" s="43">
        <f>13000+5000</f>
        <v>18000</v>
      </c>
      <c r="F5193" s="43"/>
      <c r="G5193" s="48">
        <f t="shared" si="137"/>
        <v>218832</v>
      </c>
      <c r="H5193" s="388" t="s">
        <v>9567</v>
      </c>
    </row>
    <row r="5194" spans="1:10" x14ac:dyDescent="0.3">
      <c r="A5194" s="45">
        <v>44940</v>
      </c>
      <c r="B5194" s="396" t="s">
        <v>118</v>
      </c>
      <c r="C5194" s="5" t="s">
        <v>9866</v>
      </c>
      <c r="D5194" s="5" t="s">
        <v>9891</v>
      </c>
      <c r="E5194" s="43">
        <v>5440</v>
      </c>
      <c r="F5194" s="43"/>
      <c r="G5194" s="48">
        <f t="shared" si="137"/>
        <v>213392</v>
      </c>
      <c r="H5194" s="388" t="s">
        <v>9567</v>
      </c>
    </row>
    <row r="5195" spans="1:10" x14ac:dyDescent="0.3">
      <c r="A5195" s="45">
        <v>44942</v>
      </c>
      <c r="B5195" s="396" t="s">
        <v>12154</v>
      </c>
      <c r="C5195" s="5" t="s">
        <v>1616</v>
      </c>
      <c r="D5195" s="5" t="s">
        <v>10468</v>
      </c>
      <c r="E5195" s="43">
        <v>2250</v>
      </c>
      <c r="F5195" s="43"/>
      <c r="G5195" s="48">
        <f t="shared" si="137"/>
        <v>211142</v>
      </c>
      <c r="H5195" s="388" t="s">
        <v>9567</v>
      </c>
    </row>
    <row r="5196" spans="1:10" x14ac:dyDescent="0.3">
      <c r="A5196" s="45">
        <v>44942</v>
      </c>
      <c r="B5196" s="396" t="s">
        <v>9853</v>
      </c>
      <c r="C5196" s="5" t="s">
        <v>9524</v>
      </c>
      <c r="D5196" s="5" t="s">
        <v>10469</v>
      </c>
      <c r="E5196" s="43">
        <v>5000</v>
      </c>
      <c r="F5196" s="43"/>
      <c r="G5196" s="48">
        <f t="shared" si="137"/>
        <v>206142</v>
      </c>
      <c r="H5196" s="388" t="s">
        <v>9567</v>
      </c>
    </row>
    <row r="5197" spans="1:10" x14ac:dyDescent="0.3">
      <c r="A5197" s="45">
        <v>44942</v>
      </c>
      <c r="B5197" s="396" t="s">
        <v>9853</v>
      </c>
      <c r="C5197" s="5" t="s">
        <v>9524</v>
      </c>
      <c r="D5197" s="5" t="s">
        <v>7286</v>
      </c>
      <c r="E5197" s="43">
        <v>500</v>
      </c>
      <c r="F5197" s="43"/>
      <c r="G5197" s="48">
        <f t="shared" si="137"/>
        <v>205642</v>
      </c>
      <c r="H5197" s="388" t="s">
        <v>9567</v>
      </c>
    </row>
    <row r="5198" spans="1:10" x14ac:dyDescent="0.3">
      <c r="A5198" s="45">
        <v>44942</v>
      </c>
      <c r="B5198" s="396" t="s">
        <v>9872</v>
      </c>
      <c r="C5198" s="5" t="s">
        <v>10017</v>
      </c>
      <c r="D5198" s="5" t="s">
        <v>5398</v>
      </c>
      <c r="E5198" s="43">
        <v>9000</v>
      </c>
      <c r="F5198" s="43"/>
      <c r="G5198" s="48">
        <f t="shared" si="137"/>
        <v>196642</v>
      </c>
      <c r="H5198" s="388" t="s">
        <v>9567</v>
      </c>
    </row>
    <row r="5199" spans="1:10" x14ac:dyDescent="0.3">
      <c r="A5199" s="45">
        <v>44942</v>
      </c>
      <c r="B5199" s="342" t="s">
        <v>12069</v>
      </c>
      <c r="C5199" s="5" t="s">
        <v>5793</v>
      </c>
      <c r="D5199" s="5" t="s">
        <v>10470</v>
      </c>
      <c r="E5199" s="43">
        <v>5000</v>
      </c>
      <c r="F5199" s="43"/>
      <c r="G5199" s="48">
        <f t="shared" si="137"/>
        <v>191642</v>
      </c>
      <c r="H5199" s="388" t="s">
        <v>9567</v>
      </c>
    </row>
    <row r="5200" spans="1:10" x14ac:dyDescent="0.3">
      <c r="A5200" s="45">
        <v>44942</v>
      </c>
      <c r="B5200" s="396" t="s">
        <v>10099</v>
      </c>
      <c r="C5200" s="5" t="s">
        <v>5793</v>
      </c>
      <c r="D5200" s="5" t="s">
        <v>10472</v>
      </c>
      <c r="E5200" s="43">
        <v>1800</v>
      </c>
      <c r="F5200" s="43"/>
      <c r="G5200" s="48">
        <f t="shared" si="137"/>
        <v>189842</v>
      </c>
      <c r="H5200" s="388" t="s">
        <v>9567</v>
      </c>
      <c r="I5200" s="169"/>
      <c r="J5200" s="169"/>
    </row>
    <row r="5201" spans="1:13" x14ac:dyDescent="0.3">
      <c r="A5201" s="45">
        <v>44942</v>
      </c>
      <c r="B5201" s="396" t="s">
        <v>10099</v>
      </c>
      <c r="C5201" s="5" t="s">
        <v>10474</v>
      </c>
      <c r="D5201" s="5" t="s">
        <v>5398</v>
      </c>
      <c r="E5201" s="43">
        <v>187000</v>
      </c>
      <c r="F5201" s="43"/>
      <c r="G5201" s="48">
        <f t="shared" si="137"/>
        <v>2842</v>
      </c>
      <c r="H5201" s="388" t="s">
        <v>9567</v>
      </c>
    </row>
    <row r="5202" spans="1:13" x14ac:dyDescent="0.3">
      <c r="A5202" s="45">
        <v>44943</v>
      </c>
      <c r="B5202" s="396" t="s">
        <v>118</v>
      </c>
      <c r="C5202" s="5" t="s">
        <v>9866</v>
      </c>
      <c r="D5202" s="5" t="s">
        <v>9891</v>
      </c>
      <c r="E5202" s="43">
        <v>2620</v>
      </c>
      <c r="F5202" s="43"/>
      <c r="G5202" s="48">
        <f t="shared" si="137"/>
        <v>222</v>
      </c>
      <c r="H5202" s="388" t="s">
        <v>9567</v>
      </c>
    </row>
    <row r="5203" spans="1:13" x14ac:dyDescent="0.3">
      <c r="A5203" s="45">
        <v>44944</v>
      </c>
      <c r="B5203" s="567"/>
      <c r="C5203" s="480" t="s">
        <v>8290</v>
      </c>
      <c r="D5203" s="480"/>
      <c r="E5203" s="480"/>
      <c r="F5203" s="43">
        <v>10000</v>
      </c>
      <c r="G5203" s="48">
        <f t="shared" si="137"/>
        <v>10222</v>
      </c>
      <c r="H5203" s="388" t="s">
        <v>9567</v>
      </c>
    </row>
    <row r="5204" spans="1:13" x14ac:dyDescent="0.3">
      <c r="A5204" s="45">
        <v>44944</v>
      </c>
      <c r="B5204" s="396"/>
      <c r="C5204" s="5" t="s">
        <v>18</v>
      </c>
      <c r="D5204" s="5" t="s">
        <v>294</v>
      </c>
      <c r="E5204" s="43">
        <v>1000</v>
      </c>
      <c r="F5204" s="43"/>
      <c r="G5204" s="48">
        <f t="shared" si="137"/>
        <v>9222</v>
      </c>
      <c r="H5204" s="388" t="s">
        <v>9567</v>
      </c>
      <c r="I5204" s="169"/>
      <c r="J5204" s="169"/>
    </row>
    <row r="5205" spans="1:13" x14ac:dyDescent="0.3">
      <c r="A5205" s="45">
        <v>44944</v>
      </c>
      <c r="B5205" s="396"/>
      <c r="C5205" s="5" t="s">
        <v>14</v>
      </c>
      <c r="D5205" s="5" t="s">
        <v>294</v>
      </c>
      <c r="E5205" s="43">
        <v>1000</v>
      </c>
      <c r="F5205" s="43"/>
      <c r="G5205" s="48">
        <f t="shared" si="137"/>
        <v>8222</v>
      </c>
      <c r="H5205" s="388" t="s">
        <v>9567</v>
      </c>
    </row>
    <row r="5206" spans="1:13" x14ac:dyDescent="0.3">
      <c r="A5206" s="45">
        <v>44944</v>
      </c>
      <c r="B5206" s="396" t="s">
        <v>118</v>
      </c>
      <c r="C5206" s="5" t="s">
        <v>9866</v>
      </c>
      <c r="D5206" s="5" t="s">
        <v>9891</v>
      </c>
      <c r="E5206" s="43">
        <v>3900</v>
      </c>
      <c r="F5206" s="43"/>
      <c r="G5206" s="48">
        <f t="shared" si="137"/>
        <v>4322</v>
      </c>
      <c r="H5206" s="388" t="s">
        <v>9567</v>
      </c>
    </row>
    <row r="5207" spans="1:13" x14ac:dyDescent="0.3">
      <c r="A5207" s="45">
        <v>44944</v>
      </c>
      <c r="B5207" s="406" t="s">
        <v>9872</v>
      </c>
      <c r="C5207" s="5" t="s">
        <v>5793</v>
      </c>
      <c r="D5207" s="61" t="s">
        <v>10479</v>
      </c>
      <c r="E5207" s="62">
        <v>2000</v>
      </c>
      <c r="F5207" s="43"/>
      <c r="G5207" s="48">
        <f t="shared" si="137"/>
        <v>2322</v>
      </c>
      <c r="H5207" s="388" t="s">
        <v>9567</v>
      </c>
    </row>
    <row r="5208" spans="1:13" x14ac:dyDescent="0.3">
      <c r="A5208" s="45">
        <v>44944</v>
      </c>
      <c r="B5208" s="396" t="s">
        <v>9979</v>
      </c>
      <c r="C5208" s="5" t="s">
        <v>84</v>
      </c>
      <c r="D5208" s="5" t="s">
        <v>10480</v>
      </c>
      <c r="E5208" s="43">
        <v>1000</v>
      </c>
      <c r="F5208" s="43"/>
      <c r="G5208" s="48">
        <f t="shared" si="137"/>
        <v>1322</v>
      </c>
      <c r="H5208" s="388" t="s">
        <v>9567</v>
      </c>
    </row>
    <row r="5209" spans="1:13" x14ac:dyDescent="0.3">
      <c r="A5209" s="45">
        <v>44945</v>
      </c>
      <c r="B5209" s="567"/>
      <c r="C5209" s="480" t="s">
        <v>6069</v>
      </c>
      <c r="D5209" s="480"/>
      <c r="E5209" s="480"/>
      <c r="F5209" s="43">
        <v>100000</v>
      </c>
      <c r="G5209" s="48">
        <f t="shared" si="137"/>
        <v>101322</v>
      </c>
      <c r="H5209" s="388" t="s">
        <v>9567</v>
      </c>
    </row>
    <row r="5210" spans="1:13" x14ac:dyDescent="0.3">
      <c r="A5210" s="45">
        <v>44945</v>
      </c>
      <c r="B5210" s="396" t="s">
        <v>12064</v>
      </c>
      <c r="C5210" s="5" t="s">
        <v>9937</v>
      </c>
      <c r="D5210" s="5" t="s">
        <v>10481</v>
      </c>
      <c r="E5210" s="43">
        <v>42500</v>
      </c>
      <c r="F5210" s="43"/>
      <c r="G5210" s="48">
        <f t="shared" si="137"/>
        <v>58822</v>
      </c>
      <c r="H5210" s="388" t="s">
        <v>9567</v>
      </c>
      <c r="I5210" s="169"/>
      <c r="J5210" s="169"/>
    </row>
    <row r="5211" spans="1:13" x14ac:dyDescent="0.3">
      <c r="A5211" s="45">
        <v>44945</v>
      </c>
      <c r="B5211" s="396"/>
      <c r="C5211" s="5" t="s">
        <v>8573</v>
      </c>
      <c r="D5211" s="5" t="s">
        <v>10482</v>
      </c>
      <c r="E5211" s="43">
        <v>3000</v>
      </c>
      <c r="F5211" s="43"/>
      <c r="G5211" s="48">
        <f t="shared" si="137"/>
        <v>55822</v>
      </c>
      <c r="H5211" s="388" t="s">
        <v>9567</v>
      </c>
    </row>
    <row r="5212" spans="1:13" x14ac:dyDescent="0.3">
      <c r="A5212" s="45">
        <v>44945</v>
      </c>
      <c r="B5212" s="396"/>
      <c r="C5212" s="5" t="s">
        <v>10484</v>
      </c>
      <c r="D5212" s="5" t="s">
        <v>3611</v>
      </c>
      <c r="E5212" s="43">
        <v>2000</v>
      </c>
      <c r="F5212" s="43"/>
      <c r="G5212" s="48">
        <f t="shared" si="137"/>
        <v>53822</v>
      </c>
      <c r="H5212" s="388" t="s">
        <v>9567</v>
      </c>
    </row>
    <row r="5213" spans="1:13" x14ac:dyDescent="0.3">
      <c r="A5213" s="45">
        <v>44945</v>
      </c>
      <c r="B5213" s="396" t="s">
        <v>10005</v>
      </c>
      <c r="C5213" s="5" t="s">
        <v>5518</v>
      </c>
      <c r="D5213" s="5" t="s">
        <v>10485</v>
      </c>
      <c r="E5213" s="43">
        <v>1000</v>
      </c>
      <c r="F5213" s="43"/>
      <c r="G5213" s="48">
        <f t="shared" si="137"/>
        <v>52822</v>
      </c>
      <c r="H5213" s="388" t="s">
        <v>9567</v>
      </c>
    </row>
    <row r="5214" spans="1:13" x14ac:dyDescent="0.3">
      <c r="A5214" s="45">
        <v>44946</v>
      </c>
      <c r="B5214" s="396"/>
      <c r="C5214" s="5" t="s">
        <v>9990</v>
      </c>
      <c r="D5214" s="5" t="s">
        <v>10488</v>
      </c>
      <c r="E5214" s="43">
        <v>4000</v>
      </c>
      <c r="F5214" s="43"/>
      <c r="G5214" s="48">
        <f t="shared" si="137"/>
        <v>48822</v>
      </c>
      <c r="H5214" s="388" t="s">
        <v>9567</v>
      </c>
      <c r="I5214" s="169"/>
      <c r="J5214" s="169"/>
    </row>
    <row r="5215" spans="1:13" x14ac:dyDescent="0.3">
      <c r="A5215" s="45">
        <v>44946</v>
      </c>
      <c r="B5215" s="396" t="s">
        <v>9850</v>
      </c>
      <c r="C5215" s="5" t="s">
        <v>9524</v>
      </c>
      <c r="D5215" s="5" t="s">
        <v>10486</v>
      </c>
      <c r="E5215" s="43">
        <v>1000</v>
      </c>
      <c r="F5215" s="43"/>
      <c r="G5215" s="48">
        <f t="shared" si="137"/>
        <v>47822</v>
      </c>
      <c r="H5215" s="388" t="s">
        <v>9567</v>
      </c>
    </row>
    <row r="5216" spans="1:13" x14ac:dyDescent="0.3">
      <c r="A5216" s="45">
        <v>44946</v>
      </c>
      <c r="B5216" s="396" t="s">
        <v>9850</v>
      </c>
      <c r="C5216" s="5" t="s">
        <v>9524</v>
      </c>
      <c r="D5216" s="5" t="s">
        <v>7286</v>
      </c>
      <c r="E5216" s="43">
        <v>2000</v>
      </c>
      <c r="F5216" s="43"/>
      <c r="G5216" s="48">
        <f t="shared" si="137"/>
        <v>45822</v>
      </c>
      <c r="H5216" s="388" t="s">
        <v>9567</v>
      </c>
      <c r="L5216" s="462"/>
      <c r="M5216" s="463"/>
    </row>
    <row r="5217" spans="1:13" x14ac:dyDescent="0.3">
      <c r="A5217" s="45">
        <v>44946</v>
      </c>
      <c r="B5217" s="396"/>
      <c r="C5217" s="5" t="s">
        <v>541</v>
      </c>
      <c r="D5217" s="5" t="s">
        <v>294</v>
      </c>
      <c r="E5217" s="43">
        <v>15000</v>
      </c>
      <c r="F5217" s="43"/>
      <c r="G5217" s="48">
        <f t="shared" si="137"/>
        <v>30822</v>
      </c>
      <c r="H5217" s="388" t="s">
        <v>9567</v>
      </c>
      <c r="L5217" s="462"/>
      <c r="M5217" s="463"/>
    </row>
    <row r="5218" spans="1:13" x14ac:dyDescent="0.3">
      <c r="A5218" s="45">
        <v>44946</v>
      </c>
      <c r="B5218" s="396" t="s">
        <v>10319</v>
      </c>
      <c r="C5218" s="5" t="s">
        <v>247</v>
      </c>
      <c r="D5218" s="5" t="s">
        <v>10432</v>
      </c>
      <c r="E5218" s="43">
        <v>8000</v>
      </c>
      <c r="F5218" s="43"/>
      <c r="G5218" s="48">
        <f t="shared" si="137"/>
        <v>22822</v>
      </c>
      <c r="H5218" s="388" t="s">
        <v>9567</v>
      </c>
      <c r="L5218" s="462"/>
      <c r="M5218" s="463"/>
    </row>
    <row r="5219" spans="1:13" x14ac:dyDescent="0.3">
      <c r="A5219" s="45">
        <v>44946</v>
      </c>
      <c r="B5219" s="396" t="s">
        <v>9979</v>
      </c>
      <c r="C5219" s="5" t="s">
        <v>84</v>
      </c>
      <c r="D5219" s="5" t="s">
        <v>10487</v>
      </c>
      <c r="E5219" s="43">
        <v>2000</v>
      </c>
      <c r="F5219" s="43"/>
      <c r="G5219" s="48">
        <f t="shared" si="137"/>
        <v>20822</v>
      </c>
      <c r="H5219" s="388" t="s">
        <v>9567</v>
      </c>
      <c r="L5219" s="462"/>
      <c r="M5219" s="463"/>
    </row>
    <row r="5220" spans="1:13" x14ac:dyDescent="0.3">
      <c r="A5220" s="45">
        <v>44947</v>
      </c>
      <c r="B5220" s="342" t="s">
        <v>12069</v>
      </c>
      <c r="C5220" s="5" t="s">
        <v>18</v>
      </c>
      <c r="D5220" s="5" t="s">
        <v>294</v>
      </c>
      <c r="E5220" s="43">
        <v>10000</v>
      </c>
      <c r="F5220" s="43"/>
      <c r="G5220" s="48">
        <f t="shared" si="137"/>
        <v>10822</v>
      </c>
      <c r="H5220" s="388" t="s">
        <v>9567</v>
      </c>
      <c r="I5220" s="169"/>
      <c r="J5220" s="169"/>
      <c r="L5220" s="167"/>
    </row>
    <row r="5221" spans="1:13" x14ac:dyDescent="0.3">
      <c r="A5221" s="45">
        <v>44947</v>
      </c>
      <c r="B5221" s="396" t="s">
        <v>118</v>
      </c>
      <c r="C5221" s="5" t="s">
        <v>9866</v>
      </c>
      <c r="D5221" s="5" t="s">
        <v>9891</v>
      </c>
      <c r="E5221" s="43">
        <v>4930</v>
      </c>
      <c r="F5221" s="43"/>
      <c r="G5221" s="48">
        <f t="shared" si="137"/>
        <v>5892</v>
      </c>
      <c r="H5221" s="388" t="s">
        <v>9567</v>
      </c>
      <c r="L5221" s="167"/>
    </row>
    <row r="5222" spans="1:13" x14ac:dyDescent="0.3">
      <c r="A5222" s="45">
        <v>44947</v>
      </c>
      <c r="B5222" s="396" t="s">
        <v>9979</v>
      </c>
      <c r="C5222" s="5" t="s">
        <v>84</v>
      </c>
      <c r="D5222" s="5" t="s">
        <v>10480</v>
      </c>
      <c r="E5222" s="43">
        <v>1000</v>
      </c>
      <c r="F5222" s="43"/>
      <c r="G5222" s="48">
        <f t="shared" si="137"/>
        <v>4892</v>
      </c>
      <c r="H5222" s="388" t="s">
        <v>9567</v>
      </c>
      <c r="L5222" s="167"/>
    </row>
    <row r="5223" spans="1:13" x14ac:dyDescent="0.3">
      <c r="A5223" s="45">
        <v>44949</v>
      </c>
      <c r="B5223" s="567"/>
      <c r="C5223" s="480" t="s">
        <v>6069</v>
      </c>
      <c r="D5223" s="480"/>
      <c r="E5223" s="480"/>
      <c r="F5223" s="43">
        <v>100000</v>
      </c>
      <c r="G5223" s="48">
        <f t="shared" si="137"/>
        <v>104892</v>
      </c>
      <c r="H5223" s="388" t="s">
        <v>9567</v>
      </c>
      <c r="L5223" s="167"/>
    </row>
    <row r="5224" spans="1:13" x14ac:dyDescent="0.3">
      <c r="A5224" s="45">
        <v>44949</v>
      </c>
      <c r="B5224" s="396" t="s">
        <v>118</v>
      </c>
      <c r="C5224" s="5" t="s">
        <v>10484</v>
      </c>
      <c r="D5224" s="5" t="s">
        <v>10489</v>
      </c>
      <c r="E5224" s="43">
        <v>13000</v>
      </c>
      <c r="F5224" s="43"/>
      <c r="G5224" s="48">
        <f t="shared" si="137"/>
        <v>91892</v>
      </c>
      <c r="H5224" s="388" t="s">
        <v>9567</v>
      </c>
      <c r="I5224" s="169"/>
      <c r="J5224" s="169"/>
      <c r="L5224" s="167"/>
    </row>
    <row r="5225" spans="1:13" x14ac:dyDescent="0.3">
      <c r="A5225" s="45">
        <v>44949</v>
      </c>
      <c r="B5225" s="396" t="s">
        <v>10005</v>
      </c>
      <c r="C5225" s="5" t="s">
        <v>5518</v>
      </c>
      <c r="D5225" s="5" t="s">
        <v>294</v>
      </c>
      <c r="E5225" s="43">
        <v>14000</v>
      </c>
      <c r="F5225" s="43"/>
      <c r="G5225" s="48">
        <f t="shared" si="137"/>
        <v>77892</v>
      </c>
      <c r="H5225" s="388" t="s">
        <v>9567</v>
      </c>
      <c r="L5225" s="167"/>
    </row>
    <row r="5226" spans="1:13" x14ac:dyDescent="0.3">
      <c r="A5226" s="45">
        <v>44949</v>
      </c>
      <c r="B5226" s="396"/>
      <c r="C5226" s="5" t="s">
        <v>68</v>
      </c>
      <c r="D5226" s="5" t="s">
        <v>3183</v>
      </c>
      <c r="E5226" s="43">
        <v>9000</v>
      </c>
      <c r="F5226" s="43"/>
      <c r="G5226" s="48">
        <f t="shared" si="137"/>
        <v>68892</v>
      </c>
      <c r="H5226" s="388" t="s">
        <v>9567</v>
      </c>
      <c r="L5226" s="167"/>
    </row>
    <row r="5227" spans="1:13" x14ac:dyDescent="0.3">
      <c r="A5227" s="45">
        <v>44949</v>
      </c>
      <c r="B5227" s="396"/>
      <c r="C5227" s="5" t="s">
        <v>247</v>
      </c>
      <c r="D5227" s="5" t="s">
        <v>2013</v>
      </c>
      <c r="E5227" s="43">
        <v>500</v>
      </c>
      <c r="F5227" s="43"/>
      <c r="G5227" s="48">
        <f t="shared" si="137"/>
        <v>68392</v>
      </c>
      <c r="H5227" s="388" t="s">
        <v>9567</v>
      </c>
      <c r="L5227" s="167"/>
    </row>
    <row r="5228" spans="1:13" x14ac:dyDescent="0.3">
      <c r="A5228" s="45">
        <v>44949</v>
      </c>
      <c r="B5228" s="396"/>
      <c r="C5228" s="5" t="s">
        <v>8573</v>
      </c>
      <c r="D5228" s="5" t="s">
        <v>10491</v>
      </c>
      <c r="E5228" s="43">
        <v>3000</v>
      </c>
      <c r="F5228" s="43"/>
      <c r="G5228" s="48">
        <f t="shared" si="137"/>
        <v>65392</v>
      </c>
      <c r="H5228" s="388" t="s">
        <v>9567</v>
      </c>
      <c r="L5228" s="167"/>
    </row>
    <row r="5229" spans="1:13" x14ac:dyDescent="0.3">
      <c r="A5229" s="45">
        <v>44950</v>
      </c>
      <c r="B5229" s="396"/>
      <c r="C5229" s="5" t="s">
        <v>10493</v>
      </c>
      <c r="D5229" s="5" t="s">
        <v>10492</v>
      </c>
      <c r="E5229" s="43">
        <v>48000</v>
      </c>
      <c r="F5229" s="43"/>
      <c r="G5229" s="48">
        <f t="shared" si="137"/>
        <v>17392</v>
      </c>
      <c r="H5229" s="388" t="s">
        <v>9567</v>
      </c>
      <c r="L5229" s="167"/>
    </row>
    <row r="5230" spans="1:13" x14ac:dyDescent="0.3">
      <c r="A5230" s="45">
        <v>44950</v>
      </c>
      <c r="B5230" s="396" t="s">
        <v>118</v>
      </c>
      <c r="C5230" s="5" t="s">
        <v>10494</v>
      </c>
      <c r="D5230" s="5" t="s">
        <v>10504</v>
      </c>
      <c r="E5230" s="43">
        <v>2650</v>
      </c>
      <c r="F5230" s="43"/>
      <c r="G5230" s="48">
        <f t="shared" si="137"/>
        <v>14742</v>
      </c>
      <c r="H5230" s="388" t="s">
        <v>9567</v>
      </c>
      <c r="I5230" s="169"/>
      <c r="J5230" s="169"/>
      <c r="L5230" s="167"/>
    </row>
    <row r="5231" spans="1:13" x14ac:dyDescent="0.3">
      <c r="A5231" s="45">
        <v>44950</v>
      </c>
      <c r="B5231" s="396"/>
      <c r="C5231" s="5" t="s">
        <v>9749</v>
      </c>
      <c r="D5231" s="5" t="s">
        <v>9252</v>
      </c>
      <c r="E5231" s="43">
        <v>7860</v>
      </c>
      <c r="F5231" s="43"/>
      <c r="G5231" s="48">
        <f t="shared" si="137"/>
        <v>6882</v>
      </c>
      <c r="H5231" s="388" t="s">
        <v>9567</v>
      </c>
      <c r="L5231" s="167"/>
    </row>
    <row r="5232" spans="1:13" x14ac:dyDescent="0.3">
      <c r="A5232" s="45">
        <v>44950</v>
      </c>
      <c r="B5232" s="567"/>
      <c r="C5232" s="480" t="s">
        <v>6069</v>
      </c>
      <c r="D5232" s="480"/>
      <c r="E5232" s="480"/>
      <c r="F5232" s="43">
        <v>200000</v>
      </c>
      <c r="G5232" s="48">
        <f t="shared" si="137"/>
        <v>206882</v>
      </c>
      <c r="H5232" s="388" t="s">
        <v>9567</v>
      </c>
      <c r="L5232" s="167"/>
    </row>
    <row r="5233" spans="1:12" x14ac:dyDescent="0.3">
      <c r="A5233" s="45">
        <v>44950</v>
      </c>
      <c r="B5233" s="396"/>
      <c r="C5233" s="5" t="s">
        <v>541</v>
      </c>
      <c r="D5233" s="5" t="s">
        <v>294</v>
      </c>
      <c r="E5233" s="43">
        <v>6000</v>
      </c>
      <c r="F5233" s="43"/>
      <c r="G5233" s="48">
        <f t="shared" si="137"/>
        <v>200882</v>
      </c>
      <c r="H5233" s="388" t="s">
        <v>9567</v>
      </c>
      <c r="L5233" s="167"/>
    </row>
    <row r="5234" spans="1:12" x14ac:dyDescent="0.3">
      <c r="A5234" s="45">
        <v>44950</v>
      </c>
      <c r="B5234" s="342" t="s">
        <v>12069</v>
      </c>
      <c r="C5234" s="5" t="s">
        <v>10495</v>
      </c>
      <c r="D5234" s="5" t="s">
        <v>10496</v>
      </c>
      <c r="E5234" s="43">
        <v>145000</v>
      </c>
      <c r="F5234" s="43"/>
      <c r="G5234" s="48">
        <f t="shared" si="137"/>
        <v>55882</v>
      </c>
      <c r="H5234" s="388" t="s">
        <v>9567</v>
      </c>
      <c r="L5234" s="167"/>
    </row>
    <row r="5235" spans="1:12" x14ac:dyDescent="0.3">
      <c r="A5235" s="45">
        <v>44950</v>
      </c>
      <c r="B5235" s="342" t="s">
        <v>12069</v>
      </c>
      <c r="C5235" s="5" t="s">
        <v>7744</v>
      </c>
      <c r="D5235" s="5" t="s">
        <v>10497</v>
      </c>
      <c r="E5235" s="43">
        <v>40000</v>
      </c>
      <c r="F5235" s="43"/>
      <c r="G5235" s="48">
        <f t="shared" si="137"/>
        <v>15882</v>
      </c>
      <c r="H5235" s="388" t="s">
        <v>9567</v>
      </c>
      <c r="I5235" s="169"/>
      <c r="J5235" s="169"/>
      <c r="L5235" s="167"/>
    </row>
    <row r="5236" spans="1:12" x14ac:dyDescent="0.3">
      <c r="A5236" s="45">
        <v>44950</v>
      </c>
      <c r="B5236" s="396" t="s">
        <v>118</v>
      </c>
      <c r="C5236" s="5" t="s">
        <v>10484</v>
      </c>
      <c r="D5236" s="5" t="s">
        <v>10498</v>
      </c>
      <c r="E5236" s="43">
        <v>1000</v>
      </c>
      <c r="F5236" s="43"/>
      <c r="G5236" s="48">
        <f t="shared" si="137"/>
        <v>14882</v>
      </c>
      <c r="H5236" s="388" t="s">
        <v>9567</v>
      </c>
      <c r="L5236" s="167"/>
    </row>
    <row r="5237" spans="1:12" x14ac:dyDescent="0.3">
      <c r="A5237" s="45">
        <v>44950</v>
      </c>
      <c r="B5237" s="342" t="s">
        <v>12069</v>
      </c>
      <c r="C5237" s="5" t="s">
        <v>9749</v>
      </c>
      <c r="D5237" s="5" t="s">
        <v>2013</v>
      </c>
      <c r="E5237" s="43">
        <v>300</v>
      </c>
      <c r="F5237" s="43"/>
      <c r="G5237" s="48">
        <f t="shared" ref="G5237:G5301" si="138">G5236+F5237-E5237</f>
        <v>14582</v>
      </c>
      <c r="H5237" s="388" t="s">
        <v>9567</v>
      </c>
      <c r="L5237" s="167"/>
    </row>
    <row r="5238" spans="1:12" x14ac:dyDescent="0.3">
      <c r="A5238" s="45">
        <v>44950</v>
      </c>
      <c r="B5238" s="396" t="s">
        <v>9850</v>
      </c>
      <c r="C5238" s="5" t="s">
        <v>9749</v>
      </c>
      <c r="D5238" s="5" t="s">
        <v>10503</v>
      </c>
      <c r="E5238" s="43">
        <v>7000</v>
      </c>
      <c r="F5238" s="43"/>
      <c r="G5238" s="48">
        <f t="shared" si="138"/>
        <v>7582</v>
      </c>
      <c r="H5238" s="388" t="s">
        <v>9567</v>
      </c>
      <c r="I5238" s="169"/>
      <c r="J5238" s="169"/>
      <c r="L5238" s="167"/>
    </row>
    <row r="5239" spans="1:12" x14ac:dyDescent="0.3">
      <c r="A5239" s="45">
        <v>44951</v>
      </c>
      <c r="B5239" s="567"/>
      <c r="C5239" s="480" t="s">
        <v>4364</v>
      </c>
      <c r="D5239" s="480"/>
      <c r="E5239" s="480"/>
      <c r="F5239" s="43">
        <v>20000</v>
      </c>
      <c r="G5239" s="48">
        <f t="shared" si="138"/>
        <v>27582</v>
      </c>
      <c r="H5239" s="388" t="s">
        <v>9567</v>
      </c>
      <c r="L5239" s="167"/>
    </row>
    <row r="5240" spans="1:12" x14ac:dyDescent="0.3">
      <c r="A5240" s="45">
        <v>44951</v>
      </c>
      <c r="B5240" s="396" t="s">
        <v>9979</v>
      </c>
      <c r="C5240" s="5" t="s">
        <v>84</v>
      </c>
      <c r="D5240" s="5" t="s">
        <v>10480</v>
      </c>
      <c r="E5240" s="43">
        <v>3000</v>
      </c>
      <c r="F5240" s="43"/>
      <c r="G5240" s="48">
        <f t="shared" si="138"/>
        <v>24582</v>
      </c>
      <c r="H5240" s="388" t="s">
        <v>9567</v>
      </c>
      <c r="L5240" s="167"/>
    </row>
    <row r="5241" spans="1:12" x14ac:dyDescent="0.3">
      <c r="A5241" s="45">
        <v>44951</v>
      </c>
      <c r="B5241" s="396" t="s">
        <v>9979</v>
      </c>
      <c r="C5241" s="5" t="s">
        <v>84</v>
      </c>
      <c r="D5241" s="5" t="s">
        <v>10509</v>
      </c>
      <c r="E5241" s="43">
        <v>2000</v>
      </c>
      <c r="F5241" s="43"/>
      <c r="G5241" s="48">
        <f t="shared" si="138"/>
        <v>22582</v>
      </c>
      <c r="H5241" s="388" t="s">
        <v>9567</v>
      </c>
      <c r="L5241" s="167"/>
    </row>
    <row r="5242" spans="1:12" x14ac:dyDescent="0.3">
      <c r="A5242" s="45">
        <v>44951</v>
      </c>
      <c r="B5242" s="396" t="s">
        <v>10601</v>
      </c>
      <c r="C5242" s="5" t="s">
        <v>6430</v>
      </c>
      <c r="D5242" s="5" t="s">
        <v>7286</v>
      </c>
      <c r="E5242" s="43">
        <v>2460</v>
      </c>
      <c r="F5242" s="43"/>
      <c r="G5242" s="48">
        <f t="shared" si="138"/>
        <v>20122</v>
      </c>
      <c r="H5242" s="388" t="s">
        <v>9567</v>
      </c>
      <c r="I5242" s="169"/>
      <c r="J5242" s="169"/>
      <c r="L5242" s="167"/>
    </row>
    <row r="5243" spans="1:12" x14ac:dyDescent="0.3">
      <c r="A5243" s="45">
        <v>44951</v>
      </c>
      <c r="B5243" s="342" t="s">
        <v>12069</v>
      </c>
      <c r="C5243" s="5" t="s">
        <v>5793</v>
      </c>
      <c r="D5243" s="5" t="s">
        <v>10511</v>
      </c>
      <c r="E5243" s="43">
        <v>1500</v>
      </c>
      <c r="F5243" s="43"/>
      <c r="G5243" s="48">
        <f t="shared" si="138"/>
        <v>18622</v>
      </c>
      <c r="H5243" s="388" t="s">
        <v>9567</v>
      </c>
      <c r="L5243" s="167"/>
    </row>
    <row r="5244" spans="1:12" x14ac:dyDescent="0.3">
      <c r="A5244" s="45">
        <v>44951</v>
      </c>
      <c r="B5244" s="396" t="s">
        <v>10099</v>
      </c>
      <c r="C5244" s="5" t="s">
        <v>5793</v>
      </c>
      <c r="D5244" s="5" t="s">
        <v>10510</v>
      </c>
      <c r="E5244" s="43">
        <v>1000</v>
      </c>
      <c r="F5244" s="43"/>
      <c r="G5244" s="48">
        <f t="shared" si="138"/>
        <v>17622</v>
      </c>
      <c r="H5244" s="388" t="s">
        <v>9567</v>
      </c>
      <c r="L5244" s="167"/>
    </row>
    <row r="5245" spans="1:12" x14ac:dyDescent="0.3">
      <c r="A5245" s="45">
        <v>44951</v>
      </c>
      <c r="B5245" s="396" t="s">
        <v>118</v>
      </c>
      <c r="C5245" s="5" t="s">
        <v>9866</v>
      </c>
      <c r="D5245" s="5" t="s">
        <v>9891</v>
      </c>
      <c r="E5245" s="43">
        <v>7855</v>
      </c>
      <c r="F5245" s="43"/>
      <c r="G5245" s="48">
        <f t="shared" si="138"/>
        <v>9767</v>
      </c>
      <c r="H5245" s="388" t="s">
        <v>9567</v>
      </c>
      <c r="L5245" s="167"/>
    </row>
    <row r="5246" spans="1:12" x14ac:dyDescent="0.3">
      <c r="A5246" s="45">
        <v>44952</v>
      </c>
      <c r="B5246" s="567"/>
      <c r="C5246" s="480" t="s">
        <v>6069</v>
      </c>
      <c r="D5246" s="480"/>
      <c r="E5246" s="480"/>
      <c r="F5246" s="43">
        <v>100000</v>
      </c>
      <c r="G5246" s="48">
        <f t="shared" si="138"/>
        <v>109767</v>
      </c>
      <c r="H5246" s="388" t="s">
        <v>9567</v>
      </c>
      <c r="L5246" s="167"/>
    </row>
    <row r="5247" spans="1:12" x14ac:dyDescent="0.3">
      <c r="A5247" s="45">
        <v>44952</v>
      </c>
      <c r="B5247" s="396" t="s">
        <v>12154</v>
      </c>
      <c r="C5247" s="5" t="s">
        <v>1074</v>
      </c>
      <c r="D5247" s="5" t="s">
        <v>9961</v>
      </c>
      <c r="E5247" s="43">
        <v>23682</v>
      </c>
      <c r="F5247" s="43"/>
      <c r="G5247" s="48">
        <f t="shared" si="138"/>
        <v>86085</v>
      </c>
      <c r="H5247" s="388" t="s">
        <v>9567</v>
      </c>
      <c r="L5247" s="167"/>
    </row>
    <row r="5248" spans="1:12" x14ac:dyDescent="0.3">
      <c r="A5248" s="45">
        <v>44952</v>
      </c>
      <c r="B5248" s="396" t="s">
        <v>118</v>
      </c>
      <c r="C5248" s="5" t="s">
        <v>1074</v>
      </c>
      <c r="D5248" s="5" t="s">
        <v>9961</v>
      </c>
      <c r="E5248" s="43">
        <v>10398</v>
      </c>
      <c r="F5248" s="43"/>
      <c r="G5248" s="48">
        <f t="shared" si="138"/>
        <v>75687</v>
      </c>
      <c r="H5248" s="388" t="s">
        <v>9567</v>
      </c>
      <c r="L5248" s="167"/>
    </row>
    <row r="5249" spans="1:12" x14ac:dyDescent="0.3">
      <c r="A5249" s="45">
        <v>44952</v>
      </c>
      <c r="B5249" s="396" t="s">
        <v>9850</v>
      </c>
      <c r="C5249" s="5" t="s">
        <v>9749</v>
      </c>
      <c r="D5249" s="5" t="s">
        <v>10512</v>
      </c>
      <c r="E5249" s="43">
        <v>800</v>
      </c>
      <c r="F5249" s="43"/>
      <c r="G5249" s="48">
        <f t="shared" si="138"/>
        <v>74887</v>
      </c>
      <c r="H5249" s="388" t="s">
        <v>9567</v>
      </c>
      <c r="L5249" s="167"/>
    </row>
    <row r="5250" spans="1:12" x14ac:dyDescent="0.3">
      <c r="A5250" s="45">
        <v>44952</v>
      </c>
      <c r="B5250" s="396"/>
      <c r="C5250" s="5" t="s">
        <v>4550</v>
      </c>
      <c r="D5250" s="5" t="s">
        <v>10513</v>
      </c>
      <c r="E5250" s="43">
        <v>5000</v>
      </c>
      <c r="F5250" s="43"/>
      <c r="G5250" s="48">
        <f t="shared" si="138"/>
        <v>69887</v>
      </c>
      <c r="H5250" s="388" t="s">
        <v>9567</v>
      </c>
      <c r="L5250" s="167"/>
    </row>
    <row r="5251" spans="1:12" x14ac:dyDescent="0.3">
      <c r="A5251" s="45">
        <v>44952</v>
      </c>
      <c r="B5251" s="396" t="s">
        <v>118</v>
      </c>
      <c r="C5251" s="5" t="s">
        <v>8573</v>
      </c>
      <c r="D5251" s="5" t="s">
        <v>9921</v>
      </c>
      <c r="E5251" s="43">
        <v>1000</v>
      </c>
      <c r="F5251" s="43"/>
      <c r="G5251" s="48">
        <f t="shared" si="138"/>
        <v>68887</v>
      </c>
      <c r="H5251" s="388" t="s">
        <v>9567</v>
      </c>
      <c r="I5251" s="169"/>
      <c r="J5251" s="169"/>
      <c r="L5251" s="167"/>
    </row>
    <row r="5252" spans="1:12" x14ac:dyDescent="0.3">
      <c r="A5252" s="45">
        <v>44952</v>
      </c>
      <c r="B5252" s="396" t="s">
        <v>118</v>
      </c>
      <c r="C5252" s="5" t="s">
        <v>9749</v>
      </c>
      <c r="D5252" s="5" t="s">
        <v>10514</v>
      </c>
      <c r="E5252" s="43">
        <v>6000</v>
      </c>
      <c r="F5252" s="43"/>
      <c r="G5252" s="48">
        <f t="shared" si="138"/>
        <v>62887</v>
      </c>
      <c r="H5252" s="388" t="s">
        <v>9567</v>
      </c>
      <c r="L5252" s="167"/>
    </row>
    <row r="5253" spans="1:12" x14ac:dyDescent="0.3">
      <c r="A5253" s="45">
        <v>44952</v>
      </c>
      <c r="B5253" s="396" t="s">
        <v>9853</v>
      </c>
      <c r="C5253" s="5" t="s">
        <v>9524</v>
      </c>
      <c r="D5253" s="5" t="s">
        <v>4187</v>
      </c>
      <c r="E5253" s="43">
        <v>5000</v>
      </c>
      <c r="F5253" s="43"/>
      <c r="G5253" s="48">
        <f t="shared" si="138"/>
        <v>57887</v>
      </c>
      <c r="H5253" s="388" t="s">
        <v>9567</v>
      </c>
      <c r="L5253" s="167"/>
    </row>
    <row r="5254" spans="1:12" x14ac:dyDescent="0.3">
      <c r="A5254" s="45">
        <v>44952</v>
      </c>
      <c r="B5254" s="396" t="s">
        <v>9853</v>
      </c>
      <c r="C5254" s="5" t="s">
        <v>84</v>
      </c>
      <c r="D5254" s="5" t="s">
        <v>10515</v>
      </c>
      <c r="E5254" s="43">
        <v>1000</v>
      </c>
      <c r="F5254" s="43"/>
      <c r="G5254" s="48">
        <f t="shared" si="138"/>
        <v>56887</v>
      </c>
      <c r="H5254" s="388" t="s">
        <v>9567</v>
      </c>
    </row>
    <row r="5255" spans="1:12" x14ac:dyDescent="0.3">
      <c r="A5255" s="45">
        <v>44952</v>
      </c>
      <c r="B5255" s="396" t="s">
        <v>10517</v>
      </c>
      <c r="C5255" s="5" t="s">
        <v>7571</v>
      </c>
      <c r="D5255" s="5" t="s">
        <v>10516</v>
      </c>
      <c r="E5255" s="43">
        <v>10000</v>
      </c>
      <c r="F5255" s="43"/>
      <c r="G5255" s="48">
        <f t="shared" si="138"/>
        <v>46887</v>
      </c>
      <c r="H5255" s="388" t="s">
        <v>9567</v>
      </c>
    </row>
    <row r="5256" spans="1:12" x14ac:dyDescent="0.3">
      <c r="A5256" s="45">
        <v>44952</v>
      </c>
      <c r="B5256" s="396" t="s">
        <v>118</v>
      </c>
      <c r="C5256" s="5" t="s">
        <v>4400</v>
      </c>
      <c r="D5256" s="5" t="s">
        <v>7736</v>
      </c>
      <c r="E5256" s="43">
        <v>9300</v>
      </c>
      <c r="F5256" s="43"/>
      <c r="G5256" s="48">
        <f t="shared" si="138"/>
        <v>37587</v>
      </c>
      <c r="H5256" s="388" t="s">
        <v>9567</v>
      </c>
    </row>
    <row r="5257" spans="1:12" x14ac:dyDescent="0.3">
      <c r="A5257" s="45">
        <v>44952</v>
      </c>
      <c r="B5257" s="396" t="s">
        <v>9979</v>
      </c>
      <c r="C5257" s="5" t="s">
        <v>84</v>
      </c>
      <c r="D5257" s="5" t="s">
        <v>10518</v>
      </c>
      <c r="E5257" s="43">
        <v>10000</v>
      </c>
      <c r="F5257" s="43"/>
      <c r="G5257" s="48">
        <f t="shared" si="138"/>
        <v>27587</v>
      </c>
      <c r="H5257" s="388" t="s">
        <v>9567</v>
      </c>
      <c r="I5257" s="169"/>
      <c r="J5257" s="169"/>
    </row>
    <row r="5258" spans="1:12" x14ac:dyDescent="0.3">
      <c r="A5258" s="45">
        <v>44952</v>
      </c>
      <c r="B5258" s="396" t="s">
        <v>10099</v>
      </c>
      <c r="C5258" s="5" t="s">
        <v>5793</v>
      </c>
      <c r="D5258" s="5" t="s">
        <v>10396</v>
      </c>
      <c r="E5258" s="43">
        <v>1500</v>
      </c>
      <c r="F5258" s="43"/>
      <c r="G5258" s="48">
        <f t="shared" si="138"/>
        <v>26087</v>
      </c>
      <c r="H5258" s="388" t="s">
        <v>9567</v>
      </c>
    </row>
    <row r="5259" spans="1:12" x14ac:dyDescent="0.3">
      <c r="A5259" s="45">
        <v>44953</v>
      </c>
      <c r="B5259" s="396" t="s">
        <v>118</v>
      </c>
      <c r="C5259" s="5" t="s">
        <v>541</v>
      </c>
      <c r="D5259" s="5" t="s">
        <v>10523</v>
      </c>
      <c r="E5259" s="43">
        <v>300</v>
      </c>
      <c r="F5259" s="43"/>
      <c r="G5259" s="48">
        <f t="shared" si="138"/>
        <v>25787</v>
      </c>
      <c r="H5259" s="388" t="s">
        <v>9567</v>
      </c>
    </row>
    <row r="5260" spans="1:12" x14ac:dyDescent="0.3">
      <c r="A5260" s="45">
        <v>44953</v>
      </c>
      <c r="B5260" s="567"/>
      <c r="C5260" s="480" t="s">
        <v>8290</v>
      </c>
      <c r="D5260" s="480"/>
      <c r="E5260" s="480"/>
      <c r="F5260" s="43">
        <v>20000</v>
      </c>
      <c r="G5260" s="48">
        <f t="shared" si="138"/>
        <v>45787</v>
      </c>
      <c r="H5260" s="388" t="s">
        <v>9567</v>
      </c>
    </row>
    <row r="5261" spans="1:12" x14ac:dyDescent="0.3">
      <c r="A5261" s="45">
        <v>44953</v>
      </c>
      <c r="B5261" s="396" t="s">
        <v>4504</v>
      </c>
      <c r="C5261" s="5" t="s">
        <v>7214</v>
      </c>
      <c r="D5261" s="5" t="s">
        <v>10519</v>
      </c>
      <c r="E5261" s="43">
        <v>10000</v>
      </c>
      <c r="F5261" s="43"/>
      <c r="G5261" s="48">
        <f t="shared" si="138"/>
        <v>35787</v>
      </c>
      <c r="H5261" s="388" t="s">
        <v>9567</v>
      </c>
    </row>
    <row r="5262" spans="1:12" x14ac:dyDescent="0.3">
      <c r="A5262" s="45">
        <v>44953</v>
      </c>
      <c r="B5262" s="396" t="s">
        <v>118</v>
      </c>
      <c r="C5262" s="5" t="s">
        <v>9866</v>
      </c>
      <c r="D5262" s="5" t="s">
        <v>9891</v>
      </c>
      <c r="E5262" s="43">
        <v>6125</v>
      </c>
      <c r="F5262" s="43"/>
      <c r="G5262" s="48">
        <f t="shared" si="138"/>
        <v>29662</v>
      </c>
      <c r="H5262" s="388" t="s">
        <v>9567</v>
      </c>
    </row>
    <row r="5263" spans="1:12" x14ac:dyDescent="0.3">
      <c r="A5263" s="45">
        <v>44953</v>
      </c>
      <c r="B5263" s="396" t="s">
        <v>118</v>
      </c>
      <c r="C5263" s="5" t="s">
        <v>8573</v>
      </c>
      <c r="D5263" s="5" t="s">
        <v>10520</v>
      </c>
      <c r="E5263" s="43">
        <v>6000</v>
      </c>
      <c r="F5263" s="43"/>
      <c r="G5263" s="48">
        <f t="shared" si="138"/>
        <v>23662</v>
      </c>
      <c r="H5263" s="388" t="s">
        <v>9567</v>
      </c>
      <c r="I5263" s="169"/>
      <c r="J5263" s="169"/>
    </row>
    <row r="5264" spans="1:12" x14ac:dyDescent="0.3">
      <c r="A5264" s="45">
        <v>44953</v>
      </c>
      <c r="B5264" s="396" t="s">
        <v>10601</v>
      </c>
      <c r="C5264" s="5" t="s">
        <v>6430</v>
      </c>
      <c r="D5264" s="5" t="s">
        <v>10522</v>
      </c>
      <c r="E5264" s="43">
        <v>5000</v>
      </c>
      <c r="F5264" s="43"/>
      <c r="G5264" s="48">
        <f t="shared" si="138"/>
        <v>18662</v>
      </c>
      <c r="H5264" s="388" t="s">
        <v>9567</v>
      </c>
      <c r="I5264" s="102"/>
      <c r="J5264" s="102"/>
    </row>
    <row r="5265" spans="1:15" x14ac:dyDescent="0.3">
      <c r="A5265" s="45">
        <v>44954</v>
      </c>
      <c r="B5265" s="396" t="s">
        <v>118</v>
      </c>
      <c r="C5265" s="5" t="s">
        <v>9866</v>
      </c>
      <c r="D5265" s="5" t="s">
        <v>9891</v>
      </c>
      <c r="E5265" s="43">
        <v>7455</v>
      </c>
      <c r="F5265" s="43"/>
      <c r="G5265" s="48">
        <f t="shared" si="138"/>
        <v>11207</v>
      </c>
      <c r="H5265" s="388" t="s">
        <v>9567</v>
      </c>
    </row>
    <row r="5266" spans="1:15" x14ac:dyDescent="0.3">
      <c r="A5266" s="45">
        <v>44956</v>
      </c>
      <c r="B5266" s="567"/>
      <c r="C5266" s="480" t="s">
        <v>6069</v>
      </c>
      <c r="D5266" s="480"/>
      <c r="E5266" s="480"/>
      <c r="F5266" s="43">
        <v>100000</v>
      </c>
      <c r="G5266" s="48">
        <f t="shared" si="138"/>
        <v>111207</v>
      </c>
      <c r="H5266" s="388" t="s">
        <v>9567</v>
      </c>
    </row>
    <row r="5267" spans="1:15" x14ac:dyDescent="0.3">
      <c r="A5267" s="45">
        <v>44956</v>
      </c>
      <c r="B5267" s="396" t="s">
        <v>118</v>
      </c>
      <c r="C5267" s="5" t="s">
        <v>10484</v>
      </c>
      <c r="D5267" s="5" t="s">
        <v>10530</v>
      </c>
      <c r="E5267" s="43">
        <v>5000</v>
      </c>
      <c r="F5267" s="43"/>
      <c r="G5267" s="48">
        <f t="shared" si="138"/>
        <v>106207</v>
      </c>
      <c r="H5267" s="388" t="s">
        <v>9567</v>
      </c>
    </row>
    <row r="5268" spans="1:15" x14ac:dyDescent="0.3">
      <c r="A5268" s="45">
        <v>44956</v>
      </c>
      <c r="B5268" s="396"/>
      <c r="C5268" s="5" t="s">
        <v>14</v>
      </c>
      <c r="D5268" s="5" t="s">
        <v>294</v>
      </c>
      <c r="E5268" s="43">
        <v>5000</v>
      </c>
      <c r="F5268" s="43"/>
      <c r="G5268" s="48">
        <f t="shared" si="138"/>
        <v>101207</v>
      </c>
      <c r="H5268" s="388" t="s">
        <v>9567</v>
      </c>
    </row>
    <row r="5269" spans="1:15" x14ac:dyDescent="0.3">
      <c r="A5269" s="45">
        <v>44956</v>
      </c>
      <c r="B5269" s="342" t="s">
        <v>12069</v>
      </c>
      <c r="C5269" s="5" t="s">
        <v>9749</v>
      </c>
      <c r="D5269" s="5" t="s">
        <v>10531</v>
      </c>
      <c r="E5269" s="43">
        <v>800</v>
      </c>
      <c r="F5269" s="43"/>
      <c r="G5269" s="48">
        <f t="shared" si="138"/>
        <v>100407</v>
      </c>
      <c r="H5269" s="388" t="s">
        <v>9567</v>
      </c>
    </row>
    <row r="5270" spans="1:15" x14ac:dyDescent="0.3">
      <c r="A5270" s="45">
        <v>44956</v>
      </c>
      <c r="B5270" s="396" t="s">
        <v>12154</v>
      </c>
      <c r="C5270" s="5" t="s">
        <v>8573</v>
      </c>
      <c r="D5270" s="5" t="s">
        <v>10533</v>
      </c>
      <c r="E5270" s="43">
        <v>2200</v>
      </c>
      <c r="F5270" s="43"/>
      <c r="G5270" s="48">
        <f t="shared" si="138"/>
        <v>98207</v>
      </c>
      <c r="H5270" s="388" t="s">
        <v>9567</v>
      </c>
    </row>
    <row r="5271" spans="1:15" x14ac:dyDescent="0.3">
      <c r="A5271" s="45">
        <v>44956</v>
      </c>
      <c r="B5271" s="396" t="s">
        <v>118</v>
      </c>
      <c r="C5271" s="5" t="s">
        <v>8573</v>
      </c>
      <c r="D5271" s="5" t="s">
        <v>10534</v>
      </c>
      <c r="E5271" s="43">
        <v>900</v>
      </c>
      <c r="F5271" s="43"/>
      <c r="G5271" s="48">
        <f t="shared" si="138"/>
        <v>97307</v>
      </c>
      <c r="H5271" s="388" t="s">
        <v>9567</v>
      </c>
      <c r="I5271" s="169"/>
      <c r="J5271" s="169"/>
    </row>
    <row r="5272" spans="1:15" x14ac:dyDescent="0.3">
      <c r="A5272" s="45">
        <v>44956</v>
      </c>
      <c r="B5272" s="396" t="s">
        <v>10099</v>
      </c>
      <c r="C5272" s="5" t="s">
        <v>10449</v>
      </c>
      <c r="D5272" s="5" t="s">
        <v>10535</v>
      </c>
      <c r="E5272" s="43">
        <v>31000</v>
      </c>
      <c r="F5272" s="43"/>
      <c r="G5272" s="48">
        <f t="shared" si="138"/>
        <v>66307</v>
      </c>
      <c r="H5272" s="388" t="s">
        <v>9567</v>
      </c>
    </row>
    <row r="5273" spans="1:15" x14ac:dyDescent="0.3">
      <c r="A5273" s="45">
        <v>44957</v>
      </c>
      <c r="B5273" s="567"/>
      <c r="C5273" s="480" t="s">
        <v>10536</v>
      </c>
      <c r="D5273" s="480"/>
      <c r="E5273" s="480"/>
      <c r="F5273" s="43">
        <v>350000</v>
      </c>
      <c r="G5273" s="48">
        <f t="shared" si="138"/>
        <v>416307</v>
      </c>
      <c r="H5273" s="388" t="s">
        <v>9567</v>
      </c>
      <c r="N5273" s="52"/>
    </row>
    <row r="5274" spans="1:15" x14ac:dyDescent="0.3">
      <c r="A5274" s="45">
        <v>44957</v>
      </c>
      <c r="B5274" s="342" t="s">
        <v>12069</v>
      </c>
      <c r="C5274" s="5" t="s">
        <v>9937</v>
      </c>
      <c r="D5274" s="5" t="s">
        <v>10537</v>
      </c>
      <c r="E5274" s="43">
        <v>17000</v>
      </c>
      <c r="F5274" s="43"/>
      <c r="G5274" s="48">
        <f t="shared" si="138"/>
        <v>399307</v>
      </c>
      <c r="H5274" s="388" t="s">
        <v>9567</v>
      </c>
      <c r="N5274" s="52"/>
    </row>
    <row r="5275" spans="1:15" x14ac:dyDescent="0.3">
      <c r="A5275" s="45">
        <v>44957</v>
      </c>
      <c r="B5275" s="396" t="s">
        <v>9979</v>
      </c>
      <c r="C5275" s="5" t="s">
        <v>10538</v>
      </c>
      <c r="D5275" s="5" t="s">
        <v>10539</v>
      </c>
      <c r="E5275" s="43">
        <v>72000</v>
      </c>
      <c r="F5275" s="43"/>
      <c r="G5275" s="48">
        <f t="shared" si="138"/>
        <v>327307</v>
      </c>
      <c r="H5275" s="388" t="s">
        <v>9567</v>
      </c>
      <c r="N5275" s="52"/>
    </row>
    <row r="5276" spans="1:15" x14ac:dyDescent="0.3">
      <c r="A5276" s="45">
        <v>44957</v>
      </c>
      <c r="B5276" s="396"/>
      <c r="C5276" s="5" t="s">
        <v>9749</v>
      </c>
      <c r="D5276" s="5" t="s">
        <v>10547</v>
      </c>
      <c r="E5276" s="43">
        <v>1900</v>
      </c>
      <c r="F5276" s="43"/>
      <c r="G5276" s="48">
        <f t="shared" si="138"/>
        <v>325407</v>
      </c>
      <c r="H5276" s="388" t="s">
        <v>9567</v>
      </c>
    </row>
    <row r="5277" spans="1:15"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52"/>
      <c r="M5277" s="4"/>
      <c r="O5277" s="155"/>
    </row>
    <row r="5278" spans="1:15" ht="56.25" x14ac:dyDescent="0.3">
      <c r="A5278" s="45">
        <v>44957</v>
      </c>
      <c r="B5278" s="320" t="s">
        <v>9856</v>
      </c>
      <c r="C5278" s="44" t="s">
        <v>10541</v>
      </c>
      <c r="D5278" s="124" t="s">
        <v>10543</v>
      </c>
      <c r="E5278" s="28">
        <v>20000</v>
      </c>
      <c r="F5278" s="28"/>
      <c r="G5278" s="48">
        <f t="shared" si="138"/>
        <v>237407</v>
      </c>
      <c r="H5278" s="388" t="s">
        <v>9567</v>
      </c>
    </row>
    <row r="5279" spans="1:15" x14ac:dyDescent="0.3">
      <c r="A5279" s="45">
        <v>44957</v>
      </c>
      <c r="B5279" s="396" t="s">
        <v>12154</v>
      </c>
      <c r="C5279" s="5" t="s">
        <v>1616</v>
      </c>
      <c r="D5279" s="5" t="s">
        <v>7002</v>
      </c>
      <c r="E5279" s="43">
        <v>750</v>
      </c>
      <c r="F5279" s="43"/>
      <c r="G5279" s="48">
        <f t="shared" si="138"/>
        <v>236657</v>
      </c>
      <c r="H5279" s="388" t="s">
        <v>9567</v>
      </c>
      <c r="I5279" s="169"/>
      <c r="J5279" s="169"/>
    </row>
    <row r="5280" spans="1:15" x14ac:dyDescent="0.3">
      <c r="A5280" s="45">
        <v>44957</v>
      </c>
      <c r="B5280" s="396" t="s">
        <v>9979</v>
      </c>
      <c r="C5280" s="5" t="s">
        <v>5162</v>
      </c>
      <c r="D5280" s="5" t="s">
        <v>10542</v>
      </c>
      <c r="E5280" s="43">
        <v>850</v>
      </c>
      <c r="F5280" s="43"/>
      <c r="G5280" s="48">
        <f t="shared" si="138"/>
        <v>235807</v>
      </c>
      <c r="H5280" s="388" t="s">
        <v>9567</v>
      </c>
    </row>
    <row r="5281" spans="1:14" x14ac:dyDescent="0.3">
      <c r="A5281" s="45">
        <v>44957</v>
      </c>
      <c r="B5281" s="396" t="s">
        <v>9872</v>
      </c>
      <c r="C5281" s="5" t="s">
        <v>10346</v>
      </c>
      <c r="D5281" s="5" t="s">
        <v>10544</v>
      </c>
      <c r="E5281" s="43">
        <v>33000</v>
      </c>
      <c r="F5281" s="43"/>
      <c r="G5281" s="48">
        <f t="shared" si="138"/>
        <v>202807</v>
      </c>
      <c r="H5281" s="388" t="s">
        <v>9567</v>
      </c>
    </row>
    <row r="5282" spans="1:14" x14ac:dyDescent="0.3">
      <c r="A5282" s="45">
        <v>44957</v>
      </c>
      <c r="B5282" s="396" t="s">
        <v>9872</v>
      </c>
      <c r="C5282" s="5" t="s">
        <v>57</v>
      </c>
      <c r="D5282" s="5" t="s">
        <v>10370</v>
      </c>
      <c r="E5282" s="43">
        <v>2000</v>
      </c>
      <c r="F5282" s="43"/>
      <c r="G5282" s="48">
        <f t="shared" si="138"/>
        <v>200807</v>
      </c>
      <c r="H5282" s="388" t="s">
        <v>9567</v>
      </c>
    </row>
    <row r="5283" spans="1:14" x14ac:dyDescent="0.3">
      <c r="A5283" s="45">
        <v>44958</v>
      </c>
      <c r="B5283" s="342" t="s">
        <v>12069</v>
      </c>
      <c r="C5283" s="5" t="s">
        <v>84</v>
      </c>
      <c r="D5283" s="5" t="s">
        <v>10545</v>
      </c>
      <c r="E5283" s="43">
        <v>5000</v>
      </c>
      <c r="F5283" s="43"/>
      <c r="G5283" s="48">
        <f t="shared" si="138"/>
        <v>195807</v>
      </c>
      <c r="H5283" s="388" t="s">
        <v>9567</v>
      </c>
    </row>
    <row r="5284" spans="1:14" x14ac:dyDescent="0.3">
      <c r="A5284" s="45">
        <v>44958</v>
      </c>
      <c r="B5284" s="342" t="s">
        <v>12069</v>
      </c>
      <c r="C5284" s="5" t="s">
        <v>18</v>
      </c>
      <c r="D5284" s="5" t="s">
        <v>10395</v>
      </c>
      <c r="E5284" s="43">
        <v>1000</v>
      </c>
      <c r="F5284" s="43"/>
      <c r="G5284" s="48">
        <f t="shared" si="138"/>
        <v>194807</v>
      </c>
      <c r="H5284" s="388" t="s">
        <v>9567</v>
      </c>
    </row>
    <row r="5285" spans="1:14" x14ac:dyDescent="0.3">
      <c r="A5285" s="45">
        <v>44958</v>
      </c>
      <c r="B5285" s="396"/>
      <c r="C5285" s="5" t="s">
        <v>14</v>
      </c>
      <c r="D5285" s="5" t="s">
        <v>10395</v>
      </c>
      <c r="E5285" s="43">
        <v>1000</v>
      </c>
      <c r="F5285" s="43"/>
      <c r="G5285" s="48">
        <f t="shared" si="138"/>
        <v>193807</v>
      </c>
      <c r="H5285" s="388" t="s">
        <v>9567</v>
      </c>
      <c r="I5285" s="169"/>
      <c r="J5285" s="169"/>
    </row>
    <row r="5286" spans="1:14" x14ac:dyDescent="0.3">
      <c r="A5286" s="45">
        <v>44958</v>
      </c>
      <c r="B5286" s="396"/>
      <c r="C5286" s="5" t="s">
        <v>14</v>
      </c>
      <c r="D5286" s="5" t="s">
        <v>10546</v>
      </c>
      <c r="E5286" s="43">
        <v>1500</v>
      </c>
      <c r="F5286" s="43"/>
      <c r="G5286" s="48">
        <f t="shared" si="138"/>
        <v>192307</v>
      </c>
      <c r="H5286" s="388" t="s">
        <v>9567</v>
      </c>
    </row>
    <row r="5287" spans="1:14" x14ac:dyDescent="0.3">
      <c r="A5287" s="45">
        <v>44959</v>
      </c>
      <c r="B5287" s="342" t="s">
        <v>12069</v>
      </c>
      <c r="C5287" s="5" t="s">
        <v>68</v>
      </c>
      <c r="D5287" s="5" t="s">
        <v>4402</v>
      </c>
      <c r="E5287" s="43">
        <v>5000</v>
      </c>
      <c r="F5287" s="43"/>
      <c r="G5287" s="48">
        <f t="shared" si="138"/>
        <v>187307</v>
      </c>
      <c r="H5287" s="388" t="s">
        <v>9567</v>
      </c>
    </row>
    <row r="5288" spans="1:14" x14ac:dyDescent="0.3">
      <c r="A5288" s="45">
        <v>44959</v>
      </c>
      <c r="B5288" s="396" t="s">
        <v>9856</v>
      </c>
      <c r="C5288" s="5" t="s">
        <v>10549</v>
      </c>
      <c r="D5288" s="5" t="s">
        <v>10550</v>
      </c>
      <c r="E5288" s="43">
        <v>34500</v>
      </c>
      <c r="F5288" s="43"/>
      <c r="G5288" s="48">
        <f t="shared" si="138"/>
        <v>152807</v>
      </c>
      <c r="H5288" s="388" t="s">
        <v>9567</v>
      </c>
    </row>
    <row r="5289" spans="1:14" x14ac:dyDescent="0.3">
      <c r="A5289" s="45">
        <v>44959</v>
      </c>
      <c r="B5289" s="567"/>
      <c r="C5289" s="480" t="s">
        <v>10536</v>
      </c>
      <c r="D5289" s="480"/>
      <c r="E5289" s="480"/>
      <c r="F5289" s="43">
        <v>340000</v>
      </c>
      <c r="G5289" s="48">
        <f t="shared" si="138"/>
        <v>492807</v>
      </c>
      <c r="H5289" s="388" t="s">
        <v>9567</v>
      </c>
    </row>
    <row r="5290" spans="1:14" x14ac:dyDescent="0.3">
      <c r="A5290" s="45">
        <v>44959</v>
      </c>
      <c r="B5290" s="406" t="s">
        <v>118</v>
      </c>
      <c r="C5290" s="61" t="s">
        <v>1512</v>
      </c>
      <c r="D5290" s="61" t="s">
        <v>6842</v>
      </c>
      <c r="E5290" s="62">
        <v>149774</v>
      </c>
      <c r="F5290" s="43"/>
      <c r="G5290" s="48">
        <f t="shared" si="138"/>
        <v>343033</v>
      </c>
      <c r="H5290" s="388" t="s">
        <v>9567</v>
      </c>
    </row>
    <row r="5291" spans="1:14" x14ac:dyDescent="0.3">
      <c r="A5291" s="45">
        <v>44959</v>
      </c>
      <c r="B5291" s="406" t="s">
        <v>9979</v>
      </c>
      <c r="C5291" s="61" t="s">
        <v>1512</v>
      </c>
      <c r="D5291" s="61" t="s">
        <v>10239</v>
      </c>
      <c r="E5291" s="62">
        <v>35000</v>
      </c>
      <c r="F5291" s="43"/>
      <c r="G5291" s="48">
        <f t="shared" si="138"/>
        <v>308033</v>
      </c>
      <c r="H5291" s="388" t="s">
        <v>9567</v>
      </c>
      <c r="I5291" s="169"/>
      <c r="J5291" s="169"/>
    </row>
    <row r="5292" spans="1:14" x14ac:dyDescent="0.3">
      <c r="A5292" s="45">
        <v>44959</v>
      </c>
      <c r="B5292" s="406" t="s">
        <v>5933</v>
      </c>
      <c r="C5292" s="61" t="s">
        <v>1512</v>
      </c>
      <c r="D5292" s="61" t="s">
        <v>8636</v>
      </c>
      <c r="E5292" s="62">
        <v>150851</v>
      </c>
      <c r="F5292" s="43"/>
      <c r="G5292" s="48">
        <f t="shared" si="138"/>
        <v>157182</v>
      </c>
      <c r="H5292" s="388" t="s">
        <v>9567</v>
      </c>
    </row>
    <row r="5293" spans="1:14" x14ac:dyDescent="0.3">
      <c r="A5293" s="45">
        <v>44960</v>
      </c>
      <c r="B5293" s="396" t="s">
        <v>9986</v>
      </c>
      <c r="C5293" s="5" t="s">
        <v>10551</v>
      </c>
      <c r="D5293" s="5" t="s">
        <v>10552</v>
      </c>
      <c r="E5293" s="43">
        <v>18000</v>
      </c>
      <c r="F5293" s="43"/>
      <c r="G5293" s="48">
        <f t="shared" si="138"/>
        <v>139182</v>
      </c>
      <c r="H5293" s="388" t="s">
        <v>9567</v>
      </c>
      <c r="I5293" s="169"/>
      <c r="J5293" s="169"/>
      <c r="N5293" s="248"/>
    </row>
    <row r="5294" spans="1:14" x14ac:dyDescent="0.3">
      <c r="A5294" s="45">
        <v>44960</v>
      </c>
      <c r="B5294" s="396" t="s">
        <v>118</v>
      </c>
      <c r="C5294" s="5" t="s">
        <v>9866</v>
      </c>
      <c r="D5294" s="5" t="s">
        <v>650</v>
      </c>
      <c r="E5294" s="43">
        <v>1000</v>
      </c>
      <c r="F5294" s="43"/>
      <c r="G5294" s="48">
        <f t="shared" si="138"/>
        <v>138182</v>
      </c>
      <c r="H5294" s="388" t="s">
        <v>9567</v>
      </c>
    </row>
    <row r="5295" spans="1:14" x14ac:dyDescent="0.3">
      <c r="A5295" s="45">
        <v>44960</v>
      </c>
      <c r="B5295" s="396"/>
      <c r="C5295" s="5" t="s">
        <v>10553</v>
      </c>
      <c r="D5295" s="5" t="s">
        <v>10554</v>
      </c>
      <c r="E5295" s="43">
        <v>63200</v>
      </c>
      <c r="F5295" s="43"/>
      <c r="G5295" s="48">
        <f t="shared" si="138"/>
        <v>74982</v>
      </c>
      <c r="H5295" s="388" t="s">
        <v>9567</v>
      </c>
    </row>
    <row r="5296" spans="1:14" x14ac:dyDescent="0.3">
      <c r="A5296" s="45">
        <v>44960</v>
      </c>
      <c r="B5296" s="396"/>
      <c r="C5296" s="5" t="s">
        <v>14</v>
      </c>
      <c r="D5296" s="5" t="s">
        <v>10555</v>
      </c>
      <c r="E5296" s="43">
        <f>2323+400</f>
        <v>2723</v>
      </c>
      <c r="F5296" s="43"/>
      <c r="G5296" s="48">
        <f t="shared" si="138"/>
        <v>72259</v>
      </c>
      <c r="H5296" s="388" t="s">
        <v>9567</v>
      </c>
    </row>
    <row r="5297" spans="1:14" x14ac:dyDescent="0.3">
      <c r="A5297" s="45">
        <v>44960</v>
      </c>
      <c r="B5297" s="396" t="s">
        <v>12154</v>
      </c>
      <c r="C5297" s="5" t="s">
        <v>1074</v>
      </c>
      <c r="D5297" s="5" t="s">
        <v>10556</v>
      </c>
      <c r="E5297" s="43">
        <v>250</v>
      </c>
      <c r="F5297" s="43"/>
      <c r="G5297" s="48">
        <f t="shared" si="138"/>
        <v>72009</v>
      </c>
      <c r="H5297" s="388" t="s">
        <v>9567</v>
      </c>
      <c r="I5297" s="169"/>
      <c r="J5297" s="169"/>
      <c r="N5297" s="248"/>
    </row>
    <row r="5298" spans="1:14" x14ac:dyDescent="0.3">
      <c r="A5298" s="45">
        <v>44960</v>
      </c>
      <c r="B5298" s="396" t="s">
        <v>118</v>
      </c>
      <c r="C5298" s="5" t="s">
        <v>1074</v>
      </c>
      <c r="D5298" s="5" t="s">
        <v>10556</v>
      </c>
      <c r="E5298" s="43">
        <v>250</v>
      </c>
      <c r="F5298" s="43"/>
      <c r="G5298" s="48">
        <f t="shared" si="138"/>
        <v>71759</v>
      </c>
      <c r="H5298" s="388" t="s">
        <v>9567</v>
      </c>
    </row>
    <row r="5299" spans="1:14" x14ac:dyDescent="0.3">
      <c r="A5299" s="45">
        <v>44960</v>
      </c>
      <c r="B5299" s="396" t="s">
        <v>12064</v>
      </c>
      <c r="C5299" s="5" t="s">
        <v>5793</v>
      </c>
      <c r="D5299" s="5" t="s">
        <v>10557</v>
      </c>
      <c r="E5299" s="43">
        <v>2000</v>
      </c>
      <c r="F5299" s="43"/>
      <c r="G5299" s="48">
        <f t="shared" si="138"/>
        <v>69759</v>
      </c>
      <c r="H5299" s="388" t="s">
        <v>9567</v>
      </c>
    </row>
    <row r="5300" spans="1:14" x14ac:dyDescent="0.3">
      <c r="A5300" s="45">
        <v>44960</v>
      </c>
      <c r="B5300" s="396" t="s">
        <v>10601</v>
      </c>
      <c r="C5300" s="5" t="s">
        <v>7099</v>
      </c>
      <c r="D5300" s="5" t="s">
        <v>10558</v>
      </c>
      <c r="E5300" s="43">
        <v>2550</v>
      </c>
      <c r="F5300" s="43"/>
      <c r="G5300" s="48">
        <f t="shared" si="138"/>
        <v>67209</v>
      </c>
      <c r="H5300" s="388" t="s">
        <v>9567</v>
      </c>
      <c r="N5300" s="248"/>
    </row>
    <row r="5301" spans="1:14" x14ac:dyDescent="0.3">
      <c r="A5301" s="45">
        <v>44960</v>
      </c>
      <c r="B5301" s="396" t="s">
        <v>9872</v>
      </c>
      <c r="C5301" s="5" t="s">
        <v>6430</v>
      </c>
      <c r="D5301" s="5" t="s">
        <v>10559</v>
      </c>
      <c r="E5301" s="43">
        <v>200</v>
      </c>
      <c r="F5301" s="43"/>
      <c r="G5301" s="48">
        <f t="shared" si="138"/>
        <v>67009</v>
      </c>
      <c r="H5301" s="388" t="s">
        <v>9567</v>
      </c>
    </row>
    <row r="5302" spans="1:14" x14ac:dyDescent="0.3">
      <c r="A5302" s="45">
        <v>44960</v>
      </c>
      <c r="B5302" s="396"/>
      <c r="C5302" s="5" t="s">
        <v>14</v>
      </c>
      <c r="D5302" s="5" t="s">
        <v>10567</v>
      </c>
      <c r="E5302" s="43">
        <v>10000</v>
      </c>
      <c r="F5302" s="43"/>
      <c r="G5302" s="48">
        <f t="shared" ref="G5302:G5365" si="139">G5301+F5302-E5302</f>
        <v>57009</v>
      </c>
      <c r="H5302" s="388" t="s">
        <v>9567</v>
      </c>
    </row>
    <row r="5303" spans="1:14" x14ac:dyDescent="0.3">
      <c r="A5303" s="45">
        <v>44960</v>
      </c>
      <c r="B5303" s="567"/>
      <c r="C5303" s="480" t="s">
        <v>10536</v>
      </c>
      <c r="D5303" s="480"/>
      <c r="E5303" s="480"/>
      <c r="F5303" s="43">
        <v>320000</v>
      </c>
      <c r="G5303" s="48">
        <f t="shared" si="139"/>
        <v>377009</v>
      </c>
      <c r="H5303" s="388" t="s">
        <v>9567</v>
      </c>
    </row>
    <row r="5304" spans="1:14" x14ac:dyDescent="0.3">
      <c r="A5304" s="45">
        <v>44960</v>
      </c>
      <c r="B5304" s="342" t="s">
        <v>12069</v>
      </c>
      <c r="C5304" s="5" t="s">
        <v>247</v>
      </c>
      <c r="D5304" s="5" t="s">
        <v>2013</v>
      </c>
      <c r="E5304" s="43">
        <v>500</v>
      </c>
      <c r="F5304" s="43"/>
      <c r="G5304" s="48">
        <f t="shared" si="139"/>
        <v>376509</v>
      </c>
      <c r="H5304" s="388" t="s">
        <v>9567</v>
      </c>
    </row>
    <row r="5305" spans="1:14" x14ac:dyDescent="0.3">
      <c r="A5305" s="45">
        <v>44960</v>
      </c>
      <c r="B5305" s="342" t="s">
        <v>12069</v>
      </c>
      <c r="C5305" s="478" t="s">
        <v>247</v>
      </c>
      <c r="D5305" s="478" t="s">
        <v>10561</v>
      </c>
      <c r="E5305" s="331">
        <v>5000</v>
      </c>
      <c r="F5305" s="43"/>
      <c r="G5305" s="48">
        <f t="shared" si="139"/>
        <v>371509</v>
      </c>
      <c r="H5305" s="388" t="s">
        <v>9567</v>
      </c>
    </row>
    <row r="5306" spans="1:14" x14ac:dyDescent="0.3">
      <c r="A5306" s="45">
        <v>44960</v>
      </c>
      <c r="B5306" s="342" t="s">
        <v>12069</v>
      </c>
      <c r="C5306" s="61" t="s">
        <v>1512</v>
      </c>
      <c r="D5306" s="61" t="s">
        <v>10562</v>
      </c>
      <c r="E5306" s="62">
        <v>138952</v>
      </c>
      <c r="F5306" s="43"/>
      <c r="G5306" s="48">
        <f t="shared" si="139"/>
        <v>232557</v>
      </c>
      <c r="H5306" s="388" t="s">
        <v>9567</v>
      </c>
    </row>
    <row r="5307" spans="1:14" x14ac:dyDescent="0.3">
      <c r="A5307" s="45">
        <v>44960</v>
      </c>
      <c r="B5307" s="406" t="s">
        <v>10601</v>
      </c>
      <c r="C5307" s="61" t="s">
        <v>1512</v>
      </c>
      <c r="D5307" s="61" t="s">
        <v>10563</v>
      </c>
      <c r="E5307" s="62">
        <v>121269</v>
      </c>
      <c r="F5307" s="43"/>
      <c r="G5307" s="48">
        <f t="shared" si="139"/>
        <v>111288</v>
      </c>
      <c r="H5307" s="388" t="s">
        <v>9567</v>
      </c>
    </row>
    <row r="5308" spans="1:14" x14ac:dyDescent="0.3">
      <c r="A5308" s="45">
        <v>44960</v>
      </c>
      <c r="B5308" s="396" t="s">
        <v>118</v>
      </c>
      <c r="C5308" s="5" t="s">
        <v>9866</v>
      </c>
      <c r="D5308" s="5" t="s">
        <v>9891</v>
      </c>
      <c r="E5308" s="43">
        <v>6800</v>
      </c>
      <c r="F5308" s="43"/>
      <c r="G5308" s="48">
        <f t="shared" si="139"/>
        <v>104488</v>
      </c>
      <c r="H5308" s="388" t="s">
        <v>9567</v>
      </c>
    </row>
    <row r="5309" spans="1:14" x14ac:dyDescent="0.3">
      <c r="A5309" s="45">
        <v>44961</v>
      </c>
      <c r="B5309" s="396"/>
      <c r="C5309" s="5" t="s">
        <v>8924</v>
      </c>
      <c r="D5309" s="5" t="s">
        <v>10565</v>
      </c>
      <c r="E5309" s="43">
        <v>230</v>
      </c>
      <c r="F5309" s="43"/>
      <c r="G5309" s="48">
        <f t="shared" si="139"/>
        <v>104258</v>
      </c>
      <c r="H5309" s="388" t="s">
        <v>9567</v>
      </c>
    </row>
    <row r="5310" spans="1:14" x14ac:dyDescent="0.3">
      <c r="A5310" s="45">
        <v>44961</v>
      </c>
      <c r="B5310" s="396" t="s">
        <v>9853</v>
      </c>
      <c r="C5310" s="5" t="s">
        <v>9524</v>
      </c>
      <c r="D5310" s="5" t="s">
        <v>10566</v>
      </c>
      <c r="E5310" s="43">
        <v>970</v>
      </c>
      <c r="F5310" s="43"/>
      <c r="G5310" s="48">
        <f t="shared" si="139"/>
        <v>103288</v>
      </c>
      <c r="H5310" s="388" t="s">
        <v>9567</v>
      </c>
    </row>
    <row r="5311" spans="1:14" x14ac:dyDescent="0.3">
      <c r="A5311" s="45">
        <v>44961</v>
      </c>
      <c r="B5311" s="396" t="s">
        <v>9853</v>
      </c>
      <c r="C5311" s="5" t="s">
        <v>9524</v>
      </c>
      <c r="D5311" s="5" t="s">
        <v>4319</v>
      </c>
      <c r="E5311" s="43">
        <v>5000</v>
      </c>
      <c r="F5311" s="43"/>
      <c r="G5311" s="48">
        <f t="shared" si="139"/>
        <v>98288</v>
      </c>
      <c r="H5311" s="388" t="s">
        <v>9567</v>
      </c>
    </row>
    <row r="5312" spans="1:14" x14ac:dyDescent="0.3">
      <c r="A5312" s="45">
        <v>44961</v>
      </c>
      <c r="B5312" s="396"/>
      <c r="C5312" s="5" t="s">
        <v>14</v>
      </c>
      <c r="D5312" s="5" t="s">
        <v>294</v>
      </c>
      <c r="E5312" s="43">
        <v>10000</v>
      </c>
      <c r="F5312" s="43"/>
      <c r="G5312" s="48">
        <f t="shared" si="139"/>
        <v>88288</v>
      </c>
      <c r="H5312" s="388" t="s">
        <v>9567</v>
      </c>
    </row>
    <row r="5313" spans="1:10" x14ac:dyDescent="0.3">
      <c r="A5313" s="45">
        <v>44961</v>
      </c>
      <c r="B5313" s="342" t="s">
        <v>12069</v>
      </c>
      <c r="C5313" s="5" t="s">
        <v>9749</v>
      </c>
      <c r="D5313" s="5" t="s">
        <v>10571</v>
      </c>
      <c r="E5313" s="43">
        <v>650</v>
      </c>
      <c r="F5313" s="43"/>
      <c r="G5313" s="48">
        <f t="shared" si="139"/>
        <v>87638</v>
      </c>
      <c r="H5313" s="388" t="s">
        <v>9567</v>
      </c>
    </row>
    <row r="5314" spans="1:10" x14ac:dyDescent="0.3">
      <c r="A5314" s="45">
        <v>44961</v>
      </c>
      <c r="B5314" s="396" t="s">
        <v>9853</v>
      </c>
      <c r="C5314" s="5" t="s">
        <v>9749</v>
      </c>
      <c r="D5314" s="5" t="s">
        <v>10572</v>
      </c>
      <c r="E5314" s="43">
        <v>9460</v>
      </c>
      <c r="F5314" s="43"/>
      <c r="G5314" s="48">
        <f t="shared" si="139"/>
        <v>78178</v>
      </c>
      <c r="H5314" s="388" t="s">
        <v>9567</v>
      </c>
    </row>
    <row r="5315" spans="1:10" x14ac:dyDescent="0.3">
      <c r="A5315" s="45">
        <v>44961</v>
      </c>
      <c r="B5315" s="396" t="s">
        <v>5933</v>
      </c>
      <c r="C5315" s="5" t="s">
        <v>6931</v>
      </c>
      <c r="D5315" s="5" t="s">
        <v>4319</v>
      </c>
      <c r="E5315" s="43">
        <v>3000</v>
      </c>
      <c r="F5315" s="43"/>
      <c r="G5315" s="48">
        <f t="shared" si="139"/>
        <v>75178</v>
      </c>
      <c r="H5315" s="388" t="s">
        <v>9567</v>
      </c>
      <c r="I5315" s="169"/>
      <c r="J5315" s="169"/>
    </row>
    <row r="5316" spans="1:10" x14ac:dyDescent="0.3">
      <c r="A5316" s="45">
        <v>44961</v>
      </c>
      <c r="B5316" s="396"/>
      <c r="C5316" s="5" t="s">
        <v>541</v>
      </c>
      <c r="D5316" s="5" t="s">
        <v>10573</v>
      </c>
      <c r="E5316" s="43">
        <v>7600</v>
      </c>
      <c r="F5316" s="43"/>
      <c r="G5316" s="48">
        <f t="shared" si="139"/>
        <v>67578</v>
      </c>
      <c r="H5316" s="388" t="s">
        <v>9567</v>
      </c>
    </row>
    <row r="5317" spans="1:10" x14ac:dyDescent="0.3">
      <c r="A5317" s="45">
        <v>44963</v>
      </c>
      <c r="B5317" s="396"/>
      <c r="C5317" s="5" t="s">
        <v>541</v>
      </c>
      <c r="D5317" s="5" t="s">
        <v>10574</v>
      </c>
      <c r="E5317" s="43">
        <v>15000</v>
      </c>
      <c r="F5317" s="43"/>
      <c r="G5317" s="48">
        <f t="shared" si="139"/>
        <v>52578</v>
      </c>
      <c r="H5317" s="388" t="s">
        <v>9567</v>
      </c>
    </row>
    <row r="5318" spans="1:10" x14ac:dyDescent="0.3">
      <c r="A5318" s="45">
        <v>44963</v>
      </c>
      <c r="B5318" s="396" t="s">
        <v>118</v>
      </c>
      <c r="C5318" s="5" t="s">
        <v>9866</v>
      </c>
      <c r="D5318" s="5" t="s">
        <v>9891</v>
      </c>
      <c r="E5318" s="43">
        <v>7120</v>
      </c>
      <c r="F5318" s="43"/>
      <c r="G5318" s="48">
        <f t="shared" si="139"/>
        <v>45458</v>
      </c>
      <c r="H5318" s="388" t="s">
        <v>9567</v>
      </c>
    </row>
    <row r="5319" spans="1:10" x14ac:dyDescent="0.3">
      <c r="A5319" s="45">
        <v>44963</v>
      </c>
      <c r="B5319" s="342" t="s">
        <v>12069</v>
      </c>
      <c r="C5319" s="5" t="s">
        <v>5793</v>
      </c>
      <c r="D5319" s="5" t="s">
        <v>10579</v>
      </c>
      <c r="E5319" s="43">
        <v>2500</v>
      </c>
      <c r="F5319" s="43"/>
      <c r="G5319" s="48">
        <f t="shared" si="139"/>
        <v>42958</v>
      </c>
      <c r="H5319" s="388" t="s">
        <v>9567</v>
      </c>
    </row>
    <row r="5320" spans="1:10" x14ac:dyDescent="0.3">
      <c r="A5320" s="45">
        <v>44963</v>
      </c>
      <c r="B5320" s="396" t="s">
        <v>118</v>
      </c>
      <c r="C5320" s="5" t="s">
        <v>4400</v>
      </c>
      <c r="D5320" s="5" t="s">
        <v>40</v>
      </c>
      <c r="E5320" s="43">
        <v>1100</v>
      </c>
      <c r="F5320" s="43"/>
      <c r="G5320" s="48">
        <f t="shared" si="139"/>
        <v>41858</v>
      </c>
      <c r="H5320" s="388" t="s">
        <v>9567</v>
      </c>
    </row>
    <row r="5321" spans="1:10" x14ac:dyDescent="0.3">
      <c r="A5321" s="45">
        <v>44963</v>
      </c>
      <c r="B5321" s="567"/>
      <c r="C5321" s="480" t="s">
        <v>10536</v>
      </c>
      <c r="D5321" s="480"/>
      <c r="E5321" s="480"/>
      <c r="F5321" s="43">
        <v>280360</v>
      </c>
      <c r="G5321" s="48">
        <f t="shared" si="139"/>
        <v>322218</v>
      </c>
      <c r="H5321" s="388" t="s">
        <v>9567</v>
      </c>
    </row>
    <row r="5322" spans="1:10" x14ac:dyDescent="0.3">
      <c r="A5322" s="45">
        <v>44963</v>
      </c>
      <c r="B5322" s="406" t="s">
        <v>9915</v>
      </c>
      <c r="C5322" s="61" t="s">
        <v>1512</v>
      </c>
      <c r="D5322" s="61" t="s">
        <v>10576</v>
      </c>
      <c r="E5322" s="62">
        <v>121883</v>
      </c>
      <c r="F5322" s="43"/>
      <c r="G5322" s="48">
        <f t="shared" si="139"/>
        <v>200335</v>
      </c>
      <c r="H5322" s="388" t="s">
        <v>9567</v>
      </c>
    </row>
    <row r="5323" spans="1:10" x14ac:dyDescent="0.3">
      <c r="A5323" s="45">
        <v>44963</v>
      </c>
      <c r="B5323" s="406" t="s">
        <v>9853</v>
      </c>
      <c r="C5323" s="61" t="s">
        <v>1512</v>
      </c>
      <c r="D5323" s="61" t="s">
        <v>9697</v>
      </c>
      <c r="E5323" s="62">
        <v>65000</v>
      </c>
      <c r="F5323" s="43"/>
      <c r="G5323" s="48">
        <f t="shared" si="139"/>
        <v>135335</v>
      </c>
      <c r="H5323" s="388" t="s">
        <v>9567</v>
      </c>
    </row>
    <row r="5324" spans="1:10" x14ac:dyDescent="0.3">
      <c r="A5324" s="45">
        <v>44963</v>
      </c>
      <c r="B5324" s="406" t="s">
        <v>9872</v>
      </c>
      <c r="C5324" s="61" t="s">
        <v>1512</v>
      </c>
      <c r="D5324" s="61" t="s">
        <v>10577</v>
      </c>
      <c r="E5324" s="62">
        <v>96145</v>
      </c>
      <c r="F5324" s="43"/>
      <c r="G5324" s="48">
        <f t="shared" si="139"/>
        <v>39190</v>
      </c>
      <c r="H5324" s="388" t="s">
        <v>9567</v>
      </c>
    </row>
    <row r="5325" spans="1:10" x14ac:dyDescent="0.3">
      <c r="A5325" s="45">
        <v>44964</v>
      </c>
      <c r="B5325" s="396" t="s">
        <v>10517</v>
      </c>
      <c r="C5325" s="5" t="s">
        <v>7571</v>
      </c>
      <c r="D5325" s="5" t="s">
        <v>10516</v>
      </c>
      <c r="E5325" s="43">
        <v>20000</v>
      </c>
      <c r="F5325" s="43"/>
      <c r="G5325" s="48">
        <f t="shared" si="139"/>
        <v>19190</v>
      </c>
      <c r="H5325" s="388" t="s">
        <v>9567</v>
      </c>
    </row>
    <row r="5326" spans="1:10" x14ac:dyDescent="0.3">
      <c r="A5326" s="45">
        <v>44964</v>
      </c>
      <c r="B5326" s="396"/>
      <c r="C5326" s="5" t="s">
        <v>3724</v>
      </c>
      <c r="D5326" s="5" t="s">
        <v>40</v>
      </c>
      <c r="E5326" s="43">
        <v>5000</v>
      </c>
      <c r="F5326" s="43"/>
      <c r="G5326" s="48">
        <f t="shared" si="139"/>
        <v>14190</v>
      </c>
      <c r="H5326" s="388" t="s">
        <v>9567</v>
      </c>
    </row>
    <row r="5327" spans="1:10" x14ac:dyDescent="0.3">
      <c r="A5327" s="45">
        <v>44964</v>
      </c>
      <c r="B5327" s="342" t="s">
        <v>12069</v>
      </c>
      <c r="C5327" s="5" t="s">
        <v>9749</v>
      </c>
      <c r="D5327" s="5" t="s">
        <v>2013</v>
      </c>
      <c r="E5327" s="43">
        <v>1100</v>
      </c>
      <c r="F5327" s="43"/>
      <c r="G5327" s="48">
        <f t="shared" si="139"/>
        <v>13090</v>
      </c>
      <c r="H5327" s="388" t="s">
        <v>9567</v>
      </c>
    </row>
    <row r="5328" spans="1:10" x14ac:dyDescent="0.3">
      <c r="A5328" s="45">
        <v>44965</v>
      </c>
      <c r="B5328" s="567"/>
      <c r="C5328" s="480" t="s">
        <v>8290</v>
      </c>
      <c r="D5328" s="480"/>
      <c r="E5328" s="480"/>
      <c r="F5328" s="43">
        <v>20000</v>
      </c>
      <c r="G5328" s="48">
        <f t="shared" si="139"/>
        <v>33090</v>
      </c>
      <c r="H5328" s="388" t="s">
        <v>9567</v>
      </c>
    </row>
    <row r="5329" spans="1:10" x14ac:dyDescent="0.3">
      <c r="A5329" s="45">
        <v>44965</v>
      </c>
      <c r="B5329" s="396" t="s">
        <v>9853</v>
      </c>
      <c r="C5329" s="5" t="s">
        <v>9749</v>
      </c>
      <c r="D5329" s="5" t="s">
        <v>10578</v>
      </c>
      <c r="E5329" s="43">
        <v>5000</v>
      </c>
      <c r="F5329" s="43"/>
      <c r="G5329" s="48">
        <f t="shared" si="139"/>
        <v>28090</v>
      </c>
      <c r="H5329" s="388" t="s">
        <v>9567</v>
      </c>
      <c r="I5329" s="169"/>
      <c r="J5329" s="169"/>
    </row>
    <row r="5330" spans="1:10" x14ac:dyDescent="0.3">
      <c r="A5330" s="45">
        <v>44965</v>
      </c>
      <c r="B5330" s="396" t="s">
        <v>10099</v>
      </c>
      <c r="C5330" s="5" t="s">
        <v>5793</v>
      </c>
      <c r="D5330" s="5" t="s">
        <v>10581</v>
      </c>
      <c r="E5330" s="43">
        <v>2000</v>
      </c>
      <c r="F5330" s="43"/>
      <c r="G5330" s="48">
        <f t="shared" si="139"/>
        <v>26090</v>
      </c>
      <c r="H5330" s="388" t="s">
        <v>9567</v>
      </c>
    </row>
    <row r="5331" spans="1:10" x14ac:dyDescent="0.3">
      <c r="A5331" s="45">
        <v>44965</v>
      </c>
      <c r="B5331" s="567"/>
      <c r="C5331" s="480" t="s">
        <v>6069</v>
      </c>
      <c r="D5331" s="480"/>
      <c r="E5331" s="480"/>
      <c r="F5331" s="43">
        <v>350000</v>
      </c>
      <c r="G5331" s="48">
        <f t="shared" si="139"/>
        <v>376090</v>
      </c>
      <c r="H5331" s="388" t="s">
        <v>9567</v>
      </c>
    </row>
    <row r="5332" spans="1:10" x14ac:dyDescent="0.3">
      <c r="A5332" s="45">
        <v>44965</v>
      </c>
      <c r="B5332" s="406" t="s">
        <v>9915</v>
      </c>
      <c r="C5332" s="61" t="s">
        <v>1512</v>
      </c>
      <c r="D5332" s="61" t="s">
        <v>10444</v>
      </c>
      <c r="E5332" s="62">
        <v>95454</v>
      </c>
      <c r="F5332" s="43"/>
      <c r="G5332" s="48">
        <f t="shared" si="139"/>
        <v>280636</v>
      </c>
      <c r="H5332" s="388" t="s">
        <v>9567</v>
      </c>
    </row>
    <row r="5333" spans="1:10" x14ac:dyDescent="0.3">
      <c r="A5333" s="45">
        <v>44965</v>
      </c>
      <c r="B5333" s="406" t="s">
        <v>10241</v>
      </c>
      <c r="C5333" s="61" t="s">
        <v>1512</v>
      </c>
      <c r="D5333" s="61" t="s">
        <v>10242</v>
      </c>
      <c r="E5333" s="62">
        <v>28000</v>
      </c>
      <c r="F5333" s="43"/>
      <c r="G5333" s="48">
        <f t="shared" si="139"/>
        <v>252636</v>
      </c>
      <c r="H5333" s="388" t="s">
        <v>9567</v>
      </c>
    </row>
    <row r="5334" spans="1:10" x14ac:dyDescent="0.3">
      <c r="A5334" s="45">
        <v>44965</v>
      </c>
      <c r="B5334" s="406" t="s">
        <v>9979</v>
      </c>
      <c r="C5334" s="61" t="s">
        <v>1512</v>
      </c>
      <c r="D5334" s="61" t="s">
        <v>5256</v>
      </c>
      <c r="E5334" s="62">
        <v>220524</v>
      </c>
      <c r="F5334" s="43"/>
      <c r="G5334" s="48">
        <f t="shared" si="139"/>
        <v>32112</v>
      </c>
      <c r="H5334" s="388" t="s">
        <v>9567</v>
      </c>
    </row>
    <row r="5335" spans="1:10" x14ac:dyDescent="0.3">
      <c r="A5335" s="45">
        <v>44965</v>
      </c>
      <c r="B5335" s="342" t="s">
        <v>12069</v>
      </c>
      <c r="C5335" s="5" t="s">
        <v>5793</v>
      </c>
      <c r="D5335" s="5" t="s">
        <v>10582</v>
      </c>
      <c r="E5335" s="43">
        <v>5000</v>
      </c>
      <c r="F5335" s="43"/>
      <c r="G5335" s="48">
        <f t="shared" si="139"/>
        <v>27112</v>
      </c>
      <c r="H5335" s="388" t="s">
        <v>9567</v>
      </c>
      <c r="I5335" s="169"/>
      <c r="J5335" s="169"/>
    </row>
    <row r="5336" spans="1:10" x14ac:dyDescent="0.3">
      <c r="A5336" s="45">
        <v>44966</v>
      </c>
      <c r="B5336" s="396"/>
      <c r="C5336" s="5" t="s">
        <v>14</v>
      </c>
      <c r="D5336" s="5" t="s">
        <v>294</v>
      </c>
      <c r="E5336" s="43">
        <v>15000</v>
      </c>
      <c r="F5336" s="43"/>
      <c r="G5336" s="48">
        <f t="shared" si="139"/>
        <v>12112</v>
      </c>
      <c r="H5336" s="388" t="s">
        <v>9567</v>
      </c>
    </row>
    <row r="5337" spans="1:10" x14ac:dyDescent="0.3">
      <c r="A5337" s="45">
        <v>44966</v>
      </c>
      <c r="B5337" s="567"/>
      <c r="C5337" s="480"/>
      <c r="D5337" s="480" t="s">
        <v>6069</v>
      </c>
      <c r="E5337" s="480"/>
      <c r="F5337" s="43">
        <v>200000</v>
      </c>
      <c r="G5337" s="48">
        <f t="shared" si="139"/>
        <v>212112</v>
      </c>
      <c r="H5337" s="388" t="s">
        <v>9567</v>
      </c>
    </row>
    <row r="5338" spans="1:10" x14ac:dyDescent="0.3">
      <c r="A5338" s="45">
        <v>44966</v>
      </c>
      <c r="B5338" s="396" t="s">
        <v>9979</v>
      </c>
      <c r="C5338" s="5" t="s">
        <v>4550</v>
      </c>
      <c r="D5338" s="5" t="s">
        <v>10586</v>
      </c>
      <c r="E5338" s="43">
        <v>100000</v>
      </c>
      <c r="F5338" s="43"/>
      <c r="G5338" s="48">
        <f t="shared" si="139"/>
        <v>112112</v>
      </c>
      <c r="H5338" s="388" t="s">
        <v>9567</v>
      </c>
    </row>
    <row r="5339" spans="1:10" x14ac:dyDescent="0.3">
      <c r="A5339" s="45">
        <v>44966</v>
      </c>
      <c r="B5339" s="396"/>
      <c r="C5339" s="5" t="s">
        <v>541</v>
      </c>
      <c r="D5339" s="5" t="s">
        <v>294</v>
      </c>
      <c r="E5339" s="43">
        <v>10000</v>
      </c>
      <c r="F5339" s="43"/>
      <c r="G5339" s="48">
        <f t="shared" si="139"/>
        <v>102112</v>
      </c>
      <c r="H5339" s="388" t="s">
        <v>9567</v>
      </c>
    </row>
    <row r="5340" spans="1:10" x14ac:dyDescent="0.3">
      <c r="A5340" s="45">
        <v>44967</v>
      </c>
      <c r="B5340" s="396" t="s">
        <v>118</v>
      </c>
      <c r="C5340" s="5" t="s">
        <v>9866</v>
      </c>
      <c r="D5340" s="5" t="s">
        <v>9891</v>
      </c>
      <c r="E5340" s="43">
        <v>7325</v>
      </c>
      <c r="F5340" s="43"/>
      <c r="G5340" s="48">
        <f t="shared" si="139"/>
        <v>94787</v>
      </c>
      <c r="H5340" s="388" t="s">
        <v>9567</v>
      </c>
    </row>
    <row r="5341" spans="1:10" x14ac:dyDescent="0.3">
      <c r="A5341" s="45">
        <v>44967</v>
      </c>
      <c r="B5341" s="396" t="s">
        <v>10601</v>
      </c>
      <c r="C5341" s="5" t="s">
        <v>9794</v>
      </c>
      <c r="D5341" s="5" t="s">
        <v>10591</v>
      </c>
      <c r="E5341" s="43">
        <v>765</v>
      </c>
      <c r="F5341" s="43"/>
      <c r="G5341" s="48">
        <f t="shared" si="139"/>
        <v>94022</v>
      </c>
      <c r="H5341" s="388" t="s">
        <v>9567</v>
      </c>
      <c r="I5341" s="169"/>
      <c r="J5341" s="169"/>
    </row>
    <row r="5342" spans="1:10" x14ac:dyDescent="0.3">
      <c r="A5342" s="45">
        <v>44967</v>
      </c>
      <c r="B5342" s="396" t="s">
        <v>10601</v>
      </c>
      <c r="C5342" s="5" t="s">
        <v>6430</v>
      </c>
      <c r="D5342" s="5" t="s">
        <v>294</v>
      </c>
      <c r="E5342" s="43">
        <v>5000</v>
      </c>
      <c r="F5342" s="43"/>
      <c r="G5342" s="48">
        <f t="shared" si="139"/>
        <v>89022</v>
      </c>
      <c r="H5342" s="388" t="s">
        <v>9567</v>
      </c>
    </row>
    <row r="5343" spans="1:10" x14ac:dyDescent="0.3">
      <c r="A5343" s="45">
        <v>44967</v>
      </c>
      <c r="B5343" s="396" t="s">
        <v>10601</v>
      </c>
      <c r="C5343" s="5" t="s">
        <v>10593</v>
      </c>
      <c r="D5343" s="5" t="s">
        <v>10592</v>
      </c>
      <c r="E5343" s="43">
        <v>59613</v>
      </c>
      <c r="F5343" s="43"/>
      <c r="G5343" s="48">
        <f t="shared" si="139"/>
        <v>29409</v>
      </c>
      <c r="H5343" s="388" t="s">
        <v>9567</v>
      </c>
    </row>
    <row r="5344" spans="1:10" x14ac:dyDescent="0.3">
      <c r="A5344" s="45">
        <v>44967</v>
      </c>
      <c r="B5344" s="396"/>
      <c r="C5344" s="5" t="s">
        <v>541</v>
      </c>
      <c r="D5344" s="5" t="s">
        <v>294</v>
      </c>
      <c r="E5344" s="43">
        <v>10000</v>
      </c>
      <c r="F5344" s="43"/>
      <c r="G5344" s="48">
        <f t="shared" si="139"/>
        <v>19409</v>
      </c>
      <c r="H5344" s="388" t="s">
        <v>9567</v>
      </c>
    </row>
    <row r="5345" spans="1:13" x14ac:dyDescent="0.3">
      <c r="A5345" s="45">
        <v>44967</v>
      </c>
      <c r="B5345" s="396" t="s">
        <v>10601</v>
      </c>
      <c r="C5345" s="5" t="s">
        <v>6430</v>
      </c>
      <c r="D5345" s="5" t="s">
        <v>294</v>
      </c>
      <c r="E5345" s="43">
        <v>3000</v>
      </c>
      <c r="F5345" s="43"/>
      <c r="G5345" s="48">
        <f t="shared" si="139"/>
        <v>16409</v>
      </c>
      <c r="H5345" s="388" t="s">
        <v>9567</v>
      </c>
    </row>
    <row r="5346" spans="1:13" x14ac:dyDescent="0.3">
      <c r="A5346" s="45">
        <v>44967</v>
      </c>
      <c r="B5346" s="396" t="s">
        <v>9872</v>
      </c>
      <c r="C5346" s="5" t="s">
        <v>57</v>
      </c>
      <c r="D5346" s="5" t="s">
        <v>10370</v>
      </c>
      <c r="E5346" s="43">
        <v>5000</v>
      </c>
      <c r="F5346" s="43"/>
      <c r="G5346" s="48">
        <f t="shared" si="139"/>
        <v>11409</v>
      </c>
      <c r="H5346" s="388" t="s">
        <v>9567</v>
      </c>
    </row>
    <row r="5347" spans="1:13" x14ac:dyDescent="0.3">
      <c r="A5347" s="45">
        <v>44967</v>
      </c>
      <c r="B5347" s="342" t="s">
        <v>12069</v>
      </c>
      <c r="C5347" s="5" t="s">
        <v>18</v>
      </c>
      <c r="D5347" s="5" t="s">
        <v>294</v>
      </c>
      <c r="E5347" s="43">
        <v>3000</v>
      </c>
      <c r="F5347" s="43"/>
      <c r="G5347" s="48">
        <f t="shared" si="139"/>
        <v>8409</v>
      </c>
      <c r="H5347" s="388" t="s">
        <v>9567</v>
      </c>
    </row>
    <row r="5348" spans="1:13" x14ac:dyDescent="0.3">
      <c r="A5348" s="45">
        <v>44968</v>
      </c>
      <c r="B5348" s="342" t="s">
        <v>12069</v>
      </c>
      <c r="C5348" s="5" t="s">
        <v>9749</v>
      </c>
      <c r="D5348" s="5" t="s">
        <v>2013</v>
      </c>
      <c r="E5348" s="43">
        <v>1050</v>
      </c>
      <c r="F5348" s="43"/>
      <c r="G5348" s="48">
        <f t="shared" si="139"/>
        <v>7359</v>
      </c>
      <c r="H5348" s="388" t="s">
        <v>9567</v>
      </c>
    </row>
    <row r="5349" spans="1:13" x14ac:dyDescent="0.3">
      <c r="A5349" s="45">
        <v>44968</v>
      </c>
      <c r="B5349" s="396" t="s">
        <v>9915</v>
      </c>
      <c r="C5349" s="5" t="s">
        <v>9749</v>
      </c>
      <c r="D5349" s="5" t="s">
        <v>10596</v>
      </c>
      <c r="E5349" s="43">
        <v>1050</v>
      </c>
      <c r="F5349" s="43"/>
      <c r="G5349" s="48">
        <f t="shared" si="139"/>
        <v>6309</v>
      </c>
      <c r="H5349" s="388" t="s">
        <v>9567</v>
      </c>
      <c r="I5349" s="553"/>
      <c r="J5349" s="553"/>
      <c r="K5349" s="553"/>
      <c r="L5349" s="553"/>
      <c r="M5349" s="553"/>
    </row>
    <row r="5350" spans="1:13" x14ac:dyDescent="0.3">
      <c r="A5350" s="45">
        <v>44968</v>
      </c>
      <c r="B5350" s="342" t="s">
        <v>12069</v>
      </c>
      <c r="C5350" s="5" t="s">
        <v>5793</v>
      </c>
      <c r="D5350" s="5" t="s">
        <v>10597</v>
      </c>
      <c r="E5350" s="43">
        <v>800</v>
      </c>
      <c r="F5350" s="43"/>
      <c r="G5350" s="48">
        <f t="shared" si="139"/>
        <v>5509</v>
      </c>
      <c r="H5350" s="388" t="s">
        <v>9567</v>
      </c>
      <c r="I5350" s="438"/>
      <c r="J5350" s="438"/>
      <c r="K5350" s="438"/>
      <c r="L5350" s="438"/>
      <c r="M5350" s="438"/>
    </row>
    <row r="5351" spans="1:13" x14ac:dyDescent="0.3">
      <c r="A5351" s="45">
        <v>44968</v>
      </c>
      <c r="B5351" s="396"/>
      <c r="C5351" s="5" t="s">
        <v>541</v>
      </c>
      <c r="D5351" s="5" t="s">
        <v>294</v>
      </c>
      <c r="E5351" s="43">
        <v>500</v>
      </c>
      <c r="F5351" s="43"/>
      <c r="G5351" s="48">
        <f t="shared" si="139"/>
        <v>5009</v>
      </c>
      <c r="H5351" s="388" t="s">
        <v>9567</v>
      </c>
      <c r="I5351" s="43"/>
      <c r="J5351" s="43"/>
      <c r="K5351" s="43"/>
      <c r="L5351" s="43"/>
      <c r="M5351" s="43"/>
    </row>
    <row r="5352" spans="1:13" x14ac:dyDescent="0.3">
      <c r="A5352" s="45">
        <v>44968</v>
      </c>
      <c r="B5352" s="396" t="s">
        <v>118</v>
      </c>
      <c r="C5352" s="5" t="s">
        <v>25</v>
      </c>
      <c r="D5352" s="5" t="s">
        <v>10599</v>
      </c>
      <c r="E5352" s="43">
        <v>1280</v>
      </c>
      <c r="F5352" s="43"/>
      <c r="G5352" s="48">
        <f t="shared" si="139"/>
        <v>3729</v>
      </c>
      <c r="H5352" s="388" t="s">
        <v>9567</v>
      </c>
      <c r="I5352" s="43"/>
      <c r="J5352" s="43"/>
      <c r="K5352" s="43"/>
      <c r="L5352" s="43"/>
      <c r="M5352" s="43"/>
    </row>
    <row r="5353" spans="1:13" x14ac:dyDescent="0.3">
      <c r="A5353" s="45">
        <v>44968</v>
      </c>
      <c r="B5353" s="396" t="s">
        <v>118</v>
      </c>
      <c r="C5353" s="5" t="s">
        <v>9866</v>
      </c>
      <c r="D5353" s="5" t="s">
        <v>9891</v>
      </c>
      <c r="E5353" s="43">
        <v>3529</v>
      </c>
      <c r="F5353" s="43"/>
      <c r="G5353" s="48">
        <f t="shared" si="139"/>
        <v>200</v>
      </c>
      <c r="H5353" s="388" t="s">
        <v>9567</v>
      </c>
      <c r="I5353" s="43"/>
      <c r="J5353" s="43"/>
      <c r="K5353" s="43"/>
      <c r="L5353" s="43"/>
      <c r="M5353" s="43"/>
    </row>
    <row r="5354" spans="1:13" x14ac:dyDescent="0.3">
      <c r="A5354" s="45">
        <v>44971</v>
      </c>
      <c r="B5354" s="567"/>
      <c r="C5354" s="480"/>
      <c r="D5354" s="480" t="s">
        <v>10611</v>
      </c>
      <c r="E5354" s="480"/>
      <c r="F5354" s="43">
        <v>150000</v>
      </c>
      <c r="G5354" s="48">
        <f t="shared" si="139"/>
        <v>150200</v>
      </c>
      <c r="H5354" s="388" t="s">
        <v>9567</v>
      </c>
      <c r="I5354" s="43"/>
      <c r="J5354" s="43"/>
      <c r="K5354" s="43"/>
      <c r="L5354" s="43"/>
      <c r="M5354" s="43"/>
    </row>
    <row r="5355" spans="1:13" x14ac:dyDescent="0.3">
      <c r="A5355" s="45">
        <v>44971</v>
      </c>
      <c r="B5355" s="342" t="s">
        <v>12069</v>
      </c>
      <c r="C5355" s="5" t="s">
        <v>18</v>
      </c>
      <c r="D5355" s="5" t="s">
        <v>10609</v>
      </c>
      <c r="E5355" s="43">
        <v>5000</v>
      </c>
      <c r="F5355" s="43"/>
      <c r="G5355" s="48">
        <f t="shared" si="139"/>
        <v>145200</v>
      </c>
      <c r="H5355" s="388" t="s">
        <v>9567</v>
      </c>
      <c r="I5355" s="43"/>
      <c r="J5355" s="43"/>
      <c r="K5355" s="43"/>
      <c r="L5355" s="43"/>
      <c r="M5355" s="43"/>
    </row>
    <row r="5356" spans="1:13" x14ac:dyDescent="0.3">
      <c r="A5356" s="45">
        <v>44971</v>
      </c>
      <c r="B5356" s="396" t="s">
        <v>9979</v>
      </c>
      <c r="C5356" s="5" t="s">
        <v>4550</v>
      </c>
      <c r="D5356" s="5" t="s">
        <v>10610</v>
      </c>
      <c r="E5356" s="43">
        <v>75000</v>
      </c>
      <c r="F5356" s="43"/>
      <c r="G5356" s="48">
        <f t="shared" si="139"/>
        <v>70200</v>
      </c>
      <c r="H5356" s="388" t="s">
        <v>9567</v>
      </c>
      <c r="I5356" s="43"/>
      <c r="J5356" s="43"/>
      <c r="K5356" s="43"/>
      <c r="L5356" s="43"/>
      <c r="M5356" s="43"/>
    </row>
    <row r="5357" spans="1:13" x14ac:dyDescent="0.3">
      <c r="A5357" s="45">
        <v>44971</v>
      </c>
      <c r="B5357" s="567"/>
      <c r="C5357" s="480"/>
      <c r="D5357" s="480" t="s">
        <v>10611</v>
      </c>
      <c r="E5357" s="480"/>
      <c r="F5357" s="43">
        <v>200000</v>
      </c>
      <c r="G5357" s="48">
        <f t="shared" si="139"/>
        <v>270200</v>
      </c>
      <c r="H5357" s="388" t="s">
        <v>9567</v>
      </c>
      <c r="I5357" s="43"/>
      <c r="J5357" s="43"/>
      <c r="K5357" s="43"/>
      <c r="L5357" s="43"/>
      <c r="M5357" s="43"/>
    </row>
    <row r="5358" spans="1:13" x14ac:dyDescent="0.3">
      <c r="A5358" s="45">
        <v>44971</v>
      </c>
      <c r="B5358" s="396" t="s">
        <v>10601</v>
      </c>
      <c r="C5358" s="5" t="s">
        <v>6430</v>
      </c>
      <c r="D5358" s="5" t="s">
        <v>10612</v>
      </c>
      <c r="E5358" s="43">
        <v>3600</v>
      </c>
      <c r="F5358" s="43"/>
      <c r="G5358" s="48">
        <f t="shared" si="139"/>
        <v>266600</v>
      </c>
      <c r="H5358" s="388" t="s">
        <v>9567</v>
      </c>
      <c r="I5358" s="43"/>
      <c r="J5358" s="43"/>
      <c r="K5358" s="43"/>
      <c r="L5358" s="43"/>
      <c r="M5358" s="43"/>
    </row>
    <row r="5359" spans="1:13" x14ac:dyDescent="0.3">
      <c r="A5359" s="45">
        <v>44971</v>
      </c>
      <c r="B5359" s="396"/>
      <c r="C5359" s="5" t="s">
        <v>9052</v>
      </c>
      <c r="D5359" s="5" t="s">
        <v>10613</v>
      </c>
      <c r="E5359" s="43">
        <v>100000</v>
      </c>
      <c r="F5359" s="43"/>
      <c r="G5359" s="48">
        <f t="shared" si="139"/>
        <v>166600</v>
      </c>
      <c r="H5359" s="388" t="s">
        <v>9567</v>
      </c>
      <c r="I5359" s="43"/>
      <c r="J5359" s="43"/>
      <c r="K5359" s="43"/>
      <c r="L5359" s="43"/>
      <c r="M5359" s="43"/>
    </row>
    <row r="5360" spans="1:13" x14ac:dyDescent="0.3">
      <c r="A5360" s="45">
        <v>44971</v>
      </c>
      <c r="B5360" s="396" t="s">
        <v>118</v>
      </c>
      <c r="C5360" s="5" t="s">
        <v>9866</v>
      </c>
      <c r="D5360" s="5" t="s">
        <v>10614</v>
      </c>
      <c r="E5360" s="43">
        <v>5500</v>
      </c>
      <c r="F5360" s="43"/>
      <c r="G5360" s="48">
        <f t="shared" si="139"/>
        <v>161100</v>
      </c>
      <c r="H5360" s="388" t="s">
        <v>9567</v>
      </c>
      <c r="I5360" s="43"/>
      <c r="J5360" s="43"/>
      <c r="K5360" s="43"/>
      <c r="L5360" s="43"/>
      <c r="M5360" s="43"/>
    </row>
    <row r="5361" spans="1:13" x14ac:dyDescent="0.3">
      <c r="A5361" s="45">
        <v>44971</v>
      </c>
      <c r="B5361" s="342" t="s">
        <v>12069</v>
      </c>
      <c r="C5361" s="5" t="s">
        <v>9749</v>
      </c>
      <c r="D5361" s="5" t="s">
        <v>10615</v>
      </c>
      <c r="E5361" s="43">
        <v>9000</v>
      </c>
      <c r="F5361" s="43"/>
      <c r="G5361" s="48">
        <f t="shared" si="139"/>
        <v>152100</v>
      </c>
      <c r="H5361" s="388" t="s">
        <v>9567</v>
      </c>
      <c r="I5361" s="43"/>
      <c r="J5361" s="43"/>
      <c r="K5361" s="43"/>
      <c r="L5361" s="43"/>
      <c r="M5361" s="43"/>
    </row>
    <row r="5362" spans="1:13" x14ac:dyDescent="0.3">
      <c r="A5362" s="45">
        <v>44971</v>
      </c>
      <c r="B5362" s="396"/>
      <c r="C5362" s="5" t="s">
        <v>5482</v>
      </c>
      <c r="D5362" s="5" t="s">
        <v>10616</v>
      </c>
      <c r="E5362" s="43">
        <v>15000</v>
      </c>
      <c r="F5362" s="43"/>
      <c r="G5362" s="48">
        <f t="shared" si="139"/>
        <v>137100</v>
      </c>
      <c r="H5362" s="388" t="s">
        <v>9567</v>
      </c>
      <c r="I5362" s="43"/>
      <c r="J5362" s="43"/>
      <c r="K5362" s="43"/>
      <c r="L5362" s="43"/>
      <c r="M5362" s="43"/>
    </row>
    <row r="5363" spans="1:13" x14ac:dyDescent="0.3">
      <c r="A5363" s="45">
        <v>44971</v>
      </c>
      <c r="B5363" s="396" t="s">
        <v>9853</v>
      </c>
      <c r="C5363" s="5" t="s">
        <v>9524</v>
      </c>
      <c r="D5363" s="5" t="s">
        <v>3910</v>
      </c>
      <c r="E5363" s="43">
        <v>2000</v>
      </c>
      <c r="F5363" s="43"/>
      <c r="G5363" s="48">
        <f t="shared" si="139"/>
        <v>135100</v>
      </c>
      <c r="H5363" s="388" t="s">
        <v>9567</v>
      </c>
      <c r="I5363" s="43"/>
      <c r="J5363" s="43"/>
      <c r="K5363" s="43"/>
      <c r="L5363" s="43"/>
      <c r="M5363" s="43"/>
    </row>
    <row r="5364" spans="1:13" x14ac:dyDescent="0.3">
      <c r="A5364" s="45">
        <v>44971</v>
      </c>
      <c r="B5364" s="396" t="s">
        <v>10319</v>
      </c>
      <c r="C5364" s="5" t="s">
        <v>1073</v>
      </c>
      <c r="D5364" s="5" t="s">
        <v>7561</v>
      </c>
      <c r="E5364" s="43">
        <v>400</v>
      </c>
      <c r="F5364" s="43"/>
      <c r="G5364" s="48">
        <f t="shared" si="139"/>
        <v>134700</v>
      </c>
      <c r="H5364" s="388" t="s">
        <v>9567</v>
      </c>
      <c r="I5364" s="43"/>
      <c r="J5364" s="43"/>
      <c r="K5364" s="43"/>
      <c r="L5364" s="43"/>
      <c r="M5364" s="43"/>
    </row>
    <row r="5365" spans="1:13" x14ac:dyDescent="0.3">
      <c r="A5365" s="45">
        <v>44971</v>
      </c>
      <c r="B5365" s="396"/>
      <c r="C5365" s="5" t="s">
        <v>5938</v>
      </c>
      <c r="D5365" s="5" t="s">
        <v>10618</v>
      </c>
      <c r="E5365" s="43">
        <v>40000</v>
      </c>
      <c r="F5365" s="43"/>
      <c r="G5365" s="48">
        <f t="shared" si="139"/>
        <v>94700</v>
      </c>
      <c r="H5365" s="388" t="s">
        <v>9567</v>
      </c>
      <c r="I5365" s="43"/>
      <c r="J5365" s="43"/>
      <c r="K5365" s="43"/>
      <c r="L5365" s="43"/>
      <c r="M5365" s="43"/>
    </row>
    <row r="5366" spans="1:13"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c r="M5366" s="470"/>
    </row>
    <row r="5367" spans="1:13" x14ac:dyDescent="0.3">
      <c r="A5367" s="45">
        <v>44972</v>
      </c>
      <c r="B5367" s="396" t="s">
        <v>10099</v>
      </c>
      <c r="C5367" s="5" t="s">
        <v>10449</v>
      </c>
      <c r="D5367" s="5" t="s">
        <v>10620</v>
      </c>
      <c r="E5367" s="43">
        <v>41200</v>
      </c>
      <c r="F5367" s="43"/>
      <c r="G5367" s="48">
        <f t="shared" si="140"/>
        <v>43500</v>
      </c>
      <c r="H5367" s="388" t="s">
        <v>9567</v>
      </c>
      <c r="I5367" s="43"/>
      <c r="J5367" s="43"/>
      <c r="K5367" s="43"/>
      <c r="L5367" s="43"/>
      <c r="M5367" s="43"/>
    </row>
    <row r="5368" spans="1:13" x14ac:dyDescent="0.3">
      <c r="A5368" s="45">
        <v>44972</v>
      </c>
      <c r="B5368" s="567"/>
      <c r="C5368" s="480"/>
      <c r="D5368" s="480" t="s">
        <v>10611</v>
      </c>
      <c r="E5368" s="480"/>
      <c r="F5368" s="43">
        <v>250000</v>
      </c>
      <c r="G5368" s="48">
        <f t="shared" si="140"/>
        <v>293500</v>
      </c>
      <c r="H5368" s="388" t="s">
        <v>9567</v>
      </c>
      <c r="I5368" s="43"/>
      <c r="J5368" s="43"/>
      <c r="K5368" s="43"/>
      <c r="L5368" s="43"/>
      <c r="M5368" s="43"/>
    </row>
    <row r="5369" spans="1:13" x14ac:dyDescent="0.3">
      <c r="A5369" s="45">
        <v>44972</v>
      </c>
      <c r="B5369" s="396" t="s">
        <v>118</v>
      </c>
      <c r="C5369" s="5" t="s">
        <v>9866</v>
      </c>
      <c r="D5369" s="5" t="s">
        <v>10614</v>
      </c>
      <c r="E5369" s="43">
        <f>4000+330</f>
        <v>4330</v>
      </c>
      <c r="F5369" s="43"/>
      <c r="G5369" s="48">
        <f t="shared" si="140"/>
        <v>289170</v>
      </c>
      <c r="H5369" s="388" t="s">
        <v>9567</v>
      </c>
      <c r="I5369" s="43"/>
      <c r="J5369" s="43"/>
      <c r="K5369" s="43"/>
      <c r="L5369" s="43"/>
      <c r="M5369" s="43"/>
    </row>
    <row r="5370" spans="1:13" x14ac:dyDescent="0.3">
      <c r="A5370" s="45">
        <v>44972</v>
      </c>
      <c r="B5370" s="396" t="s">
        <v>9850</v>
      </c>
      <c r="C5370" s="5" t="s">
        <v>7522</v>
      </c>
      <c r="D5370" s="5" t="s">
        <v>10621</v>
      </c>
      <c r="E5370" s="43">
        <v>30000</v>
      </c>
      <c r="F5370" s="43"/>
      <c r="G5370" s="48">
        <f t="shared" si="140"/>
        <v>259170</v>
      </c>
      <c r="H5370" s="388" t="s">
        <v>9567</v>
      </c>
      <c r="I5370" s="43"/>
      <c r="J5370" s="43"/>
      <c r="K5370" s="43"/>
      <c r="L5370" s="43"/>
      <c r="M5370" s="43"/>
    </row>
    <row r="5371" spans="1:13" x14ac:dyDescent="0.3">
      <c r="A5371" s="45">
        <v>44972</v>
      </c>
      <c r="B5371" s="396" t="s">
        <v>9979</v>
      </c>
      <c r="C5371" s="5" t="s">
        <v>4550</v>
      </c>
      <c r="D5371" s="5" t="s">
        <v>294</v>
      </c>
      <c r="E5371" s="43">
        <v>12670</v>
      </c>
      <c r="F5371" s="43"/>
      <c r="G5371" s="48">
        <f t="shared" si="140"/>
        <v>246500</v>
      </c>
      <c r="H5371" s="388" t="s">
        <v>9567</v>
      </c>
      <c r="I5371" s="43"/>
      <c r="J5371" s="43"/>
      <c r="K5371" s="43"/>
      <c r="L5371" s="43"/>
      <c r="M5371" s="43"/>
    </row>
    <row r="5372" spans="1:13" x14ac:dyDescent="0.3">
      <c r="A5372" s="45">
        <v>44972</v>
      </c>
      <c r="B5372" s="396" t="s">
        <v>118</v>
      </c>
      <c r="C5372" s="5" t="s">
        <v>1074</v>
      </c>
      <c r="D5372" s="5" t="s">
        <v>6280</v>
      </c>
      <c r="E5372" s="43">
        <f>4670+1340</f>
        <v>6010</v>
      </c>
      <c r="F5372" s="43"/>
      <c r="G5372" s="48">
        <f t="shared" si="140"/>
        <v>240490</v>
      </c>
      <c r="H5372" s="388" t="s">
        <v>9567</v>
      </c>
      <c r="I5372" s="43"/>
      <c r="J5372" s="43"/>
      <c r="K5372" s="43"/>
      <c r="L5372" s="43"/>
      <c r="M5372" s="43"/>
    </row>
    <row r="5373" spans="1:13" x14ac:dyDescent="0.3">
      <c r="A5373" s="45">
        <v>44972</v>
      </c>
      <c r="B5373" s="396" t="s">
        <v>12154</v>
      </c>
      <c r="C5373" s="5" t="s">
        <v>1074</v>
      </c>
      <c r="D5373" s="5" t="s">
        <v>6280</v>
      </c>
      <c r="E5373" s="43">
        <f>990+1150</f>
        <v>2140</v>
      </c>
      <c r="F5373" s="43"/>
      <c r="G5373" s="48">
        <f t="shared" si="140"/>
        <v>238350</v>
      </c>
      <c r="H5373" s="388" t="s">
        <v>9567</v>
      </c>
      <c r="I5373" s="43"/>
      <c r="J5373" s="43"/>
      <c r="K5373" s="43"/>
      <c r="L5373" s="43"/>
      <c r="M5373" s="43"/>
    </row>
    <row r="5374" spans="1:13" x14ac:dyDescent="0.3">
      <c r="A5374" s="45">
        <v>44973</v>
      </c>
      <c r="B5374" s="396" t="s">
        <v>118</v>
      </c>
      <c r="C5374" s="5" t="s">
        <v>9866</v>
      </c>
      <c r="D5374" s="5" t="s">
        <v>10614</v>
      </c>
      <c r="E5374" s="43">
        <v>3000</v>
      </c>
      <c r="F5374" s="43"/>
      <c r="G5374" s="48">
        <f t="shared" si="140"/>
        <v>235350</v>
      </c>
      <c r="H5374" s="388" t="s">
        <v>9567</v>
      </c>
      <c r="I5374" s="43"/>
      <c r="J5374" s="43"/>
      <c r="K5374" s="43"/>
      <c r="L5374" s="43"/>
      <c r="M5374" s="43"/>
    </row>
    <row r="5375" spans="1:13" x14ac:dyDescent="0.3">
      <c r="A5375" s="45">
        <v>44973</v>
      </c>
      <c r="B5375" s="396" t="s">
        <v>9915</v>
      </c>
      <c r="C5375" s="5" t="s">
        <v>84</v>
      </c>
      <c r="D5375" s="5" t="s">
        <v>10622</v>
      </c>
      <c r="E5375" s="43">
        <v>15000</v>
      </c>
      <c r="F5375" s="43"/>
      <c r="G5375" s="48">
        <f t="shared" si="140"/>
        <v>220350</v>
      </c>
      <c r="H5375" s="388" t="s">
        <v>9567</v>
      </c>
      <c r="I5375" s="43"/>
      <c r="J5375" s="43"/>
      <c r="K5375" s="43"/>
      <c r="L5375" s="43"/>
      <c r="M5375" s="43"/>
    </row>
    <row r="5376" spans="1:13" x14ac:dyDescent="0.3">
      <c r="A5376" s="45">
        <v>44973</v>
      </c>
      <c r="B5376" s="396" t="s">
        <v>9979</v>
      </c>
      <c r="C5376" s="5" t="s">
        <v>84</v>
      </c>
      <c r="D5376" s="5" t="s">
        <v>10623</v>
      </c>
      <c r="E5376" s="43">
        <v>5000</v>
      </c>
      <c r="F5376" s="43"/>
      <c r="G5376" s="48">
        <f t="shared" si="140"/>
        <v>215350</v>
      </c>
      <c r="H5376" s="388" t="s">
        <v>9567</v>
      </c>
      <c r="I5376" s="43"/>
      <c r="J5376" s="43"/>
      <c r="K5376" s="43"/>
      <c r="L5376" s="43"/>
      <c r="M5376" s="43"/>
    </row>
    <row r="5377" spans="1:13" x14ac:dyDescent="0.3">
      <c r="A5377" s="45">
        <v>44974</v>
      </c>
      <c r="B5377" s="342" t="s">
        <v>12069</v>
      </c>
      <c r="C5377" s="5" t="s">
        <v>1073</v>
      </c>
      <c r="D5377" s="5" t="s">
        <v>10629</v>
      </c>
      <c r="E5377" s="43">
        <v>200</v>
      </c>
      <c r="F5377" s="43"/>
      <c r="G5377" s="48">
        <f t="shared" si="140"/>
        <v>215150</v>
      </c>
      <c r="H5377" s="388" t="s">
        <v>9567</v>
      </c>
      <c r="I5377" s="43"/>
      <c r="J5377" s="43"/>
      <c r="K5377" s="43"/>
      <c r="L5377" s="43"/>
      <c r="M5377" s="43"/>
    </row>
    <row r="5378" spans="1:13" x14ac:dyDescent="0.3">
      <c r="A5378" s="45">
        <v>44975</v>
      </c>
      <c r="B5378" s="396" t="s">
        <v>10601</v>
      </c>
      <c r="C5378" s="5" t="s">
        <v>84</v>
      </c>
      <c r="D5378" s="5" t="s">
        <v>10631</v>
      </c>
      <c r="E5378" s="43">
        <v>2000</v>
      </c>
      <c r="F5378" s="43"/>
      <c r="G5378" s="48">
        <f t="shared" si="140"/>
        <v>213150</v>
      </c>
      <c r="H5378" s="388" t="s">
        <v>9567</v>
      </c>
      <c r="I5378" s="43"/>
      <c r="J5378" s="43"/>
      <c r="K5378" s="43"/>
      <c r="L5378" s="43"/>
      <c r="M5378" s="43"/>
    </row>
    <row r="5379" spans="1:13" x14ac:dyDescent="0.3">
      <c r="A5379" s="45">
        <v>44975</v>
      </c>
      <c r="B5379" s="396" t="s">
        <v>9853</v>
      </c>
      <c r="C5379" s="5" t="s">
        <v>9524</v>
      </c>
      <c r="D5379" s="5" t="s">
        <v>10632</v>
      </c>
      <c r="E5379" s="43">
        <v>1100</v>
      </c>
      <c r="F5379" s="43"/>
      <c r="G5379" s="48">
        <f t="shared" si="140"/>
        <v>212050</v>
      </c>
      <c r="H5379" s="388" t="s">
        <v>9567</v>
      </c>
      <c r="I5379" s="43"/>
      <c r="J5379" s="43"/>
      <c r="K5379" s="43"/>
      <c r="L5379" s="43"/>
      <c r="M5379" s="43"/>
    </row>
    <row r="5380" spans="1:13" x14ac:dyDescent="0.3">
      <c r="A5380" s="45">
        <v>44975</v>
      </c>
      <c r="B5380" s="396" t="s">
        <v>9853</v>
      </c>
      <c r="C5380" s="5" t="s">
        <v>9524</v>
      </c>
      <c r="D5380" s="5" t="s">
        <v>10633</v>
      </c>
      <c r="E5380" s="43">
        <v>1000</v>
      </c>
      <c r="F5380" s="43"/>
      <c r="G5380" s="48">
        <f t="shared" si="140"/>
        <v>211050</v>
      </c>
      <c r="H5380" s="388" t="s">
        <v>9567</v>
      </c>
      <c r="I5380" s="28"/>
      <c r="J5380" s="28"/>
      <c r="K5380" s="28"/>
      <c r="L5380" s="28"/>
      <c r="M5380" s="28"/>
    </row>
    <row r="5381" spans="1:13" x14ac:dyDescent="0.3">
      <c r="A5381" s="45">
        <v>44975</v>
      </c>
      <c r="B5381" s="396" t="s">
        <v>118</v>
      </c>
      <c r="C5381" s="5" t="s">
        <v>9866</v>
      </c>
      <c r="D5381" s="5" t="s">
        <v>10614</v>
      </c>
      <c r="E5381" s="43">
        <v>5000</v>
      </c>
      <c r="F5381" s="43"/>
      <c r="G5381" s="48">
        <f t="shared" si="140"/>
        <v>206050</v>
      </c>
      <c r="H5381" s="388" t="s">
        <v>9567</v>
      </c>
      <c r="I5381" s="43"/>
      <c r="J5381" s="43"/>
      <c r="K5381" s="43"/>
      <c r="L5381" s="43"/>
      <c r="M5381" s="43"/>
    </row>
    <row r="5382" spans="1:13" x14ac:dyDescent="0.3">
      <c r="A5382" s="45">
        <v>44975</v>
      </c>
      <c r="B5382" s="396" t="s">
        <v>118</v>
      </c>
      <c r="C5382" s="5" t="s">
        <v>10635</v>
      </c>
      <c r="D5382" s="5" t="s">
        <v>10634</v>
      </c>
      <c r="E5382" s="43">
        <v>520</v>
      </c>
      <c r="F5382" s="43"/>
      <c r="G5382" s="48">
        <f t="shared" si="140"/>
        <v>205530</v>
      </c>
      <c r="H5382" s="388" t="s">
        <v>9567</v>
      </c>
      <c r="I5382" s="43"/>
      <c r="J5382" s="43"/>
      <c r="K5382" s="43"/>
      <c r="L5382" s="43"/>
      <c r="M5382" s="43"/>
    </row>
    <row r="5383" spans="1:13" x14ac:dyDescent="0.3">
      <c r="A5383" s="45">
        <v>44975</v>
      </c>
      <c r="B5383" s="567"/>
      <c r="C5383" s="480"/>
      <c r="D5383" s="480" t="s">
        <v>10611</v>
      </c>
      <c r="E5383" s="480"/>
      <c r="F5383" s="43">
        <v>550000</v>
      </c>
      <c r="G5383" s="48">
        <f t="shared" si="140"/>
        <v>755530</v>
      </c>
      <c r="H5383" s="388" t="s">
        <v>9567</v>
      </c>
      <c r="I5383" s="43"/>
      <c r="J5383" s="43"/>
      <c r="K5383" s="43"/>
      <c r="L5383" s="43"/>
      <c r="M5383" s="43"/>
    </row>
    <row r="5384" spans="1:13" x14ac:dyDescent="0.3">
      <c r="A5384" s="45">
        <v>44975</v>
      </c>
      <c r="B5384" s="396" t="s">
        <v>9853</v>
      </c>
      <c r="C5384" s="5" t="s">
        <v>5793</v>
      </c>
      <c r="D5384" s="5" t="s">
        <v>10636</v>
      </c>
      <c r="E5384" s="43">
        <v>500</v>
      </c>
      <c r="F5384" s="43"/>
      <c r="G5384" s="48">
        <f t="shared" si="140"/>
        <v>755030</v>
      </c>
      <c r="H5384" s="388" t="s">
        <v>9567</v>
      </c>
      <c r="I5384" s="43"/>
      <c r="J5384" s="43"/>
      <c r="K5384" s="43"/>
      <c r="L5384" s="43"/>
      <c r="M5384" s="43"/>
    </row>
    <row r="5385" spans="1:13" x14ac:dyDescent="0.3">
      <c r="A5385" s="45">
        <v>44975</v>
      </c>
      <c r="B5385" s="342" t="s">
        <v>12069</v>
      </c>
      <c r="C5385" s="5" t="s">
        <v>1073</v>
      </c>
      <c r="D5385" s="5" t="s">
        <v>10637</v>
      </c>
      <c r="E5385" s="43">
        <v>1050</v>
      </c>
      <c r="F5385" s="43"/>
      <c r="G5385" s="48">
        <f t="shared" si="140"/>
        <v>753980</v>
      </c>
      <c r="H5385" s="388" t="s">
        <v>9567</v>
      </c>
      <c r="I5385" s="43"/>
      <c r="J5385" s="43"/>
      <c r="K5385" s="43"/>
      <c r="L5385" s="43"/>
      <c r="M5385" s="43"/>
    </row>
    <row r="5386" spans="1:13" x14ac:dyDescent="0.3">
      <c r="A5386" s="45">
        <v>44975</v>
      </c>
      <c r="B5386" s="396"/>
      <c r="C5386" s="5" t="s">
        <v>14</v>
      </c>
      <c r="D5386" s="5" t="s">
        <v>294</v>
      </c>
      <c r="E5386" s="43">
        <v>5000</v>
      </c>
      <c r="F5386" s="43"/>
      <c r="G5386" s="48">
        <f t="shared" si="140"/>
        <v>748980</v>
      </c>
      <c r="H5386" s="388" t="s">
        <v>9567</v>
      </c>
      <c r="I5386" s="43"/>
      <c r="J5386" s="43"/>
      <c r="K5386" s="43"/>
      <c r="L5386" s="43"/>
      <c r="M5386" s="43"/>
    </row>
    <row r="5387" spans="1:13" x14ac:dyDescent="0.3">
      <c r="A5387" s="45">
        <v>44977</v>
      </c>
      <c r="B5387" s="396"/>
      <c r="C5387" s="5" t="s">
        <v>107</v>
      </c>
      <c r="D5387" s="5" t="s">
        <v>10638</v>
      </c>
      <c r="E5387" s="43">
        <v>100</v>
      </c>
      <c r="F5387" s="43"/>
      <c r="G5387" s="48">
        <f t="shared" si="140"/>
        <v>748880</v>
      </c>
      <c r="H5387" s="388" t="s">
        <v>9567</v>
      </c>
      <c r="I5387" s="43"/>
      <c r="J5387" s="43"/>
      <c r="K5387" s="43"/>
      <c r="L5387" s="43"/>
      <c r="M5387" s="43"/>
    </row>
    <row r="5388" spans="1:13" x14ac:dyDescent="0.3">
      <c r="A5388" s="45">
        <v>44977</v>
      </c>
      <c r="B5388" s="396"/>
      <c r="C5388" s="5" t="s">
        <v>7214</v>
      </c>
      <c r="D5388" s="5" t="s">
        <v>10639</v>
      </c>
      <c r="E5388" s="43">
        <v>10000</v>
      </c>
      <c r="F5388" s="43"/>
      <c r="G5388" s="48">
        <f t="shared" si="140"/>
        <v>738880</v>
      </c>
      <c r="H5388" s="388" t="s">
        <v>9567</v>
      </c>
      <c r="I5388" s="43"/>
      <c r="J5388" s="43"/>
      <c r="K5388" s="43"/>
      <c r="L5388" s="43"/>
      <c r="M5388" s="43"/>
    </row>
    <row r="5389" spans="1:13" x14ac:dyDescent="0.3">
      <c r="A5389" s="45">
        <v>44977</v>
      </c>
      <c r="B5389" s="396" t="s">
        <v>9979</v>
      </c>
      <c r="C5389" s="5" t="s">
        <v>84</v>
      </c>
      <c r="D5389" s="5" t="s">
        <v>10640</v>
      </c>
      <c r="E5389" s="43">
        <v>2000</v>
      </c>
      <c r="F5389" s="43"/>
      <c r="G5389" s="48">
        <f t="shared" si="140"/>
        <v>736880</v>
      </c>
      <c r="H5389" s="388" t="s">
        <v>9567</v>
      </c>
      <c r="I5389" s="43"/>
      <c r="J5389" s="43"/>
      <c r="K5389" s="43"/>
      <c r="L5389" s="43"/>
      <c r="M5389" s="43"/>
    </row>
    <row r="5390" spans="1:13" x14ac:dyDescent="0.3">
      <c r="A5390" s="45">
        <v>44977</v>
      </c>
      <c r="B5390" s="342" t="s">
        <v>12069</v>
      </c>
      <c r="C5390" s="5" t="s">
        <v>18</v>
      </c>
      <c r="D5390" s="5" t="s">
        <v>3183</v>
      </c>
      <c r="E5390" s="43">
        <v>4000</v>
      </c>
      <c r="F5390" s="43"/>
      <c r="G5390" s="48">
        <f t="shared" si="140"/>
        <v>732880</v>
      </c>
      <c r="H5390" s="388" t="s">
        <v>9567</v>
      </c>
      <c r="I5390" s="43"/>
      <c r="J5390" s="43"/>
      <c r="K5390" s="43"/>
      <c r="L5390" s="43"/>
      <c r="M5390" s="43"/>
    </row>
    <row r="5391" spans="1:13" x14ac:dyDescent="0.3">
      <c r="A5391" s="45">
        <v>44977</v>
      </c>
      <c r="B5391" s="396"/>
      <c r="C5391" s="5" t="s">
        <v>5482</v>
      </c>
      <c r="D5391" s="5" t="s">
        <v>10643</v>
      </c>
      <c r="E5391" s="43">
        <v>20000</v>
      </c>
      <c r="F5391" s="43"/>
      <c r="G5391" s="48">
        <f t="shared" si="140"/>
        <v>712880</v>
      </c>
      <c r="H5391" s="388" t="s">
        <v>9567</v>
      </c>
      <c r="I5391" s="43"/>
      <c r="J5391" s="43"/>
      <c r="K5391" s="43"/>
      <c r="L5391" s="43"/>
      <c r="M5391" s="43"/>
    </row>
    <row r="5392" spans="1:13" x14ac:dyDescent="0.3">
      <c r="A5392" s="45">
        <v>44978</v>
      </c>
      <c r="B5392" s="396"/>
      <c r="C5392" s="5" t="s">
        <v>14</v>
      </c>
      <c r="D5392" s="5" t="s">
        <v>640</v>
      </c>
      <c r="E5392" s="43">
        <v>1000</v>
      </c>
      <c r="F5392" s="43"/>
      <c r="G5392" s="48">
        <f t="shared" si="140"/>
        <v>711880</v>
      </c>
      <c r="H5392" s="388" t="s">
        <v>9567</v>
      </c>
      <c r="I5392" s="43"/>
      <c r="J5392" s="43"/>
      <c r="K5392" s="43"/>
      <c r="L5392" s="43"/>
      <c r="M5392" s="43"/>
    </row>
    <row r="5393" spans="1:13" x14ac:dyDescent="0.3">
      <c r="A5393" s="45">
        <v>44978</v>
      </c>
      <c r="B5393" s="396" t="s">
        <v>9853</v>
      </c>
      <c r="C5393" s="5" t="s">
        <v>8573</v>
      </c>
      <c r="D5393" s="5" t="s">
        <v>10644</v>
      </c>
      <c r="E5393" s="43">
        <v>26000</v>
      </c>
      <c r="F5393" s="43"/>
      <c r="G5393" s="48">
        <f t="shared" si="140"/>
        <v>685880</v>
      </c>
      <c r="H5393" s="388" t="s">
        <v>9567</v>
      </c>
      <c r="I5393" s="43"/>
      <c r="J5393" s="43"/>
      <c r="K5393" s="43"/>
      <c r="L5393" s="43"/>
      <c r="M5393" s="43"/>
    </row>
    <row r="5394" spans="1:13" x14ac:dyDescent="0.3">
      <c r="A5394" s="45">
        <v>44978</v>
      </c>
      <c r="B5394" s="396" t="s">
        <v>9872</v>
      </c>
      <c r="C5394" s="5" t="s">
        <v>84</v>
      </c>
      <c r="D5394" s="5" t="s">
        <v>10648</v>
      </c>
      <c r="E5394" s="43">
        <v>2000</v>
      </c>
      <c r="F5394" s="43"/>
      <c r="G5394" s="48">
        <f t="shared" si="140"/>
        <v>683880</v>
      </c>
      <c r="H5394" s="388" t="s">
        <v>9567</v>
      </c>
      <c r="I5394" s="43"/>
      <c r="J5394" s="43"/>
      <c r="K5394" s="43"/>
      <c r="L5394" s="43"/>
      <c r="M5394" s="43"/>
    </row>
    <row r="5395" spans="1:13" x14ac:dyDescent="0.3">
      <c r="A5395" s="45">
        <v>44978</v>
      </c>
      <c r="B5395" s="396" t="s">
        <v>10601</v>
      </c>
      <c r="C5395" s="5" t="s">
        <v>84</v>
      </c>
      <c r="D5395" s="5" t="s">
        <v>10649</v>
      </c>
      <c r="E5395" s="43">
        <v>3000</v>
      </c>
      <c r="F5395" s="43"/>
      <c r="G5395" s="48">
        <f t="shared" si="140"/>
        <v>680880</v>
      </c>
      <c r="H5395" s="388" t="s">
        <v>9567</v>
      </c>
      <c r="I5395" s="43"/>
      <c r="J5395" s="43"/>
      <c r="K5395" s="43"/>
      <c r="L5395" s="43"/>
      <c r="M5395" s="43"/>
    </row>
    <row r="5396" spans="1:13" x14ac:dyDescent="0.3">
      <c r="A5396" s="45">
        <v>44978</v>
      </c>
      <c r="B5396" s="396" t="s">
        <v>10601</v>
      </c>
      <c r="C5396" s="5" t="s">
        <v>84</v>
      </c>
      <c r="D5396" s="5" t="s">
        <v>10650</v>
      </c>
      <c r="E5396" s="43">
        <v>2000</v>
      </c>
      <c r="F5396" s="43"/>
      <c r="G5396" s="48">
        <f t="shared" si="140"/>
        <v>678880</v>
      </c>
      <c r="H5396" s="388" t="s">
        <v>9567</v>
      </c>
      <c r="I5396" s="43"/>
      <c r="J5396" s="43"/>
      <c r="K5396" s="43"/>
      <c r="L5396" s="43"/>
      <c r="M5396" s="43"/>
    </row>
    <row r="5397" spans="1:13" x14ac:dyDescent="0.3">
      <c r="A5397" s="45">
        <v>44978</v>
      </c>
      <c r="B5397" s="396"/>
      <c r="C5397" s="5" t="s">
        <v>14</v>
      </c>
      <c r="D5397" s="5" t="s">
        <v>294</v>
      </c>
      <c r="E5397" s="43">
        <v>12000</v>
      </c>
      <c r="F5397" s="43"/>
      <c r="G5397" s="48">
        <f t="shared" si="140"/>
        <v>666880</v>
      </c>
      <c r="H5397" s="388" t="s">
        <v>9567</v>
      </c>
      <c r="I5397" s="43"/>
      <c r="J5397" s="43"/>
      <c r="K5397" s="43"/>
      <c r="L5397" s="43"/>
      <c r="M5397" s="43"/>
    </row>
    <row r="5398" spans="1:13" x14ac:dyDescent="0.3">
      <c r="A5398" s="45">
        <v>44978</v>
      </c>
      <c r="B5398" s="396" t="s">
        <v>10319</v>
      </c>
      <c r="C5398" s="5" t="s">
        <v>68</v>
      </c>
      <c r="D5398" s="5" t="s">
        <v>10651</v>
      </c>
      <c r="E5398" s="43">
        <v>36350</v>
      </c>
      <c r="F5398" s="43"/>
      <c r="G5398" s="48">
        <f t="shared" si="140"/>
        <v>630530</v>
      </c>
      <c r="H5398" s="388" t="s">
        <v>9567</v>
      </c>
      <c r="I5398" s="43"/>
      <c r="J5398" s="43"/>
      <c r="K5398" s="43"/>
      <c r="L5398" s="43"/>
      <c r="M5398" s="43"/>
    </row>
    <row r="5399" spans="1:13" x14ac:dyDescent="0.3">
      <c r="A5399" s="45">
        <v>44978</v>
      </c>
      <c r="B5399" s="342" t="s">
        <v>12069</v>
      </c>
      <c r="C5399" s="5" t="s">
        <v>84</v>
      </c>
      <c r="D5399" s="5" t="s">
        <v>10652</v>
      </c>
      <c r="E5399" s="43">
        <v>3000</v>
      </c>
      <c r="F5399" s="43"/>
      <c r="G5399" s="48">
        <f t="shared" si="140"/>
        <v>627530</v>
      </c>
      <c r="H5399" s="388" t="s">
        <v>9567</v>
      </c>
      <c r="I5399" s="43"/>
      <c r="J5399" s="43"/>
      <c r="K5399" s="43"/>
      <c r="L5399" s="43"/>
      <c r="M5399" s="43"/>
    </row>
    <row r="5400" spans="1:13" x14ac:dyDescent="0.3">
      <c r="A5400" s="45">
        <v>44979</v>
      </c>
      <c r="B5400" s="396" t="s">
        <v>12154</v>
      </c>
      <c r="C5400" s="5" t="s">
        <v>1616</v>
      </c>
      <c r="D5400" s="5" t="s">
        <v>8849</v>
      </c>
      <c r="E5400" s="43">
        <v>1500</v>
      </c>
      <c r="F5400" s="43"/>
      <c r="G5400" s="48">
        <f t="shared" si="140"/>
        <v>626030</v>
      </c>
      <c r="H5400" s="388" t="s">
        <v>9567</v>
      </c>
      <c r="I5400" s="43"/>
      <c r="J5400" s="43"/>
      <c r="K5400" s="43"/>
      <c r="L5400" s="43"/>
      <c r="M5400" s="43"/>
    </row>
    <row r="5401" spans="1:13" x14ac:dyDescent="0.3">
      <c r="A5401" s="45">
        <v>44979</v>
      </c>
      <c r="B5401" s="396" t="s">
        <v>118</v>
      </c>
      <c r="C5401" s="5" t="s">
        <v>9866</v>
      </c>
      <c r="D5401" s="5" t="s">
        <v>10614</v>
      </c>
      <c r="E5401" s="43">
        <v>4000</v>
      </c>
      <c r="F5401" s="43"/>
      <c r="G5401" s="48">
        <f t="shared" si="140"/>
        <v>622030</v>
      </c>
      <c r="H5401" s="388" t="s">
        <v>9567</v>
      </c>
      <c r="I5401" s="43"/>
      <c r="J5401" s="43"/>
      <c r="K5401" s="43"/>
      <c r="L5401" s="43"/>
      <c r="M5401" s="43"/>
    </row>
    <row r="5402" spans="1:13" x14ac:dyDescent="0.3">
      <c r="A5402" s="45">
        <v>44979</v>
      </c>
      <c r="B5402" s="396"/>
      <c r="C5402" s="5" t="s">
        <v>14</v>
      </c>
      <c r="D5402" s="5" t="s">
        <v>294</v>
      </c>
      <c r="E5402" s="43">
        <v>10000</v>
      </c>
      <c r="F5402" s="43"/>
      <c r="G5402" s="48">
        <f t="shared" si="140"/>
        <v>612030</v>
      </c>
      <c r="H5402" s="388" t="s">
        <v>9567</v>
      </c>
      <c r="I5402" s="43"/>
      <c r="J5402" s="43"/>
      <c r="K5402" s="43"/>
      <c r="L5402" s="43"/>
      <c r="M5402" s="43"/>
    </row>
    <row r="5403" spans="1:13" x14ac:dyDescent="0.3">
      <c r="A5403" s="45">
        <v>44979</v>
      </c>
      <c r="B5403" s="396" t="s">
        <v>10099</v>
      </c>
      <c r="C5403" s="5" t="s">
        <v>5741</v>
      </c>
      <c r="D5403" s="5" t="s">
        <v>10653</v>
      </c>
      <c r="E5403" s="43">
        <v>65250</v>
      </c>
      <c r="F5403" s="43"/>
      <c r="G5403" s="48">
        <f t="shared" si="140"/>
        <v>546780</v>
      </c>
      <c r="H5403" s="388" t="s">
        <v>9567</v>
      </c>
      <c r="I5403" s="43"/>
      <c r="J5403" s="43"/>
      <c r="K5403" s="43"/>
      <c r="L5403" s="43"/>
      <c r="M5403" s="43"/>
    </row>
    <row r="5404" spans="1:13" x14ac:dyDescent="0.3">
      <c r="A5404" s="45">
        <v>44979</v>
      </c>
      <c r="B5404" s="396" t="s">
        <v>12154</v>
      </c>
      <c r="C5404" s="5" t="s">
        <v>1074</v>
      </c>
      <c r="D5404" s="5" t="s">
        <v>10654</v>
      </c>
      <c r="E5404" s="43">
        <v>36216</v>
      </c>
      <c r="F5404" s="43"/>
      <c r="G5404" s="48">
        <f t="shared" si="140"/>
        <v>510564</v>
      </c>
      <c r="H5404" s="388" t="s">
        <v>9567</v>
      </c>
      <c r="I5404" s="479"/>
      <c r="J5404" s="479"/>
      <c r="K5404" s="479"/>
      <c r="L5404" s="28"/>
      <c r="M5404" s="28"/>
    </row>
    <row r="5405" spans="1:13" x14ac:dyDescent="0.3">
      <c r="A5405" s="45">
        <v>44979</v>
      </c>
      <c r="B5405" s="396" t="s">
        <v>118</v>
      </c>
      <c r="C5405" s="5" t="s">
        <v>1074</v>
      </c>
      <c r="D5405" s="5" t="s">
        <v>10654</v>
      </c>
      <c r="E5405" s="43">
        <v>9419</v>
      </c>
      <c r="F5405" s="43"/>
      <c r="G5405" s="48">
        <f t="shared" si="140"/>
        <v>501145</v>
      </c>
      <c r="H5405" s="388" t="s">
        <v>9567</v>
      </c>
      <c r="L5405" s="43"/>
      <c r="M5405" s="43"/>
    </row>
    <row r="5406" spans="1:13" x14ac:dyDescent="0.3">
      <c r="A5406" s="45">
        <v>44979</v>
      </c>
      <c r="B5406" s="396" t="s">
        <v>9853</v>
      </c>
      <c r="C5406" s="5" t="s">
        <v>5793</v>
      </c>
      <c r="D5406" s="5" t="s">
        <v>10636</v>
      </c>
      <c r="E5406" s="43">
        <v>500</v>
      </c>
      <c r="F5406" s="43"/>
      <c r="G5406" s="48">
        <f t="shared" si="140"/>
        <v>500645</v>
      </c>
      <c r="H5406" s="388" t="s">
        <v>9567</v>
      </c>
      <c r="L5406" s="43"/>
      <c r="M5406" s="43"/>
    </row>
    <row r="5407" spans="1:13" x14ac:dyDescent="0.3">
      <c r="A5407" s="45">
        <v>44979</v>
      </c>
      <c r="B5407" s="396" t="s">
        <v>9853</v>
      </c>
      <c r="C5407" s="5" t="s">
        <v>9524</v>
      </c>
      <c r="D5407" s="5" t="s">
        <v>6932</v>
      </c>
      <c r="E5407" s="43">
        <v>1500</v>
      </c>
      <c r="F5407" s="43"/>
      <c r="G5407" s="48">
        <f t="shared" si="140"/>
        <v>499145</v>
      </c>
      <c r="H5407" s="388" t="s">
        <v>9567</v>
      </c>
      <c r="L5407" s="43"/>
      <c r="M5407" s="43"/>
    </row>
    <row r="5408" spans="1:13" x14ac:dyDescent="0.3">
      <c r="A5408" s="45">
        <v>44980</v>
      </c>
      <c r="B5408" s="396" t="s">
        <v>10023</v>
      </c>
      <c r="C5408" s="5" t="s">
        <v>5793</v>
      </c>
      <c r="D5408" s="5" t="s">
        <v>10655</v>
      </c>
      <c r="E5408" s="43">
        <v>1000</v>
      </c>
      <c r="F5408" s="43"/>
      <c r="G5408" s="48">
        <f t="shared" si="140"/>
        <v>498145</v>
      </c>
      <c r="H5408" s="388" t="s">
        <v>9567</v>
      </c>
      <c r="L5408" s="43"/>
      <c r="M5408" s="43"/>
    </row>
    <row r="5409" spans="1:13" x14ac:dyDescent="0.3">
      <c r="A5409" s="45">
        <v>44980</v>
      </c>
      <c r="B5409" s="342" t="s">
        <v>12069</v>
      </c>
      <c r="C5409" s="5" t="s">
        <v>10656</v>
      </c>
      <c r="D5409" s="5" t="s">
        <v>10657</v>
      </c>
      <c r="E5409" s="43">
        <v>500</v>
      </c>
      <c r="F5409" s="43"/>
      <c r="G5409" s="48">
        <f t="shared" si="140"/>
        <v>497645</v>
      </c>
      <c r="H5409" s="388" t="s">
        <v>9567</v>
      </c>
      <c r="L5409" s="43"/>
      <c r="M5409" s="43"/>
    </row>
    <row r="5410" spans="1:13" x14ac:dyDescent="0.3">
      <c r="A5410" s="45">
        <v>44980</v>
      </c>
      <c r="B5410" s="396"/>
      <c r="C5410" s="5" t="s">
        <v>541</v>
      </c>
      <c r="D5410" s="5" t="s">
        <v>1252</v>
      </c>
      <c r="E5410" s="43">
        <v>750</v>
      </c>
      <c r="F5410" s="43"/>
      <c r="G5410" s="48">
        <f t="shared" si="140"/>
        <v>496895</v>
      </c>
      <c r="H5410" s="388" t="s">
        <v>9567</v>
      </c>
      <c r="L5410" s="43"/>
      <c r="M5410" s="43"/>
    </row>
    <row r="5411" spans="1:13" x14ac:dyDescent="0.3">
      <c r="A5411" s="45">
        <v>44980</v>
      </c>
      <c r="B5411" s="396" t="s">
        <v>10319</v>
      </c>
      <c r="C5411" s="5" t="s">
        <v>247</v>
      </c>
      <c r="D5411" s="5" t="s">
        <v>10432</v>
      </c>
      <c r="E5411" s="43">
        <v>7000</v>
      </c>
      <c r="F5411" s="43"/>
      <c r="G5411" s="48">
        <f t="shared" si="140"/>
        <v>489895</v>
      </c>
      <c r="H5411" s="388" t="s">
        <v>9567</v>
      </c>
      <c r="I5411" s="43"/>
      <c r="J5411" s="43"/>
      <c r="K5411" s="43"/>
      <c r="L5411" s="43"/>
      <c r="M5411" s="43"/>
    </row>
    <row r="5412" spans="1:13" x14ac:dyDescent="0.3">
      <c r="A5412" s="45">
        <v>44981</v>
      </c>
      <c r="B5412" s="396"/>
      <c r="C5412" s="5" t="s">
        <v>4550</v>
      </c>
      <c r="D5412" s="5" t="s">
        <v>294</v>
      </c>
      <c r="E5412" s="43">
        <v>50000</v>
      </c>
      <c r="F5412" s="43"/>
      <c r="G5412" s="48">
        <f t="shared" si="140"/>
        <v>439895</v>
      </c>
      <c r="H5412" s="388" t="s">
        <v>9567</v>
      </c>
      <c r="L5412" s="43"/>
      <c r="M5412" s="43"/>
    </row>
    <row r="5413" spans="1:13" x14ac:dyDescent="0.3">
      <c r="A5413" s="45">
        <v>44981</v>
      </c>
      <c r="B5413" s="396" t="s">
        <v>9979</v>
      </c>
      <c r="C5413" s="5" t="s">
        <v>84</v>
      </c>
      <c r="D5413" s="5" t="s">
        <v>10658</v>
      </c>
      <c r="E5413" s="43">
        <v>10000</v>
      </c>
      <c r="F5413" s="43"/>
      <c r="G5413" s="48">
        <f t="shared" si="140"/>
        <v>429895</v>
      </c>
      <c r="H5413" s="388" t="s">
        <v>9567</v>
      </c>
      <c r="L5413" s="43"/>
      <c r="M5413" s="43"/>
    </row>
    <row r="5414" spans="1:13" x14ac:dyDescent="0.3">
      <c r="A5414" s="45">
        <v>44981</v>
      </c>
      <c r="B5414" s="396" t="s">
        <v>118</v>
      </c>
      <c r="C5414" s="5" t="s">
        <v>9866</v>
      </c>
      <c r="D5414" s="5" t="s">
        <v>10614</v>
      </c>
      <c r="E5414" s="43">
        <v>2700</v>
      </c>
      <c r="F5414" s="43"/>
      <c r="G5414" s="48">
        <f t="shared" si="140"/>
        <v>427195</v>
      </c>
      <c r="H5414" s="388" t="s">
        <v>9567</v>
      </c>
      <c r="L5414" s="43"/>
      <c r="M5414" s="43"/>
    </row>
    <row r="5415" spans="1:13" x14ac:dyDescent="0.3">
      <c r="A5415" s="45">
        <v>44981</v>
      </c>
      <c r="B5415" s="396" t="s">
        <v>10447</v>
      </c>
      <c r="C5415" s="5" t="s">
        <v>14</v>
      </c>
      <c r="D5415" s="5" t="s">
        <v>10659</v>
      </c>
      <c r="E5415" s="43">
        <v>100000</v>
      </c>
      <c r="F5415" s="43"/>
      <c r="G5415" s="48">
        <f t="shared" si="140"/>
        <v>327195</v>
      </c>
      <c r="H5415" s="388" t="s">
        <v>9567</v>
      </c>
      <c r="L5415" s="43"/>
      <c r="M5415" s="43"/>
    </row>
    <row r="5416" spans="1:13" x14ac:dyDescent="0.3">
      <c r="A5416" s="45">
        <v>44981</v>
      </c>
      <c r="B5416" s="396" t="s">
        <v>10517</v>
      </c>
      <c r="C5416" s="5" t="s">
        <v>7571</v>
      </c>
      <c r="D5416" s="5" t="s">
        <v>10516</v>
      </c>
      <c r="E5416" s="43">
        <v>20000</v>
      </c>
      <c r="F5416" s="43"/>
      <c r="G5416" s="48">
        <f t="shared" si="140"/>
        <v>307195</v>
      </c>
      <c r="H5416" s="388" t="s">
        <v>9567</v>
      </c>
      <c r="L5416" s="43"/>
      <c r="M5416" s="43"/>
    </row>
    <row r="5417" spans="1:13" x14ac:dyDescent="0.3">
      <c r="A5417" s="45">
        <v>44981</v>
      </c>
      <c r="B5417" s="396" t="s">
        <v>118</v>
      </c>
      <c r="C5417" s="5" t="s">
        <v>4400</v>
      </c>
      <c r="D5417" s="5" t="s">
        <v>10660</v>
      </c>
      <c r="E5417" s="43">
        <v>4650</v>
      </c>
      <c r="F5417" s="43"/>
      <c r="G5417" s="48">
        <f t="shared" si="140"/>
        <v>302545</v>
      </c>
      <c r="H5417" s="388" t="s">
        <v>9567</v>
      </c>
      <c r="L5417" s="43"/>
      <c r="M5417" s="43"/>
    </row>
    <row r="5418" spans="1:13" x14ac:dyDescent="0.3">
      <c r="A5418" s="45">
        <v>44981</v>
      </c>
      <c r="B5418" s="396" t="s">
        <v>118</v>
      </c>
      <c r="C5418" s="5" t="s">
        <v>4400</v>
      </c>
      <c r="D5418" s="5" t="s">
        <v>10663</v>
      </c>
      <c r="E5418" s="43">
        <v>4650</v>
      </c>
      <c r="F5418" s="43"/>
      <c r="G5418" s="48">
        <f t="shared" si="140"/>
        <v>297895</v>
      </c>
      <c r="H5418" s="388" t="s">
        <v>9567</v>
      </c>
      <c r="I5418" s="43"/>
      <c r="J5418" s="43"/>
      <c r="K5418" s="43"/>
      <c r="L5418" s="43"/>
      <c r="M5418" s="43"/>
    </row>
    <row r="5419" spans="1:13" x14ac:dyDescent="0.3">
      <c r="A5419" s="45">
        <v>44981</v>
      </c>
      <c r="B5419" s="396" t="s">
        <v>10319</v>
      </c>
      <c r="C5419" s="5" t="s">
        <v>1073</v>
      </c>
      <c r="D5419" s="5" t="s">
        <v>10662</v>
      </c>
      <c r="E5419" s="43">
        <v>1550</v>
      </c>
      <c r="F5419" s="43"/>
      <c r="G5419" s="48">
        <f t="shared" si="140"/>
        <v>296345</v>
      </c>
      <c r="H5419" s="388" t="s">
        <v>9567</v>
      </c>
      <c r="I5419" s="43"/>
      <c r="J5419" s="43"/>
      <c r="K5419" s="43"/>
      <c r="L5419" s="43"/>
      <c r="M5419" s="43"/>
    </row>
    <row r="5420" spans="1:13" x14ac:dyDescent="0.3">
      <c r="A5420" s="45">
        <v>44981</v>
      </c>
      <c r="B5420" s="396" t="s">
        <v>9979</v>
      </c>
      <c r="C5420" s="5" t="s">
        <v>5793</v>
      </c>
      <c r="D5420" s="5" t="s">
        <v>10664</v>
      </c>
      <c r="E5420" s="43">
        <v>300</v>
      </c>
      <c r="F5420" s="43"/>
      <c r="G5420" s="48">
        <f t="shared" si="140"/>
        <v>296045</v>
      </c>
      <c r="H5420" s="388" t="s">
        <v>9567</v>
      </c>
      <c r="I5420" s="43"/>
      <c r="J5420" s="43"/>
      <c r="K5420" s="43"/>
      <c r="L5420" s="43"/>
      <c r="M5420" s="43"/>
    </row>
    <row r="5421" spans="1:13" x14ac:dyDescent="0.3">
      <c r="A5421" s="45">
        <v>44981</v>
      </c>
      <c r="B5421" s="396" t="s">
        <v>9979</v>
      </c>
      <c r="C5421" s="5" t="s">
        <v>5162</v>
      </c>
      <c r="D5421" s="5" t="s">
        <v>9818</v>
      </c>
      <c r="E5421" s="43">
        <v>850</v>
      </c>
      <c r="F5421" s="43"/>
      <c r="G5421" s="48">
        <f t="shared" si="140"/>
        <v>295195</v>
      </c>
      <c r="H5421" s="388" t="s">
        <v>9567</v>
      </c>
      <c r="I5421" s="43"/>
      <c r="J5421" s="43"/>
      <c r="K5421" s="43"/>
      <c r="L5421" s="43"/>
      <c r="M5421" s="43"/>
    </row>
    <row r="5422" spans="1:13" x14ac:dyDescent="0.3">
      <c r="A5422" s="45">
        <v>44982</v>
      </c>
      <c r="B5422" s="396" t="s">
        <v>9979</v>
      </c>
      <c r="C5422" s="5" t="s">
        <v>4550</v>
      </c>
      <c r="D5422" s="5" t="s">
        <v>9326</v>
      </c>
      <c r="E5422" s="43">
        <v>20000</v>
      </c>
      <c r="F5422" s="43"/>
      <c r="G5422" s="48">
        <f t="shared" si="140"/>
        <v>275195</v>
      </c>
      <c r="H5422" s="388" t="s">
        <v>9567</v>
      </c>
      <c r="I5422" s="43"/>
      <c r="J5422" s="43"/>
      <c r="K5422" s="43"/>
      <c r="L5422" s="43"/>
      <c r="M5422" s="43"/>
    </row>
    <row r="5423" spans="1:13" x14ac:dyDescent="0.3">
      <c r="A5423" s="45">
        <v>44982</v>
      </c>
      <c r="B5423" s="396" t="s">
        <v>118</v>
      </c>
      <c r="C5423" s="5" t="s">
        <v>9866</v>
      </c>
      <c r="D5423" s="5" t="s">
        <v>10614</v>
      </c>
      <c r="E5423" s="43">
        <v>4000</v>
      </c>
      <c r="F5423" s="43"/>
      <c r="G5423" s="48">
        <f t="shared" si="140"/>
        <v>271195</v>
      </c>
      <c r="H5423" s="388" t="s">
        <v>9567</v>
      </c>
      <c r="I5423" s="43"/>
      <c r="J5423" s="43"/>
      <c r="K5423" s="43"/>
      <c r="L5423" s="43"/>
      <c r="M5423" s="43"/>
    </row>
    <row r="5424" spans="1:13" x14ac:dyDescent="0.3">
      <c r="A5424" s="45">
        <v>44982</v>
      </c>
      <c r="B5424" s="396" t="s">
        <v>118</v>
      </c>
      <c r="C5424" s="5" t="s">
        <v>84</v>
      </c>
      <c r="D5424" s="5" t="s">
        <v>10665</v>
      </c>
      <c r="E5424" s="43">
        <v>5000</v>
      </c>
      <c r="F5424" s="43"/>
      <c r="G5424" s="48">
        <f t="shared" si="140"/>
        <v>266195</v>
      </c>
      <c r="H5424" s="388" t="s">
        <v>9567</v>
      </c>
      <c r="I5424" s="43"/>
      <c r="J5424" s="43"/>
      <c r="K5424" s="43"/>
      <c r="L5424" s="43"/>
      <c r="M5424" s="43"/>
    </row>
    <row r="5425" spans="1:13" x14ac:dyDescent="0.3">
      <c r="A5425" s="45">
        <v>44982</v>
      </c>
      <c r="B5425" s="396" t="s">
        <v>118</v>
      </c>
      <c r="C5425" s="5" t="s">
        <v>84</v>
      </c>
      <c r="D5425" s="5" t="s">
        <v>10666</v>
      </c>
      <c r="E5425" s="43">
        <v>10000</v>
      </c>
      <c r="F5425" s="43"/>
      <c r="G5425" s="48">
        <f t="shared" si="140"/>
        <v>256195</v>
      </c>
      <c r="H5425" s="388" t="s">
        <v>9567</v>
      </c>
      <c r="I5425" s="43"/>
      <c r="J5425" s="43"/>
      <c r="K5425" s="43"/>
      <c r="L5425" s="43"/>
      <c r="M5425" s="43"/>
    </row>
    <row r="5426" spans="1:13" x14ac:dyDescent="0.3">
      <c r="A5426" s="45">
        <v>44984</v>
      </c>
      <c r="B5426" s="396" t="s">
        <v>10099</v>
      </c>
      <c r="C5426" s="5" t="s">
        <v>5793</v>
      </c>
      <c r="D5426" s="5" t="s">
        <v>10667</v>
      </c>
      <c r="E5426" s="43">
        <v>2200</v>
      </c>
      <c r="F5426" s="43"/>
      <c r="G5426" s="48">
        <f t="shared" si="140"/>
        <v>253995</v>
      </c>
      <c r="H5426" s="388" t="s">
        <v>9567</v>
      </c>
      <c r="I5426" s="43"/>
      <c r="J5426" s="43"/>
      <c r="K5426" s="43"/>
      <c r="L5426" s="43"/>
      <c r="M5426" s="43"/>
    </row>
    <row r="5427" spans="1:13" x14ac:dyDescent="0.3">
      <c r="A5427" s="45">
        <v>44984</v>
      </c>
      <c r="B5427" s="396" t="s">
        <v>12062</v>
      </c>
      <c r="C5427" s="5" t="s">
        <v>9794</v>
      </c>
      <c r="D5427" s="5" t="s">
        <v>9795</v>
      </c>
      <c r="E5427" s="43">
        <v>3500</v>
      </c>
      <c r="F5427" s="43"/>
      <c r="G5427" s="48">
        <f t="shared" si="140"/>
        <v>250495</v>
      </c>
      <c r="H5427" s="388" t="s">
        <v>9567</v>
      </c>
      <c r="I5427" s="43"/>
      <c r="J5427" s="43"/>
      <c r="K5427" s="43"/>
      <c r="L5427" s="43"/>
      <c r="M5427" s="43"/>
    </row>
    <row r="5428" spans="1:13" x14ac:dyDescent="0.3">
      <c r="A5428" s="45">
        <v>44984</v>
      </c>
      <c r="B5428" s="396" t="s">
        <v>9853</v>
      </c>
      <c r="C5428" s="5" t="s">
        <v>1073</v>
      </c>
      <c r="D5428" s="5" t="s">
        <v>10668</v>
      </c>
      <c r="E5428" s="43">
        <v>1000</v>
      </c>
      <c r="F5428" s="43"/>
      <c r="G5428" s="48">
        <f t="shared" si="140"/>
        <v>249495</v>
      </c>
      <c r="H5428" s="388" t="s">
        <v>9567</v>
      </c>
      <c r="I5428" s="43"/>
      <c r="J5428" s="43"/>
      <c r="K5428" s="43"/>
      <c r="L5428" s="43"/>
      <c r="M5428" s="43"/>
    </row>
    <row r="5429" spans="1:13" x14ac:dyDescent="0.3">
      <c r="A5429" s="45">
        <v>44985</v>
      </c>
      <c r="B5429" s="396" t="s">
        <v>10023</v>
      </c>
      <c r="C5429" s="5" t="s">
        <v>10670</v>
      </c>
      <c r="D5429" s="5" t="s">
        <v>10669</v>
      </c>
      <c r="E5429" s="43">
        <v>13000</v>
      </c>
      <c r="F5429" s="43"/>
      <c r="G5429" s="48">
        <f t="shared" si="140"/>
        <v>236495</v>
      </c>
      <c r="H5429" s="388" t="s">
        <v>9567</v>
      </c>
      <c r="I5429" s="43"/>
      <c r="J5429" s="43"/>
      <c r="K5429" s="43"/>
      <c r="L5429" s="43"/>
      <c r="M5429" s="43"/>
    </row>
    <row r="5430" spans="1:13"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c r="M5430" s="43"/>
    </row>
    <row r="5431" spans="1:13" x14ac:dyDescent="0.3">
      <c r="A5431" s="45">
        <v>44985</v>
      </c>
      <c r="B5431" s="396" t="s">
        <v>10099</v>
      </c>
      <c r="C5431" s="5" t="s">
        <v>5793</v>
      </c>
      <c r="D5431" s="5" t="s">
        <v>10672</v>
      </c>
      <c r="E5431" s="43">
        <v>1000</v>
      </c>
      <c r="F5431" s="43"/>
      <c r="G5431" s="48">
        <f t="shared" si="141"/>
        <v>232495</v>
      </c>
      <c r="H5431" s="388" t="s">
        <v>9567</v>
      </c>
      <c r="I5431" s="43"/>
      <c r="J5431" s="43"/>
      <c r="K5431" s="43"/>
      <c r="L5431" s="43"/>
      <c r="M5431" s="43"/>
    </row>
    <row r="5432" spans="1:13" x14ac:dyDescent="0.3">
      <c r="A5432" s="45">
        <v>44985</v>
      </c>
      <c r="B5432" s="396" t="s">
        <v>10099</v>
      </c>
      <c r="C5432" s="5" t="s">
        <v>5793</v>
      </c>
      <c r="D5432" s="5" t="s">
        <v>10673</v>
      </c>
      <c r="E5432" s="43">
        <v>300</v>
      </c>
      <c r="F5432" s="43"/>
      <c r="G5432" s="48">
        <f t="shared" si="141"/>
        <v>232195</v>
      </c>
      <c r="H5432" s="388" t="s">
        <v>9567</v>
      </c>
      <c r="I5432" s="43"/>
      <c r="J5432" s="43"/>
      <c r="K5432" s="43"/>
      <c r="L5432" s="43"/>
      <c r="M5432" s="43"/>
    </row>
    <row r="5433" spans="1:13" x14ac:dyDescent="0.3">
      <c r="A5433" s="45">
        <v>44986</v>
      </c>
      <c r="B5433" s="396" t="s">
        <v>118</v>
      </c>
      <c r="C5433" s="5" t="s">
        <v>9866</v>
      </c>
      <c r="D5433" s="5" t="s">
        <v>294</v>
      </c>
      <c r="E5433" s="43">
        <v>4000</v>
      </c>
      <c r="F5433" s="43"/>
      <c r="G5433" s="48">
        <f t="shared" si="141"/>
        <v>228195</v>
      </c>
      <c r="H5433" s="388" t="s">
        <v>9567</v>
      </c>
      <c r="I5433" s="43"/>
      <c r="J5433" s="43"/>
      <c r="K5433" s="43"/>
      <c r="L5433" s="43"/>
      <c r="M5433" s="43"/>
    </row>
    <row r="5434" spans="1:13" x14ac:dyDescent="0.3">
      <c r="A5434" s="45">
        <v>44986</v>
      </c>
      <c r="B5434" s="396" t="s">
        <v>12154</v>
      </c>
      <c r="C5434" s="5" t="s">
        <v>1616</v>
      </c>
      <c r="D5434" s="5" t="s">
        <v>2435</v>
      </c>
      <c r="E5434" s="43">
        <v>750</v>
      </c>
      <c r="F5434" s="43"/>
      <c r="G5434" s="48">
        <f t="shared" si="141"/>
        <v>227445</v>
      </c>
      <c r="H5434" s="388" t="s">
        <v>9567</v>
      </c>
      <c r="I5434" s="43"/>
      <c r="J5434" s="43"/>
      <c r="K5434" s="43"/>
      <c r="L5434" s="43"/>
      <c r="M5434" s="43"/>
    </row>
    <row r="5435" spans="1:13" x14ac:dyDescent="0.3">
      <c r="A5435" s="45">
        <v>44986</v>
      </c>
      <c r="B5435" s="396" t="s">
        <v>10099</v>
      </c>
      <c r="C5435" s="5" t="s">
        <v>9749</v>
      </c>
      <c r="D5435" s="5" t="s">
        <v>10674</v>
      </c>
      <c r="E5435" s="43">
        <v>17000</v>
      </c>
      <c r="F5435" s="43"/>
      <c r="G5435" s="48">
        <f t="shared" si="141"/>
        <v>210445</v>
      </c>
      <c r="H5435" s="388" t="s">
        <v>9567</v>
      </c>
      <c r="I5435" s="43"/>
      <c r="J5435" s="43"/>
      <c r="K5435" s="43"/>
      <c r="L5435" s="43"/>
      <c r="M5435" s="43"/>
    </row>
    <row r="5436" spans="1:13" x14ac:dyDescent="0.3">
      <c r="A5436" s="45">
        <v>44986</v>
      </c>
      <c r="B5436" s="396" t="s">
        <v>10319</v>
      </c>
      <c r="C5436" s="5" t="s">
        <v>9749</v>
      </c>
      <c r="D5436" s="5" t="s">
        <v>2013</v>
      </c>
      <c r="E5436" s="43">
        <v>900</v>
      </c>
      <c r="F5436" s="43"/>
      <c r="G5436" s="48">
        <f t="shared" si="141"/>
        <v>209545</v>
      </c>
      <c r="H5436" s="388" t="s">
        <v>9567</v>
      </c>
      <c r="I5436" s="43"/>
      <c r="J5436" s="43"/>
      <c r="K5436" s="43"/>
      <c r="L5436" s="43"/>
      <c r="M5436" s="43"/>
    </row>
    <row r="5437" spans="1:13" x14ac:dyDescent="0.3">
      <c r="A5437" s="45">
        <v>44986</v>
      </c>
      <c r="B5437" s="396" t="s">
        <v>10099</v>
      </c>
      <c r="C5437" s="5" t="s">
        <v>10474</v>
      </c>
      <c r="D5437" s="5" t="s">
        <v>10676</v>
      </c>
      <c r="E5437" s="43">
        <v>2100</v>
      </c>
      <c r="F5437" s="43"/>
      <c r="G5437" s="48">
        <f t="shared" si="141"/>
        <v>207445</v>
      </c>
      <c r="H5437" s="388" t="s">
        <v>9567</v>
      </c>
      <c r="I5437" s="43"/>
      <c r="J5437" s="43"/>
      <c r="K5437" s="43"/>
      <c r="L5437" s="43"/>
      <c r="M5437" s="43"/>
    </row>
    <row r="5438" spans="1:13" x14ac:dyDescent="0.3">
      <c r="A5438" s="45">
        <v>44986</v>
      </c>
      <c r="B5438" s="396" t="s">
        <v>9979</v>
      </c>
      <c r="C5438" s="5" t="s">
        <v>84</v>
      </c>
      <c r="D5438" s="5" t="s">
        <v>10677</v>
      </c>
      <c r="E5438" s="43">
        <v>3000</v>
      </c>
      <c r="F5438" s="43"/>
      <c r="G5438" s="48">
        <f t="shared" si="141"/>
        <v>204445</v>
      </c>
      <c r="H5438" s="388" t="s">
        <v>9567</v>
      </c>
      <c r="I5438" s="43"/>
      <c r="J5438" s="43"/>
      <c r="K5438" s="43"/>
      <c r="L5438" s="43"/>
      <c r="M5438" s="43"/>
    </row>
    <row r="5439" spans="1:13" x14ac:dyDescent="0.3">
      <c r="A5439" s="45">
        <v>44986</v>
      </c>
      <c r="B5439" s="396" t="s">
        <v>118</v>
      </c>
      <c r="C5439" s="5" t="s">
        <v>84</v>
      </c>
      <c r="D5439" s="5" t="s">
        <v>10678</v>
      </c>
      <c r="E5439" s="43">
        <v>5000</v>
      </c>
      <c r="F5439" s="43"/>
      <c r="G5439" s="48">
        <f t="shared" si="141"/>
        <v>199445</v>
      </c>
      <c r="H5439" s="388" t="s">
        <v>9567</v>
      </c>
      <c r="I5439" s="43"/>
      <c r="J5439" s="43"/>
      <c r="K5439" s="43"/>
      <c r="L5439" s="43"/>
      <c r="M5439" s="43"/>
    </row>
    <row r="5440" spans="1:13" x14ac:dyDescent="0.3">
      <c r="A5440" s="45">
        <v>44986</v>
      </c>
      <c r="B5440" s="396" t="s">
        <v>12062</v>
      </c>
      <c r="C5440" s="5" t="s">
        <v>84</v>
      </c>
      <c r="D5440" s="5" t="s">
        <v>10679</v>
      </c>
      <c r="E5440" s="43">
        <v>3000</v>
      </c>
      <c r="F5440" s="43"/>
      <c r="G5440" s="48">
        <f t="shared" si="141"/>
        <v>196445</v>
      </c>
      <c r="H5440" s="388" t="s">
        <v>9567</v>
      </c>
      <c r="I5440" s="43"/>
      <c r="J5440" s="43"/>
      <c r="K5440" s="43"/>
      <c r="L5440" s="43"/>
      <c r="M5440" s="43"/>
    </row>
    <row r="5441" spans="1:13" x14ac:dyDescent="0.3">
      <c r="A5441" s="45">
        <v>44986</v>
      </c>
      <c r="B5441" s="396" t="s">
        <v>9872</v>
      </c>
      <c r="C5441" s="5" t="s">
        <v>84</v>
      </c>
      <c r="D5441" s="5" t="s">
        <v>10680</v>
      </c>
      <c r="E5441" s="43">
        <v>5000</v>
      </c>
      <c r="F5441" s="43"/>
      <c r="G5441" s="48">
        <f t="shared" si="141"/>
        <v>191445</v>
      </c>
      <c r="H5441" s="388" t="s">
        <v>9567</v>
      </c>
      <c r="I5441" s="43"/>
      <c r="J5441" s="43"/>
      <c r="K5441" s="43"/>
      <c r="L5441" s="43"/>
      <c r="M5441" s="43"/>
    </row>
    <row r="5442" spans="1:13" x14ac:dyDescent="0.3">
      <c r="A5442" s="45">
        <v>44986</v>
      </c>
      <c r="B5442" s="396" t="s">
        <v>9853</v>
      </c>
      <c r="C5442" s="5" t="s">
        <v>9524</v>
      </c>
      <c r="D5442" s="5" t="s">
        <v>6932</v>
      </c>
      <c r="E5442" s="43">
        <v>1630</v>
      </c>
      <c r="F5442" s="43"/>
      <c r="G5442" s="48">
        <f t="shared" si="141"/>
        <v>189815</v>
      </c>
      <c r="H5442" s="388" t="s">
        <v>9567</v>
      </c>
      <c r="I5442" s="43"/>
      <c r="J5442" s="43"/>
      <c r="K5442" s="43"/>
      <c r="L5442" s="43"/>
      <c r="M5442" s="43"/>
    </row>
    <row r="5443" spans="1:13" x14ac:dyDescent="0.3">
      <c r="A5443" s="45">
        <v>44986</v>
      </c>
      <c r="B5443" s="396" t="s">
        <v>9853</v>
      </c>
      <c r="C5443" s="5" t="s">
        <v>9524</v>
      </c>
      <c r="D5443" s="5" t="s">
        <v>4187</v>
      </c>
      <c r="E5443" s="43">
        <v>5000</v>
      </c>
      <c r="F5443" s="43"/>
      <c r="G5443" s="48">
        <f t="shared" si="141"/>
        <v>184815</v>
      </c>
      <c r="H5443" s="388" t="s">
        <v>9567</v>
      </c>
      <c r="I5443" s="43"/>
      <c r="J5443" s="43"/>
      <c r="K5443" s="43"/>
      <c r="L5443" s="43"/>
      <c r="M5443" s="43"/>
    </row>
    <row r="5444" spans="1:13" x14ac:dyDescent="0.3">
      <c r="A5444" s="45">
        <v>44987</v>
      </c>
      <c r="B5444" s="396" t="s">
        <v>118</v>
      </c>
      <c r="C5444" s="5" t="s">
        <v>9866</v>
      </c>
      <c r="D5444" s="5" t="s">
        <v>294</v>
      </c>
      <c r="E5444" s="43">
        <v>4500</v>
      </c>
      <c r="F5444" s="43"/>
      <c r="G5444" s="48">
        <f t="shared" si="141"/>
        <v>180315</v>
      </c>
      <c r="H5444" s="388" t="s">
        <v>9567</v>
      </c>
      <c r="I5444" s="43"/>
      <c r="J5444" s="43"/>
      <c r="K5444" s="43"/>
      <c r="L5444" s="43"/>
      <c r="M5444" s="43"/>
    </row>
    <row r="5445" spans="1:13" x14ac:dyDescent="0.3">
      <c r="A5445" s="45">
        <v>44987</v>
      </c>
      <c r="B5445" s="396" t="s">
        <v>11752</v>
      </c>
      <c r="C5445" s="5" t="s">
        <v>68</v>
      </c>
      <c r="D5445" s="5" t="s">
        <v>3183</v>
      </c>
      <c r="E5445" s="43">
        <v>65000</v>
      </c>
      <c r="F5445" s="43"/>
      <c r="G5445" s="48">
        <f t="shared" si="141"/>
        <v>115315</v>
      </c>
      <c r="H5445" s="388" t="s">
        <v>9567</v>
      </c>
      <c r="I5445" s="43"/>
      <c r="J5445" s="43"/>
      <c r="K5445" s="43"/>
      <c r="L5445" s="43"/>
      <c r="M5445" s="43"/>
    </row>
    <row r="5446" spans="1:13" x14ac:dyDescent="0.3">
      <c r="A5446" s="45">
        <v>44987</v>
      </c>
      <c r="B5446" s="396" t="s">
        <v>118</v>
      </c>
      <c r="C5446" s="5" t="s">
        <v>84</v>
      </c>
      <c r="D5446" s="5" t="s">
        <v>10681</v>
      </c>
      <c r="E5446" s="43">
        <v>5000</v>
      </c>
      <c r="F5446" s="43"/>
      <c r="G5446" s="48">
        <f t="shared" si="141"/>
        <v>110315</v>
      </c>
      <c r="H5446" s="388" t="s">
        <v>9567</v>
      </c>
      <c r="I5446" s="43"/>
      <c r="J5446" s="43"/>
      <c r="K5446" s="43"/>
      <c r="L5446" s="43"/>
      <c r="M5446" s="43"/>
    </row>
    <row r="5447" spans="1:13" x14ac:dyDescent="0.3">
      <c r="A5447" s="45">
        <v>44987</v>
      </c>
      <c r="B5447" s="396" t="s">
        <v>118</v>
      </c>
      <c r="C5447" s="5" t="s">
        <v>25</v>
      </c>
      <c r="D5447" s="5" t="s">
        <v>10682</v>
      </c>
      <c r="E5447" s="43">
        <v>600</v>
      </c>
      <c r="F5447" s="43"/>
      <c r="G5447" s="48">
        <f t="shared" si="141"/>
        <v>109715</v>
      </c>
      <c r="H5447" s="388" t="s">
        <v>9567</v>
      </c>
      <c r="I5447" s="43"/>
      <c r="J5447" s="43"/>
      <c r="K5447" s="43"/>
      <c r="L5447" s="43"/>
      <c r="M5447" s="43"/>
    </row>
    <row r="5448" spans="1:13" x14ac:dyDescent="0.3">
      <c r="A5448" s="45">
        <v>44987</v>
      </c>
      <c r="B5448" s="396" t="s">
        <v>1458</v>
      </c>
      <c r="C5448" s="5" t="s">
        <v>25</v>
      </c>
      <c r="D5448" s="5" t="s">
        <v>4834</v>
      </c>
      <c r="E5448" s="43">
        <v>1000</v>
      </c>
      <c r="F5448" s="43"/>
      <c r="G5448" s="48">
        <f t="shared" si="141"/>
        <v>108715</v>
      </c>
      <c r="H5448" s="388" t="s">
        <v>9567</v>
      </c>
      <c r="I5448" s="43"/>
      <c r="J5448" s="43"/>
      <c r="K5448" s="43"/>
      <c r="L5448" s="43"/>
      <c r="M5448" s="43"/>
    </row>
    <row r="5449" spans="1:13" x14ac:dyDescent="0.3">
      <c r="A5449" s="45">
        <v>44987</v>
      </c>
      <c r="B5449" s="396" t="s">
        <v>118</v>
      </c>
      <c r="C5449" s="5" t="s">
        <v>84</v>
      </c>
      <c r="D5449" s="5" t="s">
        <v>10683</v>
      </c>
      <c r="E5449" s="43">
        <v>10000</v>
      </c>
      <c r="F5449" s="43"/>
      <c r="G5449" s="48">
        <f t="shared" si="141"/>
        <v>98715</v>
      </c>
      <c r="H5449" s="388" t="s">
        <v>9567</v>
      </c>
      <c r="I5449" s="43"/>
      <c r="J5449" s="43"/>
      <c r="K5449" s="43"/>
      <c r="L5449" s="43"/>
      <c r="M5449" s="43"/>
    </row>
    <row r="5450" spans="1:13" x14ac:dyDescent="0.3">
      <c r="A5450" s="45">
        <v>44987</v>
      </c>
      <c r="B5450" s="396" t="s">
        <v>10023</v>
      </c>
      <c r="C5450" s="5" t="s">
        <v>6154</v>
      </c>
      <c r="D5450" s="5" t="s">
        <v>10684</v>
      </c>
      <c r="E5450" s="43">
        <v>1000</v>
      </c>
      <c r="F5450" s="43"/>
      <c r="G5450" s="48">
        <f t="shared" si="141"/>
        <v>97715</v>
      </c>
      <c r="H5450" s="388" t="s">
        <v>9567</v>
      </c>
      <c r="I5450" s="43"/>
      <c r="J5450" s="43"/>
      <c r="K5450" s="43"/>
      <c r="L5450" s="43"/>
      <c r="M5450" s="43"/>
    </row>
    <row r="5451" spans="1:13" x14ac:dyDescent="0.3">
      <c r="A5451" s="45">
        <v>44987</v>
      </c>
      <c r="B5451" s="396" t="s">
        <v>11752</v>
      </c>
      <c r="C5451" s="5" t="s">
        <v>9749</v>
      </c>
      <c r="D5451" s="5" t="s">
        <v>10685</v>
      </c>
      <c r="E5451" s="43">
        <v>10000</v>
      </c>
      <c r="F5451" s="43"/>
      <c r="G5451" s="48">
        <f t="shared" si="141"/>
        <v>87715</v>
      </c>
      <c r="H5451" s="388" t="s">
        <v>9567</v>
      </c>
      <c r="I5451" s="43"/>
      <c r="J5451" s="43"/>
      <c r="K5451" s="43"/>
      <c r="L5451" s="43"/>
      <c r="M5451" s="43"/>
    </row>
    <row r="5452" spans="1:13" x14ac:dyDescent="0.3">
      <c r="A5452" s="45">
        <v>44988</v>
      </c>
      <c r="B5452" s="396" t="s">
        <v>10601</v>
      </c>
      <c r="C5452" s="5" t="s">
        <v>6430</v>
      </c>
      <c r="D5452" s="5" t="s">
        <v>4319</v>
      </c>
      <c r="E5452" s="43">
        <v>2000</v>
      </c>
      <c r="F5452" s="43"/>
      <c r="G5452" s="48">
        <f t="shared" si="141"/>
        <v>85715</v>
      </c>
      <c r="H5452" s="388" t="s">
        <v>9567</v>
      </c>
      <c r="I5452" s="43"/>
      <c r="J5452" s="43"/>
      <c r="K5452" s="43"/>
      <c r="L5452" s="43"/>
      <c r="M5452" s="43"/>
    </row>
    <row r="5453" spans="1:13" x14ac:dyDescent="0.3">
      <c r="A5453" s="45">
        <v>44988</v>
      </c>
      <c r="B5453" s="396" t="s">
        <v>11752</v>
      </c>
      <c r="C5453" s="5" t="s">
        <v>68</v>
      </c>
      <c r="D5453" s="5" t="s">
        <v>3183</v>
      </c>
      <c r="E5453" s="43">
        <v>2000</v>
      </c>
      <c r="F5453" s="43"/>
      <c r="G5453" s="48">
        <f t="shared" si="141"/>
        <v>83715</v>
      </c>
      <c r="H5453" s="388" t="s">
        <v>9567</v>
      </c>
      <c r="I5453" s="43"/>
      <c r="J5453" s="43"/>
      <c r="K5453" s="43"/>
      <c r="L5453" s="43"/>
      <c r="M5453" s="43"/>
    </row>
    <row r="5454" spans="1:13" x14ac:dyDescent="0.3">
      <c r="A5454" s="45">
        <v>44988</v>
      </c>
      <c r="B5454" s="396" t="s">
        <v>12154</v>
      </c>
      <c r="C5454" s="5" t="s">
        <v>1074</v>
      </c>
      <c r="D5454" s="5" t="s">
        <v>10556</v>
      </c>
      <c r="E5454" s="43">
        <v>250</v>
      </c>
      <c r="F5454" s="43"/>
      <c r="G5454" s="48">
        <f t="shared" si="141"/>
        <v>83465</v>
      </c>
      <c r="H5454" s="388" t="s">
        <v>9567</v>
      </c>
      <c r="I5454" s="43"/>
      <c r="J5454" s="43"/>
      <c r="K5454" s="43"/>
      <c r="L5454" s="43"/>
      <c r="M5454" s="43"/>
    </row>
    <row r="5455" spans="1:13" x14ac:dyDescent="0.3">
      <c r="A5455" s="45">
        <v>44988</v>
      </c>
      <c r="B5455" s="396" t="s">
        <v>12154</v>
      </c>
      <c r="C5455" s="5" t="s">
        <v>1074</v>
      </c>
      <c r="D5455" s="5" t="s">
        <v>10556</v>
      </c>
      <c r="E5455" s="43">
        <v>250</v>
      </c>
      <c r="F5455" s="43"/>
      <c r="G5455" s="48">
        <f t="shared" si="141"/>
        <v>83215</v>
      </c>
      <c r="H5455" s="388" t="s">
        <v>9567</v>
      </c>
      <c r="I5455" s="43"/>
      <c r="J5455" s="43"/>
      <c r="K5455" s="43"/>
      <c r="L5455" s="43"/>
      <c r="M5455" s="43"/>
    </row>
    <row r="5456" spans="1:13" x14ac:dyDescent="0.3">
      <c r="A5456" s="45">
        <v>44988</v>
      </c>
      <c r="B5456" s="396"/>
      <c r="C5456" s="5" t="s">
        <v>14</v>
      </c>
      <c r="D5456" s="5" t="s">
        <v>8704</v>
      </c>
      <c r="E5456" s="43">
        <v>3874</v>
      </c>
      <c r="F5456" s="43"/>
      <c r="G5456" s="48">
        <f t="shared" si="141"/>
        <v>79341</v>
      </c>
      <c r="H5456" s="388" t="s">
        <v>9567</v>
      </c>
      <c r="I5456" s="43"/>
      <c r="J5456" s="43"/>
      <c r="K5456" s="43"/>
      <c r="L5456" s="43"/>
      <c r="M5456" s="43"/>
    </row>
    <row r="5457" spans="1:13" x14ac:dyDescent="0.3">
      <c r="A5457" s="45">
        <v>44988</v>
      </c>
      <c r="B5457" s="396" t="s">
        <v>118</v>
      </c>
      <c r="C5457" s="5" t="s">
        <v>3724</v>
      </c>
      <c r="D5457" s="5" t="s">
        <v>40</v>
      </c>
      <c r="E5457" s="43">
        <v>4960</v>
      </c>
      <c r="F5457" s="43"/>
      <c r="G5457" s="48">
        <f t="shared" si="141"/>
        <v>74381</v>
      </c>
      <c r="H5457" s="388" t="s">
        <v>9567</v>
      </c>
      <c r="I5457" s="43"/>
      <c r="J5457" s="43"/>
      <c r="K5457" s="43"/>
      <c r="L5457" s="43"/>
      <c r="M5457" s="43"/>
    </row>
    <row r="5458" spans="1:13" x14ac:dyDescent="0.3">
      <c r="A5458" s="45">
        <v>44988</v>
      </c>
      <c r="B5458" s="396" t="s">
        <v>11752</v>
      </c>
      <c r="C5458" s="5" t="s">
        <v>7744</v>
      </c>
      <c r="D5458" s="5" t="s">
        <v>10688</v>
      </c>
      <c r="E5458" s="43">
        <v>69000</v>
      </c>
      <c r="F5458" s="43"/>
      <c r="G5458" s="48">
        <f t="shared" si="141"/>
        <v>5381</v>
      </c>
      <c r="H5458" s="388" t="s">
        <v>9567</v>
      </c>
      <c r="I5458" s="43"/>
      <c r="J5458" s="43"/>
      <c r="K5458" s="43"/>
      <c r="L5458" s="43"/>
      <c r="M5458" s="43"/>
    </row>
    <row r="5459" spans="1:13" x14ac:dyDescent="0.3">
      <c r="A5459" s="45">
        <v>44988</v>
      </c>
      <c r="B5459" s="567"/>
      <c r="C5459" s="480"/>
      <c r="D5459" s="491" t="s">
        <v>4106</v>
      </c>
      <c r="E5459" s="480"/>
      <c r="F5459" s="43">
        <v>200000</v>
      </c>
      <c r="G5459" s="48">
        <f t="shared" si="141"/>
        <v>205381</v>
      </c>
      <c r="H5459" s="388" t="s">
        <v>9567</v>
      </c>
      <c r="I5459" s="43"/>
      <c r="J5459" s="43"/>
      <c r="K5459" s="43"/>
      <c r="L5459" s="43"/>
      <c r="M5459" s="43"/>
    </row>
    <row r="5460" spans="1:13" x14ac:dyDescent="0.3">
      <c r="A5460" s="45">
        <v>44988</v>
      </c>
      <c r="B5460" s="396" t="s">
        <v>11752</v>
      </c>
      <c r="C5460" s="5" t="s">
        <v>68</v>
      </c>
      <c r="D5460" s="5" t="s">
        <v>3557</v>
      </c>
      <c r="E5460" s="43">
        <v>25000</v>
      </c>
      <c r="F5460" s="43"/>
      <c r="G5460" s="48">
        <f t="shared" si="141"/>
        <v>180381</v>
      </c>
      <c r="H5460" s="388" t="s">
        <v>9567</v>
      </c>
      <c r="I5460" s="43"/>
      <c r="J5460" s="43"/>
      <c r="K5460" s="43"/>
      <c r="L5460" s="43"/>
      <c r="M5460" s="43"/>
    </row>
    <row r="5461" spans="1:13" x14ac:dyDescent="0.3">
      <c r="A5461" s="45">
        <v>44989</v>
      </c>
      <c r="B5461" s="342" t="s">
        <v>12069</v>
      </c>
      <c r="C5461" s="5" t="s">
        <v>10689</v>
      </c>
      <c r="D5461" s="5" t="s">
        <v>10691</v>
      </c>
      <c r="E5461" s="43">
        <v>101500</v>
      </c>
      <c r="F5461" s="43"/>
      <c r="G5461" s="48">
        <f t="shared" si="141"/>
        <v>78881</v>
      </c>
      <c r="H5461" s="388" t="s">
        <v>9567</v>
      </c>
      <c r="I5461" s="43"/>
      <c r="J5461" s="43"/>
      <c r="K5461" s="43"/>
      <c r="L5461" s="43"/>
      <c r="M5461" s="43"/>
    </row>
    <row r="5462" spans="1:13" x14ac:dyDescent="0.3">
      <c r="A5462" s="45">
        <v>44989</v>
      </c>
      <c r="B5462" s="396" t="s">
        <v>1458</v>
      </c>
      <c r="C5462" s="5" t="s">
        <v>9866</v>
      </c>
      <c r="D5462" s="5" t="s">
        <v>8503</v>
      </c>
      <c r="E5462" s="43">
        <v>1500</v>
      </c>
      <c r="F5462" s="43"/>
      <c r="G5462" s="48">
        <f t="shared" si="141"/>
        <v>77381</v>
      </c>
      <c r="H5462" s="388" t="s">
        <v>9567</v>
      </c>
      <c r="I5462" s="43"/>
      <c r="J5462" s="43"/>
      <c r="K5462" s="43"/>
      <c r="L5462" s="43"/>
      <c r="M5462" s="43"/>
    </row>
    <row r="5463" spans="1:13" x14ac:dyDescent="0.3">
      <c r="A5463" s="45">
        <v>44991</v>
      </c>
      <c r="B5463" s="396"/>
      <c r="C5463" s="5" t="s">
        <v>4550</v>
      </c>
      <c r="D5463" s="5" t="s">
        <v>294</v>
      </c>
      <c r="E5463" s="43">
        <v>3200</v>
      </c>
      <c r="F5463" s="43"/>
      <c r="G5463" s="48">
        <f t="shared" si="141"/>
        <v>74181</v>
      </c>
      <c r="H5463" s="388" t="s">
        <v>9567</v>
      </c>
      <c r="I5463" s="43"/>
      <c r="J5463" s="43"/>
      <c r="K5463" s="43"/>
      <c r="L5463" s="43"/>
      <c r="M5463" s="43"/>
    </row>
    <row r="5464" spans="1:13" x14ac:dyDescent="0.3">
      <c r="A5464" s="45">
        <v>44991</v>
      </c>
      <c r="B5464" s="396" t="s">
        <v>9979</v>
      </c>
      <c r="C5464" s="5" t="s">
        <v>84</v>
      </c>
      <c r="D5464" s="5" t="s">
        <v>10692</v>
      </c>
      <c r="E5464" s="43">
        <v>2000</v>
      </c>
      <c r="F5464" s="43"/>
      <c r="G5464" s="48">
        <f t="shared" si="141"/>
        <v>72181</v>
      </c>
      <c r="H5464" s="388" t="s">
        <v>9567</v>
      </c>
      <c r="I5464" s="43"/>
      <c r="J5464" s="43"/>
      <c r="K5464" s="43"/>
      <c r="L5464" s="43"/>
      <c r="M5464" s="43"/>
    </row>
    <row r="5465" spans="1:13" x14ac:dyDescent="0.3">
      <c r="A5465" s="45">
        <v>44991</v>
      </c>
      <c r="B5465" s="567"/>
      <c r="C5465" s="480"/>
      <c r="D5465" s="491" t="s">
        <v>4106</v>
      </c>
      <c r="E5465" s="480"/>
      <c r="F5465" s="43">
        <v>500000</v>
      </c>
      <c r="G5465" s="48">
        <f t="shared" si="141"/>
        <v>572181</v>
      </c>
      <c r="H5465" s="388" t="s">
        <v>9567</v>
      </c>
      <c r="I5465" s="43"/>
      <c r="J5465" s="43"/>
      <c r="K5465" s="43"/>
      <c r="L5465" s="43"/>
      <c r="M5465" s="43"/>
    </row>
    <row r="5466" spans="1:13" x14ac:dyDescent="0.3">
      <c r="A5466" s="45">
        <v>44991</v>
      </c>
      <c r="B5466" s="342" t="s">
        <v>12069</v>
      </c>
      <c r="C5466" s="5" t="s">
        <v>8573</v>
      </c>
      <c r="D5466" s="5" t="s">
        <v>10694</v>
      </c>
      <c r="E5466" s="65">
        <v>19900</v>
      </c>
      <c r="F5466" s="43"/>
      <c r="G5466" s="48">
        <f t="shared" si="141"/>
        <v>552281</v>
      </c>
      <c r="H5466" s="388" t="s">
        <v>9567</v>
      </c>
      <c r="I5466" s="43"/>
      <c r="J5466" s="43"/>
      <c r="K5466" s="43"/>
      <c r="L5466" s="43"/>
      <c r="M5466" s="43"/>
    </row>
    <row r="5467" spans="1:13" x14ac:dyDescent="0.3">
      <c r="A5467" s="45">
        <v>44991</v>
      </c>
      <c r="B5467" s="396" t="s">
        <v>11752</v>
      </c>
      <c r="C5467" s="5" t="s">
        <v>10695</v>
      </c>
      <c r="D5467" s="5" t="s">
        <v>10696</v>
      </c>
      <c r="E5467" s="43">
        <v>72500</v>
      </c>
      <c r="F5467" s="43"/>
      <c r="G5467" s="48">
        <f t="shared" si="141"/>
        <v>479781</v>
      </c>
      <c r="H5467" s="388" t="s">
        <v>9567</v>
      </c>
      <c r="I5467" s="43"/>
      <c r="J5467" s="43"/>
      <c r="K5467" s="43"/>
      <c r="L5467" s="43"/>
      <c r="M5467" s="43"/>
    </row>
    <row r="5468" spans="1:13" x14ac:dyDescent="0.3">
      <c r="A5468" s="45">
        <v>44991</v>
      </c>
      <c r="B5468" s="406" t="s">
        <v>5933</v>
      </c>
      <c r="C5468" s="61" t="s">
        <v>1512</v>
      </c>
      <c r="D5468" s="61" t="s">
        <v>8636</v>
      </c>
      <c r="E5468" s="62">
        <v>149397</v>
      </c>
      <c r="F5468" s="43"/>
      <c r="G5468" s="48">
        <f t="shared" si="141"/>
        <v>330384</v>
      </c>
      <c r="H5468" s="388" t="s">
        <v>9567</v>
      </c>
      <c r="I5468" s="43"/>
      <c r="J5468" s="43"/>
      <c r="K5468" s="43"/>
      <c r="L5468" s="43"/>
      <c r="M5468" s="43"/>
    </row>
    <row r="5469" spans="1:13" x14ac:dyDescent="0.3">
      <c r="A5469" s="45">
        <v>44991</v>
      </c>
      <c r="B5469" s="396" t="s">
        <v>11752</v>
      </c>
      <c r="C5469" s="5" t="s">
        <v>9749</v>
      </c>
      <c r="D5469" s="5" t="s">
        <v>2013</v>
      </c>
      <c r="E5469" s="43">
        <v>1000</v>
      </c>
      <c r="F5469" s="43"/>
      <c r="G5469" s="48">
        <f t="shared" si="141"/>
        <v>329384</v>
      </c>
      <c r="H5469" s="388" t="s">
        <v>9567</v>
      </c>
      <c r="I5469" s="43"/>
      <c r="J5469" s="43"/>
      <c r="K5469" s="43"/>
      <c r="L5469" s="43"/>
      <c r="M5469" s="43"/>
    </row>
    <row r="5470" spans="1:13" x14ac:dyDescent="0.3">
      <c r="A5470" s="45">
        <v>44991</v>
      </c>
      <c r="B5470" s="396" t="s">
        <v>1458</v>
      </c>
      <c r="C5470" s="5" t="s">
        <v>9866</v>
      </c>
      <c r="D5470" s="5" t="s">
        <v>8503</v>
      </c>
      <c r="E5470" s="43">
        <v>3000</v>
      </c>
      <c r="F5470" s="43"/>
      <c r="G5470" s="48">
        <f t="shared" si="141"/>
        <v>326384</v>
      </c>
      <c r="H5470" s="388" t="s">
        <v>9567</v>
      </c>
      <c r="I5470" s="43"/>
      <c r="J5470" s="43"/>
      <c r="K5470" s="43"/>
      <c r="L5470" s="43"/>
      <c r="M5470" s="43"/>
    </row>
    <row r="5471" spans="1:13" x14ac:dyDescent="0.3">
      <c r="A5471" s="45">
        <v>44991</v>
      </c>
      <c r="B5471" s="406" t="s">
        <v>9915</v>
      </c>
      <c r="C5471" s="61" t="s">
        <v>1512</v>
      </c>
      <c r="D5471" s="61" t="s">
        <v>10697</v>
      </c>
      <c r="E5471" s="62">
        <v>117074</v>
      </c>
      <c r="F5471" s="43"/>
      <c r="G5471" s="48">
        <f t="shared" si="141"/>
        <v>209310</v>
      </c>
      <c r="H5471" s="388" t="s">
        <v>9567</v>
      </c>
      <c r="I5471" s="43"/>
      <c r="J5471" s="43"/>
      <c r="K5471" s="43"/>
      <c r="L5471" s="43"/>
      <c r="M5471" s="43"/>
    </row>
    <row r="5472" spans="1:13" x14ac:dyDescent="0.3">
      <c r="A5472" s="45">
        <v>44991</v>
      </c>
      <c r="B5472" s="396" t="s">
        <v>9979</v>
      </c>
      <c r="C5472" s="5" t="s">
        <v>84</v>
      </c>
      <c r="D5472" s="5" t="s">
        <v>10701</v>
      </c>
      <c r="E5472" s="43">
        <v>1000</v>
      </c>
      <c r="F5472" s="43"/>
      <c r="G5472" s="48">
        <f t="shared" si="141"/>
        <v>208310</v>
      </c>
      <c r="H5472" s="388" t="s">
        <v>9567</v>
      </c>
      <c r="I5472" s="43"/>
      <c r="J5472" s="43"/>
      <c r="K5472" s="43"/>
      <c r="L5472" s="43"/>
      <c r="M5472" s="43"/>
    </row>
    <row r="5473" spans="1:13" x14ac:dyDescent="0.3">
      <c r="A5473" s="45">
        <v>44992</v>
      </c>
      <c r="B5473" s="396"/>
      <c r="C5473" s="5" t="s">
        <v>541</v>
      </c>
      <c r="D5473" s="5" t="s">
        <v>294</v>
      </c>
      <c r="E5473" s="43">
        <v>1000</v>
      </c>
      <c r="F5473" s="43"/>
      <c r="G5473" s="48">
        <f t="shared" si="141"/>
        <v>207310</v>
      </c>
      <c r="H5473" s="388" t="s">
        <v>9567</v>
      </c>
      <c r="I5473" s="43"/>
      <c r="J5473" s="43"/>
      <c r="K5473" s="43"/>
      <c r="L5473" s="43"/>
      <c r="M5473" s="43"/>
    </row>
    <row r="5474" spans="1:13" x14ac:dyDescent="0.3">
      <c r="A5474" s="45">
        <v>44992</v>
      </c>
      <c r="B5474" s="396"/>
      <c r="C5474" s="5" t="s">
        <v>14</v>
      </c>
      <c r="D5474" s="5" t="s">
        <v>294</v>
      </c>
      <c r="E5474" s="43">
        <v>35000</v>
      </c>
      <c r="F5474" s="43"/>
      <c r="G5474" s="48">
        <f t="shared" si="141"/>
        <v>172310</v>
      </c>
      <c r="H5474" s="388" t="s">
        <v>9567</v>
      </c>
      <c r="I5474" s="43"/>
      <c r="J5474" s="43"/>
      <c r="K5474" s="43"/>
      <c r="L5474" s="43"/>
      <c r="M5474" s="43"/>
    </row>
    <row r="5475" spans="1:13" x14ac:dyDescent="0.3">
      <c r="A5475" s="45">
        <v>44992</v>
      </c>
      <c r="B5475" s="342" t="s">
        <v>12069</v>
      </c>
      <c r="C5475" s="5" t="s">
        <v>10703</v>
      </c>
      <c r="D5475" s="5" t="s">
        <v>10704</v>
      </c>
      <c r="E5475" s="43">
        <v>4000</v>
      </c>
      <c r="F5475" s="43"/>
      <c r="G5475" s="48">
        <f t="shared" si="141"/>
        <v>168310</v>
      </c>
      <c r="H5475" s="388" t="s">
        <v>9567</v>
      </c>
      <c r="I5475" s="43"/>
      <c r="J5475" s="43"/>
      <c r="K5475" s="43"/>
      <c r="L5475" s="43"/>
      <c r="M5475" s="43"/>
    </row>
    <row r="5476" spans="1:13" x14ac:dyDescent="0.3">
      <c r="A5476" s="45">
        <v>44992</v>
      </c>
      <c r="B5476" s="342" t="s">
        <v>12069</v>
      </c>
      <c r="C5476" s="5" t="s">
        <v>5793</v>
      </c>
      <c r="D5476" s="5" t="s">
        <v>10705</v>
      </c>
      <c r="E5476" s="43">
        <v>1500</v>
      </c>
      <c r="F5476" s="43"/>
      <c r="G5476" s="48">
        <f t="shared" si="141"/>
        <v>166810</v>
      </c>
      <c r="H5476" s="388" t="s">
        <v>9567</v>
      </c>
      <c r="I5476" s="43"/>
      <c r="J5476" s="43"/>
      <c r="K5476" s="43"/>
      <c r="L5476" s="43"/>
      <c r="M5476" s="43"/>
    </row>
    <row r="5477" spans="1:13" x14ac:dyDescent="0.3">
      <c r="A5477" s="45">
        <v>44992</v>
      </c>
      <c r="B5477" s="396" t="s">
        <v>5933</v>
      </c>
      <c r="C5477" s="5" t="s">
        <v>10706</v>
      </c>
      <c r="D5477" s="5" t="s">
        <v>10707</v>
      </c>
      <c r="E5477" s="43">
        <v>3000</v>
      </c>
      <c r="F5477" s="43"/>
      <c r="G5477" s="48">
        <f t="shared" si="141"/>
        <v>163810</v>
      </c>
      <c r="H5477" s="388" t="s">
        <v>9567</v>
      </c>
      <c r="I5477" s="43"/>
      <c r="J5477" s="43"/>
      <c r="K5477" s="43"/>
      <c r="L5477" s="43"/>
      <c r="M5477" s="43"/>
    </row>
    <row r="5478" spans="1:13" x14ac:dyDescent="0.3">
      <c r="A5478" s="45">
        <v>44992</v>
      </c>
      <c r="B5478" s="396" t="s">
        <v>11752</v>
      </c>
      <c r="C5478" s="5" t="s">
        <v>9749</v>
      </c>
      <c r="D5478" s="5" t="s">
        <v>2013</v>
      </c>
      <c r="E5478" s="43">
        <v>1000</v>
      </c>
      <c r="F5478" s="43"/>
      <c r="G5478" s="48">
        <f t="shared" si="141"/>
        <v>162810</v>
      </c>
      <c r="H5478" s="388" t="s">
        <v>9567</v>
      </c>
      <c r="I5478" s="43"/>
      <c r="J5478" s="43"/>
      <c r="K5478" s="43"/>
      <c r="L5478" s="43"/>
      <c r="M5478" s="43"/>
    </row>
    <row r="5479" spans="1:13" x14ac:dyDescent="0.3">
      <c r="A5479" s="45">
        <v>44992</v>
      </c>
      <c r="B5479" s="396" t="s">
        <v>12062</v>
      </c>
      <c r="C5479" s="5" t="s">
        <v>9749</v>
      </c>
      <c r="D5479" s="5" t="s">
        <v>10708</v>
      </c>
      <c r="E5479" s="43">
        <v>20000</v>
      </c>
      <c r="F5479" s="43"/>
      <c r="G5479" s="48">
        <f t="shared" si="141"/>
        <v>142810</v>
      </c>
      <c r="H5479" s="388" t="s">
        <v>9567</v>
      </c>
      <c r="I5479" s="43"/>
      <c r="J5479" s="43"/>
      <c r="K5479" s="43"/>
      <c r="L5479" s="43"/>
      <c r="M5479" s="43"/>
    </row>
    <row r="5480" spans="1:13" x14ac:dyDescent="0.3">
      <c r="A5480" s="45">
        <v>44992</v>
      </c>
      <c r="B5480" s="396" t="s">
        <v>1458</v>
      </c>
      <c r="C5480" s="5" t="s">
        <v>25</v>
      </c>
      <c r="D5480" s="5" t="s">
        <v>10709</v>
      </c>
      <c r="E5480" s="43">
        <v>880</v>
      </c>
      <c r="F5480" s="43"/>
      <c r="G5480" s="48">
        <f t="shared" si="141"/>
        <v>141930</v>
      </c>
      <c r="H5480" s="388" t="s">
        <v>9567</v>
      </c>
      <c r="I5480" s="43"/>
      <c r="J5480" s="43"/>
      <c r="K5480" s="43"/>
      <c r="L5480" s="43"/>
      <c r="M5480" s="5"/>
    </row>
    <row r="5481" spans="1:13" x14ac:dyDescent="0.3">
      <c r="A5481" s="45">
        <v>44992</v>
      </c>
      <c r="B5481" s="396" t="s">
        <v>5933</v>
      </c>
      <c r="C5481" s="5" t="s">
        <v>6931</v>
      </c>
      <c r="D5481" s="5" t="s">
        <v>2013</v>
      </c>
      <c r="E5481" s="43">
        <v>550</v>
      </c>
      <c r="F5481" s="43"/>
      <c r="G5481" s="48">
        <f t="shared" si="141"/>
        <v>141380</v>
      </c>
      <c r="H5481" s="388" t="s">
        <v>9567</v>
      </c>
      <c r="I5481" s="43"/>
      <c r="J5481" s="43"/>
      <c r="K5481" s="43"/>
      <c r="L5481" s="43"/>
      <c r="M5481" s="5"/>
    </row>
    <row r="5482" spans="1:13" x14ac:dyDescent="0.3">
      <c r="A5482" s="45">
        <v>44992</v>
      </c>
      <c r="B5482" s="567"/>
      <c r="C5482" s="480"/>
      <c r="D5482" s="491" t="s">
        <v>4106</v>
      </c>
      <c r="E5482" s="480"/>
      <c r="F5482" s="43">
        <v>500000</v>
      </c>
      <c r="G5482" s="48">
        <f t="shared" si="141"/>
        <v>641380</v>
      </c>
      <c r="H5482" s="388" t="s">
        <v>9567</v>
      </c>
      <c r="I5482" s="43"/>
      <c r="J5482" s="43"/>
      <c r="K5482" s="43"/>
      <c r="L5482" s="43"/>
      <c r="M5482" s="43"/>
    </row>
    <row r="5483" spans="1:13" x14ac:dyDescent="0.3">
      <c r="A5483" s="45">
        <v>44992</v>
      </c>
      <c r="B5483" s="396" t="s">
        <v>6481</v>
      </c>
      <c r="C5483" s="5" t="s">
        <v>7330</v>
      </c>
      <c r="D5483" s="5" t="s">
        <v>2013</v>
      </c>
      <c r="E5483" s="43">
        <v>250</v>
      </c>
      <c r="F5483" s="43"/>
      <c r="G5483" s="48">
        <f t="shared" si="141"/>
        <v>641130</v>
      </c>
      <c r="H5483" s="388" t="s">
        <v>9567</v>
      </c>
      <c r="I5483" s="43"/>
      <c r="J5483" s="43"/>
      <c r="K5483" s="43"/>
      <c r="L5483" s="43"/>
      <c r="M5483" s="5"/>
    </row>
    <row r="5484" spans="1:13" x14ac:dyDescent="0.3">
      <c r="A5484" s="45">
        <v>44992</v>
      </c>
      <c r="B5484" s="396"/>
      <c r="C5484" s="5" t="s">
        <v>18</v>
      </c>
      <c r="D5484" s="5" t="s">
        <v>10711</v>
      </c>
      <c r="E5484" s="43">
        <v>12600</v>
      </c>
      <c r="F5484" s="43"/>
      <c r="G5484" s="48">
        <f t="shared" si="141"/>
        <v>628530</v>
      </c>
      <c r="H5484" s="388" t="s">
        <v>9567</v>
      </c>
      <c r="I5484" s="43"/>
      <c r="J5484" s="43"/>
      <c r="K5484" s="43"/>
      <c r="L5484" s="43"/>
      <c r="M5484" s="5"/>
    </row>
    <row r="5485" spans="1:13" x14ac:dyDescent="0.3">
      <c r="A5485" s="45">
        <v>44992</v>
      </c>
      <c r="B5485" s="406"/>
      <c r="C5485" s="61" t="s">
        <v>1512</v>
      </c>
      <c r="D5485" s="313" t="s">
        <v>10712</v>
      </c>
      <c r="E5485" s="62">
        <f>199942-36250</f>
        <v>163692</v>
      </c>
      <c r="F5485" s="43"/>
      <c r="G5485" s="48">
        <f t="shared" si="141"/>
        <v>464838</v>
      </c>
      <c r="H5485" s="388" t="s">
        <v>9567</v>
      </c>
      <c r="I5485" s="43"/>
      <c r="J5485" s="43"/>
      <c r="K5485" s="43"/>
      <c r="L5485" s="43"/>
      <c r="M5485" s="5"/>
    </row>
    <row r="5486" spans="1:13" x14ac:dyDescent="0.3">
      <c r="A5486" s="45">
        <v>44992</v>
      </c>
      <c r="B5486" s="406"/>
      <c r="C5486" s="61" t="s">
        <v>1512</v>
      </c>
      <c r="D5486" s="61" t="s">
        <v>9697</v>
      </c>
      <c r="E5486" s="62">
        <v>65000</v>
      </c>
      <c r="F5486" s="43"/>
      <c r="G5486" s="48">
        <f t="shared" si="141"/>
        <v>399838</v>
      </c>
      <c r="H5486" s="388" t="s">
        <v>9567</v>
      </c>
      <c r="I5486" s="43"/>
      <c r="J5486" s="43"/>
      <c r="K5486" s="43"/>
      <c r="L5486" s="43"/>
      <c r="M5486" s="5"/>
    </row>
    <row r="5487" spans="1:13" x14ac:dyDescent="0.3">
      <c r="A5487" s="45">
        <v>44992</v>
      </c>
      <c r="B5487" s="406"/>
      <c r="C5487" s="61" t="s">
        <v>1512</v>
      </c>
      <c r="D5487" s="61" t="s">
        <v>10242</v>
      </c>
      <c r="E5487" s="62">
        <v>28000</v>
      </c>
      <c r="F5487" s="43"/>
      <c r="G5487" s="48">
        <f t="shared" si="141"/>
        <v>371838</v>
      </c>
      <c r="H5487" s="388" t="s">
        <v>9567</v>
      </c>
      <c r="I5487" s="43"/>
      <c r="J5487" s="43"/>
      <c r="K5487" s="43"/>
      <c r="L5487" s="43"/>
      <c r="M5487" s="5"/>
    </row>
    <row r="5488" spans="1:13" x14ac:dyDescent="0.3">
      <c r="A5488" s="45">
        <v>44992</v>
      </c>
      <c r="B5488" s="406"/>
      <c r="C5488" s="61" t="s">
        <v>1512</v>
      </c>
      <c r="D5488" s="61" t="s">
        <v>10710</v>
      </c>
      <c r="E5488" s="62">
        <v>280884</v>
      </c>
      <c r="F5488" s="43"/>
      <c r="G5488" s="48">
        <f t="shared" si="141"/>
        <v>90954</v>
      </c>
      <c r="H5488" s="388" t="s">
        <v>9567</v>
      </c>
      <c r="I5488" s="43"/>
      <c r="J5488" s="43"/>
      <c r="K5488" s="43"/>
      <c r="L5488" s="43"/>
      <c r="M5488" s="5"/>
    </row>
    <row r="5489" spans="1:13" x14ac:dyDescent="0.3">
      <c r="A5489" s="45">
        <v>44992</v>
      </c>
      <c r="B5489" s="406"/>
      <c r="C5489" s="61" t="s">
        <v>1512</v>
      </c>
      <c r="D5489" s="61" t="s">
        <v>6952</v>
      </c>
      <c r="E5489" s="62">
        <v>36250</v>
      </c>
      <c r="F5489" s="43"/>
      <c r="G5489" s="48">
        <f t="shared" si="141"/>
        <v>54704</v>
      </c>
      <c r="H5489" s="388" t="s">
        <v>9567</v>
      </c>
      <c r="I5489" s="43"/>
      <c r="J5489" s="43"/>
      <c r="K5489" s="43"/>
      <c r="L5489" s="43"/>
      <c r="M5489" s="5"/>
    </row>
    <row r="5490" spans="1:13" x14ac:dyDescent="0.3">
      <c r="A5490" s="45">
        <v>44992</v>
      </c>
      <c r="B5490" s="396" t="s">
        <v>12062</v>
      </c>
      <c r="C5490" s="5" t="s">
        <v>9990</v>
      </c>
      <c r="D5490" s="5" t="s">
        <v>10726</v>
      </c>
      <c r="E5490" s="43">
        <v>1000</v>
      </c>
      <c r="F5490" s="43"/>
      <c r="G5490" s="48">
        <f t="shared" si="141"/>
        <v>53704</v>
      </c>
      <c r="H5490" s="388" t="s">
        <v>9567</v>
      </c>
      <c r="I5490" s="43"/>
      <c r="J5490" s="43"/>
      <c r="K5490" s="43"/>
      <c r="L5490" s="43"/>
      <c r="M5490" s="5"/>
    </row>
    <row r="5491" spans="1:13" x14ac:dyDescent="0.3">
      <c r="A5491" s="45">
        <v>44992</v>
      </c>
      <c r="B5491" s="396" t="s">
        <v>118</v>
      </c>
      <c r="C5491" s="5" t="s">
        <v>9749</v>
      </c>
      <c r="D5491" s="5" t="s">
        <v>10102</v>
      </c>
      <c r="E5491" s="43">
        <v>1000</v>
      </c>
      <c r="F5491" s="43"/>
      <c r="G5491" s="48">
        <f t="shared" si="141"/>
        <v>52704</v>
      </c>
      <c r="H5491" s="388" t="s">
        <v>9567</v>
      </c>
      <c r="I5491" s="43"/>
      <c r="J5491" s="43"/>
      <c r="K5491" s="43"/>
      <c r="L5491" s="43"/>
      <c r="M5491" s="5"/>
    </row>
    <row r="5492" spans="1:13" x14ac:dyDescent="0.3">
      <c r="A5492" s="45">
        <v>44992</v>
      </c>
      <c r="B5492" s="396" t="s">
        <v>1458</v>
      </c>
      <c r="C5492" s="5" t="s">
        <v>9866</v>
      </c>
      <c r="D5492" s="5" t="s">
        <v>8503</v>
      </c>
      <c r="E5492" s="43">
        <v>2500</v>
      </c>
      <c r="F5492" s="43"/>
      <c r="G5492" s="48">
        <f t="shared" si="141"/>
        <v>50204</v>
      </c>
      <c r="H5492" s="388" t="s">
        <v>9567</v>
      </c>
      <c r="I5492" s="43"/>
      <c r="J5492" s="43"/>
      <c r="K5492" s="43"/>
      <c r="L5492" s="43"/>
      <c r="M5492" s="5"/>
    </row>
    <row r="5493" spans="1:13" x14ac:dyDescent="0.3">
      <c r="A5493" s="45">
        <v>44993</v>
      </c>
      <c r="B5493" s="396" t="s">
        <v>118</v>
      </c>
      <c r="C5493" s="5" t="s">
        <v>84</v>
      </c>
      <c r="D5493" s="61" t="s">
        <v>10765</v>
      </c>
      <c r="E5493" s="43">
        <v>8000</v>
      </c>
      <c r="F5493" s="43"/>
      <c r="G5493" s="48">
        <f t="shared" si="141"/>
        <v>42204</v>
      </c>
      <c r="H5493" s="388" t="s">
        <v>9567</v>
      </c>
      <c r="I5493" s="43"/>
      <c r="J5493" s="43"/>
      <c r="K5493" s="43"/>
      <c r="L5493" s="43"/>
      <c r="M5493" s="5"/>
    </row>
    <row r="5494" spans="1:13"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43"/>
      <c r="M5494" s="5"/>
    </row>
    <row r="5495" spans="1:13" x14ac:dyDescent="0.3">
      <c r="A5495" s="45">
        <v>44993</v>
      </c>
      <c r="B5495" s="396" t="s">
        <v>6481</v>
      </c>
      <c r="C5495" s="5" t="s">
        <v>4550</v>
      </c>
      <c r="D5495" s="5" t="s">
        <v>10719</v>
      </c>
      <c r="E5495" s="43">
        <v>4000</v>
      </c>
      <c r="F5495" s="43"/>
      <c r="G5495" s="48">
        <f t="shared" si="142"/>
        <v>33704</v>
      </c>
      <c r="H5495" s="388" t="s">
        <v>9567</v>
      </c>
      <c r="I5495" s="43"/>
      <c r="J5495" s="43"/>
      <c r="K5495" s="43"/>
      <c r="L5495" s="43"/>
      <c r="M5495" s="5"/>
    </row>
    <row r="5496" spans="1:13" x14ac:dyDescent="0.3">
      <c r="A5496" s="45">
        <v>44994</v>
      </c>
      <c r="B5496" s="396" t="s">
        <v>10099</v>
      </c>
      <c r="C5496" s="5" t="s">
        <v>5793</v>
      </c>
      <c r="D5496" s="5" t="s">
        <v>10720</v>
      </c>
      <c r="E5496" s="43">
        <v>900</v>
      </c>
      <c r="F5496" s="43"/>
      <c r="G5496" s="48">
        <f t="shared" si="142"/>
        <v>32804</v>
      </c>
      <c r="H5496" s="388" t="s">
        <v>9567</v>
      </c>
      <c r="I5496" s="43"/>
      <c r="J5496" s="43"/>
      <c r="K5496" s="43"/>
      <c r="L5496" s="43"/>
      <c r="M5496" s="5"/>
    </row>
    <row r="5497" spans="1:13" x14ac:dyDescent="0.3">
      <c r="A5497" s="45">
        <v>44994</v>
      </c>
      <c r="B5497" s="396" t="s">
        <v>12062</v>
      </c>
      <c r="C5497" s="5" t="s">
        <v>5162</v>
      </c>
      <c r="D5497" s="5" t="s">
        <v>6932</v>
      </c>
      <c r="E5497" s="43">
        <v>500</v>
      </c>
      <c r="F5497" s="43"/>
      <c r="G5497" s="48">
        <f t="shared" si="142"/>
        <v>32304</v>
      </c>
      <c r="H5497" s="388" t="s">
        <v>9567</v>
      </c>
      <c r="I5497" s="43"/>
      <c r="J5497" s="43"/>
      <c r="K5497" s="43"/>
      <c r="L5497" s="43"/>
      <c r="M5497" s="5"/>
    </row>
    <row r="5498" spans="1:13" x14ac:dyDescent="0.3">
      <c r="A5498" s="45">
        <v>44994</v>
      </c>
      <c r="B5498" s="567"/>
      <c r="C5498" s="480"/>
      <c r="D5498" s="491" t="s">
        <v>4106</v>
      </c>
      <c r="E5498" s="480"/>
      <c r="F5498" s="43">
        <v>350000</v>
      </c>
      <c r="G5498" s="48">
        <f t="shared" si="142"/>
        <v>382304</v>
      </c>
      <c r="H5498" s="388" t="s">
        <v>9567</v>
      </c>
      <c r="I5498" s="43"/>
      <c r="J5498" s="43"/>
      <c r="K5498" s="43"/>
      <c r="L5498" s="43"/>
      <c r="M5498" s="5"/>
    </row>
    <row r="5499" spans="1:13" x14ac:dyDescent="0.3">
      <c r="A5499" s="45">
        <v>44994</v>
      </c>
      <c r="B5499" s="396" t="s">
        <v>6481</v>
      </c>
      <c r="C5499" s="5" t="s">
        <v>4550</v>
      </c>
      <c r="D5499" s="5" t="s">
        <v>10721</v>
      </c>
      <c r="E5499" s="43">
        <v>20000</v>
      </c>
      <c r="F5499" s="43"/>
      <c r="G5499" s="48">
        <f t="shared" si="142"/>
        <v>362304</v>
      </c>
      <c r="H5499" s="388" t="s">
        <v>9567</v>
      </c>
      <c r="I5499" s="43"/>
      <c r="J5499" s="43"/>
      <c r="K5499" s="43"/>
      <c r="L5499" s="43"/>
      <c r="M5499" s="5"/>
    </row>
    <row r="5500" spans="1:13" x14ac:dyDescent="0.3">
      <c r="A5500" s="45">
        <v>44994</v>
      </c>
      <c r="B5500" s="406"/>
      <c r="C5500" s="61" t="s">
        <v>1512</v>
      </c>
      <c r="D5500" s="61" t="s">
        <v>10563</v>
      </c>
      <c r="E5500" s="62">
        <v>106604</v>
      </c>
      <c r="F5500" s="43"/>
      <c r="G5500" s="48">
        <f t="shared" si="142"/>
        <v>255700</v>
      </c>
      <c r="H5500" s="388" t="s">
        <v>9567</v>
      </c>
      <c r="I5500" s="43"/>
      <c r="J5500" s="43"/>
      <c r="K5500" s="43"/>
      <c r="L5500" s="43"/>
      <c r="M5500" s="5"/>
    </row>
    <row r="5501" spans="1:13" x14ac:dyDescent="0.3">
      <c r="A5501" s="45">
        <v>44994</v>
      </c>
      <c r="B5501" s="406"/>
      <c r="C5501" s="61" t="s">
        <v>1512</v>
      </c>
      <c r="D5501" s="61" t="s">
        <v>9175</v>
      </c>
      <c r="E5501" s="62">
        <v>86384</v>
      </c>
      <c r="F5501" s="43"/>
      <c r="G5501" s="48">
        <f t="shared" si="142"/>
        <v>169316</v>
      </c>
      <c r="H5501" s="388" t="s">
        <v>9567</v>
      </c>
      <c r="I5501" s="43"/>
      <c r="J5501" s="43"/>
      <c r="K5501" s="43"/>
      <c r="L5501" s="43"/>
      <c r="M5501" s="5"/>
    </row>
    <row r="5502" spans="1:13" x14ac:dyDescent="0.3">
      <c r="A5502" s="45">
        <v>44994</v>
      </c>
      <c r="B5502" s="396" t="s">
        <v>11752</v>
      </c>
      <c r="C5502" s="5" t="s">
        <v>9794</v>
      </c>
      <c r="D5502" s="5" t="s">
        <v>9794</v>
      </c>
      <c r="E5502" s="43">
        <v>2000</v>
      </c>
      <c r="F5502" s="43"/>
      <c r="G5502" s="48">
        <f t="shared" si="142"/>
        <v>167316</v>
      </c>
      <c r="H5502" s="388" t="s">
        <v>9567</v>
      </c>
      <c r="I5502" s="43"/>
      <c r="J5502" s="43"/>
      <c r="K5502" s="43"/>
      <c r="L5502" s="43"/>
      <c r="M5502" s="5"/>
    </row>
    <row r="5503" spans="1:13" x14ac:dyDescent="0.3">
      <c r="A5503" s="45">
        <v>44994</v>
      </c>
      <c r="B5503" s="396" t="s">
        <v>12062</v>
      </c>
      <c r="C5503" s="5" t="s">
        <v>5793</v>
      </c>
      <c r="D5503" s="5" t="s">
        <v>10722</v>
      </c>
      <c r="E5503" s="43">
        <v>300</v>
      </c>
      <c r="F5503" s="43"/>
      <c r="G5503" s="48">
        <f t="shared" si="142"/>
        <v>167016</v>
      </c>
      <c r="H5503" s="388" t="s">
        <v>9567</v>
      </c>
      <c r="I5503" s="43"/>
      <c r="J5503" s="43"/>
      <c r="K5503" s="43"/>
      <c r="L5503" s="43"/>
      <c r="M5503" s="5"/>
    </row>
    <row r="5504" spans="1:13" x14ac:dyDescent="0.3">
      <c r="A5504" s="45">
        <v>44994</v>
      </c>
      <c r="B5504" s="396" t="s">
        <v>12062</v>
      </c>
      <c r="C5504" s="5" t="s">
        <v>9749</v>
      </c>
      <c r="D5504" s="5" t="s">
        <v>10723</v>
      </c>
      <c r="E5504" s="43">
        <v>5500</v>
      </c>
      <c r="F5504" s="43"/>
      <c r="G5504" s="48">
        <f t="shared" si="142"/>
        <v>161516</v>
      </c>
      <c r="H5504" s="388" t="s">
        <v>9567</v>
      </c>
      <c r="I5504" s="43"/>
      <c r="J5504" s="43"/>
      <c r="K5504" s="43"/>
      <c r="L5504" s="43"/>
      <c r="M5504" s="5"/>
    </row>
    <row r="5505" spans="1:13" x14ac:dyDescent="0.3">
      <c r="A5505" s="45">
        <v>44994</v>
      </c>
      <c r="B5505" s="406"/>
      <c r="C5505" s="61" t="s">
        <v>1512</v>
      </c>
      <c r="D5505" s="61" t="s">
        <v>10724</v>
      </c>
      <c r="E5505" s="62">
        <v>98000</v>
      </c>
      <c r="F5505" s="43"/>
      <c r="G5505" s="48">
        <f t="shared" si="142"/>
        <v>63516</v>
      </c>
      <c r="H5505" s="388" t="s">
        <v>9567</v>
      </c>
      <c r="I5505" s="43"/>
      <c r="J5505" s="43"/>
      <c r="K5505" s="43"/>
      <c r="L5505" s="43"/>
      <c r="M5505" s="5"/>
    </row>
    <row r="5506" spans="1:13" x14ac:dyDescent="0.3">
      <c r="A5506" s="45">
        <v>44994</v>
      </c>
      <c r="B5506" s="396" t="s">
        <v>9915</v>
      </c>
      <c r="C5506" s="5" t="s">
        <v>113</v>
      </c>
      <c r="D5506" s="5" t="s">
        <v>10725</v>
      </c>
      <c r="E5506" s="43">
        <v>1300</v>
      </c>
      <c r="F5506" s="43"/>
      <c r="G5506" s="48">
        <f t="shared" si="142"/>
        <v>62216</v>
      </c>
      <c r="H5506" s="388" t="s">
        <v>9567</v>
      </c>
      <c r="I5506" s="43"/>
      <c r="J5506" s="43"/>
      <c r="K5506" s="43"/>
      <c r="L5506" s="43"/>
      <c r="M5506" s="5"/>
    </row>
    <row r="5507" spans="1:13" x14ac:dyDescent="0.3">
      <c r="A5507" s="45">
        <v>44995</v>
      </c>
      <c r="B5507" s="396"/>
      <c r="C5507" s="5" t="s">
        <v>14</v>
      </c>
      <c r="D5507" s="5" t="s">
        <v>640</v>
      </c>
      <c r="E5507" s="43">
        <v>1000</v>
      </c>
      <c r="F5507" s="43"/>
      <c r="G5507" s="48">
        <f t="shared" si="142"/>
        <v>61216</v>
      </c>
      <c r="H5507" s="388" t="s">
        <v>9567</v>
      </c>
      <c r="I5507" s="43"/>
      <c r="J5507" s="43"/>
      <c r="K5507" s="43"/>
      <c r="L5507" s="43"/>
      <c r="M5507" s="5"/>
    </row>
    <row r="5508" spans="1:13" x14ac:dyDescent="0.3">
      <c r="A5508" s="45">
        <v>44995</v>
      </c>
      <c r="B5508" s="396" t="s">
        <v>118</v>
      </c>
      <c r="C5508" s="5" t="s">
        <v>9554</v>
      </c>
      <c r="D5508" s="5" t="s">
        <v>40</v>
      </c>
      <c r="E5508" s="43">
        <v>500</v>
      </c>
      <c r="F5508" s="43"/>
      <c r="G5508" s="48">
        <f t="shared" si="142"/>
        <v>60716</v>
      </c>
      <c r="H5508" s="388" t="s">
        <v>9567</v>
      </c>
      <c r="I5508" s="43"/>
      <c r="J5508" s="43"/>
      <c r="K5508" s="43"/>
      <c r="L5508" s="43"/>
      <c r="M5508" s="5"/>
    </row>
    <row r="5509" spans="1:13" x14ac:dyDescent="0.3">
      <c r="A5509" s="45">
        <v>44996</v>
      </c>
      <c r="B5509" s="396" t="s">
        <v>1458</v>
      </c>
      <c r="C5509" s="5" t="s">
        <v>9866</v>
      </c>
      <c r="D5509" s="5" t="s">
        <v>8503</v>
      </c>
      <c r="E5509" s="43">
        <v>3500</v>
      </c>
      <c r="F5509" s="43"/>
      <c r="G5509" s="48">
        <f t="shared" si="142"/>
        <v>57216</v>
      </c>
      <c r="H5509" s="388" t="s">
        <v>9567</v>
      </c>
      <c r="I5509" s="43"/>
      <c r="J5509" s="43"/>
      <c r="K5509" s="43"/>
      <c r="L5509" s="43"/>
      <c r="M5509" s="5"/>
    </row>
    <row r="5510" spans="1:13" x14ac:dyDescent="0.3">
      <c r="A5510" s="45">
        <v>44996</v>
      </c>
      <c r="B5510" s="396" t="s">
        <v>9853</v>
      </c>
      <c r="C5510" s="5" t="s">
        <v>9044</v>
      </c>
      <c r="D5510" s="5" t="s">
        <v>10731</v>
      </c>
      <c r="E5510" s="43">
        <v>1600</v>
      </c>
      <c r="F5510" s="43"/>
      <c r="G5510" s="48">
        <f t="shared" si="142"/>
        <v>55616</v>
      </c>
      <c r="H5510" s="388" t="s">
        <v>9567</v>
      </c>
      <c r="I5510" s="43"/>
      <c r="J5510" s="43"/>
      <c r="K5510" s="43"/>
      <c r="L5510" s="43"/>
      <c r="M5510" s="5"/>
    </row>
    <row r="5511" spans="1:13" x14ac:dyDescent="0.3">
      <c r="A5511" s="45">
        <v>44996</v>
      </c>
      <c r="B5511" s="396" t="s">
        <v>118</v>
      </c>
      <c r="C5511" s="5" t="s">
        <v>64</v>
      </c>
      <c r="D5511" s="5" t="s">
        <v>10732</v>
      </c>
      <c r="E5511" s="43">
        <v>1000</v>
      </c>
      <c r="F5511" s="43"/>
      <c r="G5511" s="48">
        <f t="shared" si="142"/>
        <v>54616</v>
      </c>
      <c r="H5511" s="388" t="s">
        <v>9567</v>
      </c>
      <c r="I5511" s="43"/>
      <c r="J5511" s="43"/>
      <c r="K5511" s="43"/>
      <c r="L5511" s="43"/>
      <c r="M5511" s="5"/>
    </row>
    <row r="5512" spans="1:13" x14ac:dyDescent="0.3">
      <c r="A5512" s="45">
        <v>44996</v>
      </c>
      <c r="B5512" s="396" t="s">
        <v>12062</v>
      </c>
      <c r="C5512" s="5" t="s">
        <v>9990</v>
      </c>
      <c r="D5512" s="5" t="s">
        <v>10734</v>
      </c>
      <c r="E5512" s="43">
        <v>1000</v>
      </c>
      <c r="F5512" s="43"/>
      <c r="G5512" s="48">
        <f t="shared" si="142"/>
        <v>53616</v>
      </c>
      <c r="H5512" s="388" t="s">
        <v>9567</v>
      </c>
      <c r="I5512" s="43"/>
      <c r="J5512" s="43"/>
      <c r="K5512" s="43"/>
      <c r="L5512" s="43"/>
      <c r="M5512" s="5"/>
    </row>
    <row r="5513" spans="1:13" x14ac:dyDescent="0.3">
      <c r="A5513" s="45">
        <v>44998</v>
      </c>
      <c r="B5513" s="396" t="s">
        <v>10023</v>
      </c>
      <c r="C5513" s="5" t="s">
        <v>10670</v>
      </c>
      <c r="D5513" s="5" t="s">
        <v>10306</v>
      </c>
      <c r="E5513" s="43">
        <v>7000</v>
      </c>
      <c r="F5513" s="43"/>
      <c r="G5513" s="48">
        <f t="shared" si="142"/>
        <v>46616</v>
      </c>
      <c r="H5513" s="388" t="s">
        <v>9567</v>
      </c>
      <c r="I5513" s="43"/>
      <c r="J5513" s="43"/>
      <c r="K5513" s="43"/>
      <c r="L5513" s="43"/>
      <c r="M5513" s="5"/>
    </row>
    <row r="5514" spans="1:13" x14ac:dyDescent="0.3">
      <c r="A5514" s="45">
        <v>44998</v>
      </c>
      <c r="B5514" s="396" t="s">
        <v>10023</v>
      </c>
      <c r="C5514" s="5" t="s">
        <v>1073</v>
      </c>
      <c r="D5514" s="5" t="s">
        <v>10737</v>
      </c>
      <c r="E5514" s="43">
        <v>500</v>
      </c>
      <c r="F5514" s="43"/>
      <c r="G5514" s="48">
        <f t="shared" si="142"/>
        <v>46116</v>
      </c>
      <c r="H5514" s="388" t="s">
        <v>9567</v>
      </c>
      <c r="I5514" s="43"/>
      <c r="J5514" s="43"/>
      <c r="K5514" s="43"/>
      <c r="L5514" s="43"/>
      <c r="M5514" s="5"/>
    </row>
    <row r="5515" spans="1:13" x14ac:dyDescent="0.3">
      <c r="A5515" s="45">
        <v>44998</v>
      </c>
      <c r="B5515" s="396"/>
      <c r="C5515" s="5" t="s">
        <v>4550</v>
      </c>
      <c r="D5515" s="5" t="s">
        <v>3910</v>
      </c>
      <c r="E5515" s="43">
        <v>5000</v>
      </c>
      <c r="F5515" s="43"/>
      <c r="G5515" s="48">
        <f t="shared" si="142"/>
        <v>41116</v>
      </c>
      <c r="H5515" s="388" t="s">
        <v>9567</v>
      </c>
      <c r="I5515" s="43"/>
      <c r="J5515" s="43"/>
      <c r="K5515" s="43"/>
      <c r="L5515" s="43"/>
      <c r="M5515" s="5"/>
    </row>
    <row r="5516" spans="1:13" x14ac:dyDescent="0.3">
      <c r="A5516" s="45">
        <v>44998</v>
      </c>
      <c r="B5516" s="396" t="s">
        <v>9979</v>
      </c>
      <c r="C5516" s="5" t="s">
        <v>10738</v>
      </c>
      <c r="D5516" s="5" t="s">
        <v>10739</v>
      </c>
      <c r="E5516" s="43">
        <v>25000</v>
      </c>
      <c r="F5516" s="43"/>
      <c r="G5516" s="48">
        <f t="shared" si="142"/>
        <v>16116</v>
      </c>
      <c r="H5516" s="388" t="s">
        <v>9567</v>
      </c>
      <c r="I5516" s="43"/>
      <c r="J5516" s="43"/>
      <c r="K5516" s="43"/>
      <c r="L5516" s="43"/>
      <c r="M5516" s="5"/>
    </row>
    <row r="5517" spans="1:13" x14ac:dyDescent="0.3">
      <c r="A5517" s="45">
        <v>44998</v>
      </c>
      <c r="B5517" s="396" t="s">
        <v>12062</v>
      </c>
      <c r="C5517" s="5" t="s">
        <v>9749</v>
      </c>
      <c r="D5517" s="5" t="s">
        <v>2013</v>
      </c>
      <c r="E5517" s="43">
        <v>1000</v>
      </c>
      <c r="F5517" s="43"/>
      <c r="G5517" s="48">
        <f t="shared" si="142"/>
        <v>15116</v>
      </c>
      <c r="H5517" s="388" t="s">
        <v>9567</v>
      </c>
      <c r="I5517" s="43"/>
      <c r="J5517" s="43"/>
      <c r="K5517" s="43"/>
      <c r="L5517" s="43"/>
      <c r="M5517" s="5"/>
    </row>
    <row r="5518" spans="1:13" x14ac:dyDescent="0.3">
      <c r="A5518" s="45">
        <v>44998</v>
      </c>
      <c r="B5518" s="406"/>
      <c r="C5518" s="61" t="s">
        <v>1512</v>
      </c>
      <c r="D5518" s="61" t="s">
        <v>10744</v>
      </c>
      <c r="E5518" s="62">
        <v>15000</v>
      </c>
      <c r="F5518" s="43"/>
      <c r="G5518" s="48">
        <f t="shared" si="142"/>
        <v>116</v>
      </c>
      <c r="H5518" s="388" t="s">
        <v>9567</v>
      </c>
      <c r="I5518" s="43"/>
      <c r="J5518" s="43"/>
      <c r="K5518" s="43"/>
      <c r="L5518" s="43"/>
      <c r="M5518" s="5"/>
    </row>
    <row r="5519" spans="1:13" x14ac:dyDescent="0.3">
      <c r="A5519" s="45">
        <v>45000</v>
      </c>
      <c r="B5519" s="567"/>
      <c r="C5519" s="480"/>
      <c r="D5519" s="491" t="s">
        <v>4364</v>
      </c>
      <c r="E5519" s="480"/>
      <c r="F5519" s="43">
        <v>10000</v>
      </c>
      <c r="G5519" s="48">
        <f t="shared" si="142"/>
        <v>10116</v>
      </c>
      <c r="H5519" s="388" t="s">
        <v>9567</v>
      </c>
      <c r="I5519" s="43"/>
      <c r="J5519" s="43"/>
      <c r="K5519" s="43"/>
      <c r="L5519" s="43"/>
      <c r="M5519" s="5"/>
    </row>
    <row r="5520" spans="1:13" x14ac:dyDescent="0.3">
      <c r="A5520" s="45">
        <v>45000</v>
      </c>
      <c r="B5520" s="396"/>
      <c r="C5520" s="5" t="s">
        <v>9866</v>
      </c>
      <c r="D5520" s="5" t="s">
        <v>294</v>
      </c>
      <c r="E5520" s="43">
        <v>4500</v>
      </c>
      <c r="F5520" s="43"/>
      <c r="G5520" s="48">
        <f t="shared" si="142"/>
        <v>5616</v>
      </c>
      <c r="H5520" s="388" t="s">
        <v>9567</v>
      </c>
      <c r="I5520" s="43"/>
      <c r="J5520" s="43"/>
      <c r="K5520" s="43"/>
      <c r="L5520" s="43"/>
      <c r="M5520" s="5"/>
    </row>
    <row r="5521" spans="1:13" x14ac:dyDescent="0.3">
      <c r="A5521" s="45">
        <v>45000</v>
      </c>
      <c r="B5521" s="342" t="s">
        <v>12069</v>
      </c>
      <c r="C5521" s="5" t="s">
        <v>9749</v>
      </c>
      <c r="D5521" s="5" t="s">
        <v>10763</v>
      </c>
      <c r="E5521" s="43">
        <v>5100</v>
      </c>
      <c r="F5521" s="43"/>
      <c r="G5521" s="48">
        <f t="shared" si="142"/>
        <v>516</v>
      </c>
      <c r="H5521" s="388" t="s">
        <v>9567</v>
      </c>
      <c r="I5521" s="43"/>
      <c r="J5521" s="43"/>
      <c r="K5521" s="43"/>
      <c r="L5521" s="43"/>
      <c r="M5521" s="5"/>
    </row>
    <row r="5522" spans="1:13" x14ac:dyDescent="0.3">
      <c r="A5522" s="45">
        <v>45001</v>
      </c>
      <c r="B5522" s="567"/>
      <c r="C5522" s="480"/>
      <c r="D5522" s="491" t="s">
        <v>10748</v>
      </c>
      <c r="E5522" s="480"/>
      <c r="F5522" s="43">
        <v>900000</v>
      </c>
      <c r="G5522" s="48">
        <f t="shared" si="142"/>
        <v>900516</v>
      </c>
      <c r="H5522" s="388" t="s">
        <v>9567</v>
      </c>
      <c r="I5522" s="43"/>
      <c r="J5522" s="43"/>
      <c r="K5522" s="43"/>
      <c r="L5522" s="43"/>
      <c r="M5522" s="5"/>
    </row>
    <row r="5523" spans="1:13" x14ac:dyDescent="0.3">
      <c r="A5523" s="45">
        <v>45001</v>
      </c>
      <c r="B5523" s="396" t="s">
        <v>10601</v>
      </c>
      <c r="C5523" s="5" t="s">
        <v>7099</v>
      </c>
      <c r="D5523" s="5" t="s">
        <v>5429</v>
      </c>
      <c r="E5523" s="43">
        <v>4000</v>
      </c>
      <c r="F5523" s="43"/>
      <c r="G5523" s="48">
        <f t="shared" si="142"/>
        <v>896516</v>
      </c>
      <c r="H5523" s="388" t="s">
        <v>9567</v>
      </c>
      <c r="I5523" s="43"/>
      <c r="J5523" s="43"/>
      <c r="K5523" s="43"/>
      <c r="L5523" s="43"/>
      <c r="M5523" s="5"/>
    </row>
    <row r="5524" spans="1:13" x14ac:dyDescent="0.3">
      <c r="A5524" s="45">
        <v>45001</v>
      </c>
      <c r="B5524" s="396" t="s">
        <v>12062</v>
      </c>
      <c r="C5524" s="5" t="s">
        <v>5793</v>
      </c>
      <c r="D5524" s="5" t="s">
        <v>10749</v>
      </c>
      <c r="E5524" s="43">
        <v>10000</v>
      </c>
      <c r="F5524" s="43"/>
      <c r="G5524" s="48">
        <f t="shared" si="142"/>
        <v>886516</v>
      </c>
      <c r="H5524" s="388" t="s">
        <v>9567</v>
      </c>
      <c r="I5524" s="43"/>
      <c r="J5524" s="43"/>
      <c r="K5524" s="43"/>
      <c r="L5524" s="43"/>
      <c r="M5524" s="5"/>
    </row>
    <row r="5525" spans="1:13" x14ac:dyDescent="0.3">
      <c r="A5525" s="45">
        <v>45001</v>
      </c>
      <c r="B5525" s="396" t="s">
        <v>9853</v>
      </c>
      <c r="C5525" s="5" t="s">
        <v>9749</v>
      </c>
      <c r="D5525" s="5" t="s">
        <v>10764</v>
      </c>
      <c r="E5525" s="43">
        <v>5000</v>
      </c>
      <c r="F5525" s="43"/>
      <c r="G5525" s="48">
        <f t="shared" si="142"/>
        <v>881516</v>
      </c>
      <c r="H5525" s="388" t="s">
        <v>9567</v>
      </c>
      <c r="I5525" s="43"/>
      <c r="J5525" s="43"/>
      <c r="K5525" s="43"/>
      <c r="L5525" s="43"/>
      <c r="M5525" s="5"/>
    </row>
    <row r="5526" spans="1:13" x14ac:dyDescent="0.3">
      <c r="A5526" s="45">
        <v>45001</v>
      </c>
      <c r="B5526" s="396"/>
      <c r="C5526" s="5" t="s">
        <v>4550</v>
      </c>
      <c r="D5526" s="5" t="s">
        <v>3910</v>
      </c>
      <c r="E5526" s="43">
        <v>100000</v>
      </c>
      <c r="F5526" s="43"/>
      <c r="G5526" s="48">
        <f t="shared" si="142"/>
        <v>781516</v>
      </c>
      <c r="H5526" s="388" t="s">
        <v>9567</v>
      </c>
      <c r="I5526" s="43"/>
      <c r="J5526" s="43"/>
      <c r="K5526" s="43"/>
      <c r="L5526" s="43"/>
      <c r="M5526" s="5"/>
    </row>
    <row r="5527" spans="1:13" x14ac:dyDescent="0.3">
      <c r="A5527" s="45">
        <v>45001</v>
      </c>
      <c r="B5527" s="396"/>
      <c r="C5527" s="5" t="s">
        <v>9866</v>
      </c>
      <c r="D5527" s="5" t="s">
        <v>294</v>
      </c>
      <c r="E5527" s="43">
        <v>5000</v>
      </c>
      <c r="F5527" s="43"/>
      <c r="G5527" s="48">
        <f t="shared" si="142"/>
        <v>776516</v>
      </c>
      <c r="H5527" s="388" t="s">
        <v>9567</v>
      </c>
      <c r="I5527" s="43"/>
      <c r="J5527" s="43"/>
      <c r="K5527" s="43"/>
      <c r="L5527" s="43"/>
      <c r="M5527" s="5"/>
    </row>
    <row r="5528" spans="1:13" x14ac:dyDescent="0.3">
      <c r="A5528" s="45">
        <v>45001</v>
      </c>
      <c r="B5528" s="396" t="s">
        <v>5958</v>
      </c>
      <c r="C5528" s="5" t="s">
        <v>10745</v>
      </c>
      <c r="D5528" s="5" t="s">
        <v>5508</v>
      </c>
      <c r="E5528" s="43">
        <v>7000</v>
      </c>
      <c r="F5528" s="43"/>
      <c r="G5528" s="48">
        <f t="shared" si="142"/>
        <v>769516</v>
      </c>
      <c r="H5528" s="388" t="s">
        <v>9567</v>
      </c>
      <c r="I5528" s="43"/>
      <c r="J5528" s="43"/>
      <c r="K5528" s="43"/>
      <c r="L5528" s="43"/>
      <c r="M5528" s="5"/>
    </row>
    <row r="5529" spans="1:13" x14ac:dyDescent="0.3">
      <c r="A5529" s="45">
        <v>45001</v>
      </c>
      <c r="B5529" s="406"/>
      <c r="C5529" s="61" t="s">
        <v>1512</v>
      </c>
      <c r="D5529" s="61" t="s">
        <v>10744</v>
      </c>
      <c r="E5529" s="62">
        <v>23000</v>
      </c>
      <c r="F5529" s="43"/>
      <c r="G5529" s="48">
        <f t="shared" si="142"/>
        <v>746516</v>
      </c>
      <c r="H5529" s="388" t="s">
        <v>9567</v>
      </c>
      <c r="I5529" s="43"/>
      <c r="J5529" s="43"/>
      <c r="K5529" s="43"/>
      <c r="L5529" s="43"/>
      <c r="M5529" s="5"/>
    </row>
    <row r="5530" spans="1:13" x14ac:dyDescent="0.3">
      <c r="A5530" s="45">
        <v>45001</v>
      </c>
      <c r="B5530" s="396" t="s">
        <v>9979</v>
      </c>
      <c r="C5530" s="5" t="s">
        <v>5979</v>
      </c>
      <c r="D5530" s="5" t="s">
        <v>10752</v>
      </c>
      <c r="E5530" s="43">
        <v>6000</v>
      </c>
      <c r="F5530" s="43"/>
      <c r="G5530" s="48">
        <f t="shared" si="142"/>
        <v>740516</v>
      </c>
      <c r="H5530" s="388" t="s">
        <v>9567</v>
      </c>
      <c r="I5530" s="43"/>
      <c r="J5530" s="43"/>
      <c r="K5530" s="43"/>
      <c r="L5530" s="43"/>
      <c r="M5530" s="5"/>
    </row>
    <row r="5531" spans="1:13" x14ac:dyDescent="0.3">
      <c r="A5531" s="45">
        <v>45001</v>
      </c>
      <c r="B5531" s="396" t="s">
        <v>10751</v>
      </c>
      <c r="C5531" s="5" t="s">
        <v>5979</v>
      </c>
      <c r="D5531" s="5" t="s">
        <v>10752</v>
      </c>
      <c r="E5531" s="43">
        <v>5000</v>
      </c>
      <c r="F5531" s="43"/>
      <c r="G5531" s="48">
        <f t="shared" si="142"/>
        <v>735516</v>
      </c>
      <c r="H5531" s="388" t="s">
        <v>9567</v>
      </c>
      <c r="I5531" s="43"/>
      <c r="J5531" s="43"/>
      <c r="K5531" s="43"/>
      <c r="L5531" s="43"/>
      <c r="M5531" s="5"/>
    </row>
    <row r="5532" spans="1:13" x14ac:dyDescent="0.3">
      <c r="A5532" s="45">
        <v>45001</v>
      </c>
      <c r="B5532" s="396" t="s">
        <v>9853</v>
      </c>
      <c r="C5532" s="5" t="s">
        <v>9990</v>
      </c>
      <c r="D5532" s="5" t="s">
        <v>10753</v>
      </c>
      <c r="E5532" s="43">
        <v>950</v>
      </c>
      <c r="F5532" s="43"/>
      <c r="G5532" s="48">
        <f t="shared" si="142"/>
        <v>734566</v>
      </c>
      <c r="H5532" s="388" t="s">
        <v>9567</v>
      </c>
      <c r="I5532" s="43"/>
      <c r="J5532" s="43"/>
      <c r="K5532" s="43"/>
      <c r="L5532" s="43"/>
      <c r="M5532" s="5"/>
    </row>
    <row r="5533" spans="1:13" x14ac:dyDescent="0.3">
      <c r="A5533" s="45">
        <v>45001</v>
      </c>
      <c r="B5533" s="396" t="s">
        <v>12062</v>
      </c>
      <c r="C5533" s="5" t="s">
        <v>9990</v>
      </c>
      <c r="D5533" s="5" t="s">
        <v>2013</v>
      </c>
      <c r="E5533" s="43">
        <v>550</v>
      </c>
      <c r="F5533" s="43"/>
      <c r="G5533" s="48">
        <f t="shared" si="142"/>
        <v>734016</v>
      </c>
      <c r="H5533" s="388" t="s">
        <v>9567</v>
      </c>
      <c r="I5533" s="43"/>
      <c r="J5533" s="43"/>
      <c r="K5533" s="43"/>
      <c r="L5533" s="43"/>
      <c r="M5533" s="5"/>
    </row>
    <row r="5534" spans="1:13" x14ac:dyDescent="0.3">
      <c r="A5534" s="45">
        <v>45001</v>
      </c>
      <c r="B5534" s="396" t="s">
        <v>12062</v>
      </c>
      <c r="C5534" s="5" t="s">
        <v>5162</v>
      </c>
      <c r="D5534" s="5" t="s">
        <v>10754</v>
      </c>
      <c r="E5534" s="43">
        <v>1000</v>
      </c>
      <c r="F5534" s="43"/>
      <c r="G5534" s="48">
        <f t="shared" si="142"/>
        <v>733016</v>
      </c>
      <c r="H5534" s="388" t="s">
        <v>9567</v>
      </c>
      <c r="I5534" s="43"/>
      <c r="J5534" s="43"/>
      <c r="K5534" s="43"/>
      <c r="L5534" s="43"/>
      <c r="M5534" s="5"/>
    </row>
    <row r="5535" spans="1:13" x14ac:dyDescent="0.3">
      <c r="A5535" s="45">
        <v>45001</v>
      </c>
      <c r="B5535" s="396" t="s">
        <v>6481</v>
      </c>
      <c r="C5535" s="5" t="s">
        <v>14</v>
      </c>
      <c r="D5535" s="5" t="s">
        <v>3910</v>
      </c>
      <c r="E5535" s="43">
        <v>5000</v>
      </c>
      <c r="F5535" s="43"/>
      <c r="G5535" s="48">
        <f t="shared" si="142"/>
        <v>728016</v>
      </c>
      <c r="H5535" s="388" t="s">
        <v>9567</v>
      </c>
      <c r="I5535" s="43"/>
      <c r="J5535" s="43"/>
      <c r="K5535" s="43"/>
      <c r="L5535" s="43"/>
      <c r="M5535" s="5"/>
    </row>
    <row r="5536" spans="1:13" x14ac:dyDescent="0.3">
      <c r="A5536" s="45">
        <v>45001</v>
      </c>
      <c r="B5536" s="396" t="s">
        <v>9979</v>
      </c>
      <c r="C5536" s="5" t="s">
        <v>6600</v>
      </c>
      <c r="D5536" s="5" t="s">
        <v>10758</v>
      </c>
      <c r="E5536" s="43">
        <v>40000</v>
      </c>
      <c r="F5536" s="43"/>
      <c r="G5536" s="48">
        <f t="shared" si="142"/>
        <v>688016</v>
      </c>
      <c r="H5536" s="388" t="s">
        <v>9567</v>
      </c>
      <c r="I5536" s="43"/>
      <c r="J5536" s="43"/>
      <c r="K5536" s="43"/>
      <c r="L5536" s="43"/>
      <c r="M5536" s="5"/>
    </row>
    <row r="5537" spans="1:13" x14ac:dyDescent="0.3">
      <c r="A5537" s="45">
        <v>45001</v>
      </c>
      <c r="B5537" s="396"/>
      <c r="C5537" s="5" t="s">
        <v>541</v>
      </c>
      <c r="D5537" s="5" t="s">
        <v>294</v>
      </c>
      <c r="E5537" s="43">
        <v>400000</v>
      </c>
      <c r="F5537" s="43"/>
      <c r="G5537" s="48">
        <f t="shared" si="142"/>
        <v>288016</v>
      </c>
      <c r="H5537" s="388" t="s">
        <v>9567</v>
      </c>
      <c r="I5537" s="43"/>
      <c r="J5537" s="43"/>
      <c r="K5537" s="43"/>
      <c r="L5537" s="43"/>
      <c r="M5537" s="5"/>
    </row>
    <row r="5538" spans="1:13" x14ac:dyDescent="0.3">
      <c r="A5538" s="45">
        <v>45001</v>
      </c>
      <c r="B5538" s="396" t="s">
        <v>10099</v>
      </c>
      <c r="C5538" s="5" t="s">
        <v>10759</v>
      </c>
      <c r="D5538" s="5" t="s">
        <v>10760</v>
      </c>
      <c r="E5538" s="43">
        <v>77500</v>
      </c>
      <c r="F5538" s="43"/>
      <c r="G5538" s="48">
        <f t="shared" si="142"/>
        <v>210516</v>
      </c>
      <c r="H5538" s="388" t="s">
        <v>9567</v>
      </c>
      <c r="I5538" s="43"/>
      <c r="J5538" s="43"/>
      <c r="K5538" s="43"/>
      <c r="L5538" s="43"/>
      <c r="M5538" s="5"/>
    </row>
    <row r="5539" spans="1:13" x14ac:dyDescent="0.3">
      <c r="A5539" s="45">
        <v>45002</v>
      </c>
      <c r="B5539" s="396" t="s">
        <v>6481</v>
      </c>
      <c r="C5539" s="5" t="s">
        <v>14</v>
      </c>
      <c r="D5539" s="5" t="s">
        <v>3910</v>
      </c>
      <c r="E5539" s="43">
        <v>50000</v>
      </c>
      <c r="F5539" s="43"/>
      <c r="G5539" s="48">
        <f t="shared" si="142"/>
        <v>160516</v>
      </c>
      <c r="H5539" s="388" t="s">
        <v>9567</v>
      </c>
      <c r="I5539" s="43"/>
      <c r="J5539" s="43"/>
      <c r="K5539" s="43"/>
      <c r="L5539" s="43"/>
      <c r="M5539" s="5"/>
    </row>
    <row r="5540" spans="1:13" x14ac:dyDescent="0.3">
      <c r="A5540" s="45">
        <v>45002</v>
      </c>
      <c r="B5540" s="396" t="s">
        <v>118</v>
      </c>
      <c r="C5540" s="5" t="s">
        <v>84</v>
      </c>
      <c r="D5540" s="61" t="s">
        <v>10766</v>
      </c>
      <c r="E5540" s="43">
        <v>1000</v>
      </c>
      <c r="F5540" s="43"/>
      <c r="G5540" s="48">
        <f t="shared" si="142"/>
        <v>159516</v>
      </c>
      <c r="H5540" s="388" t="s">
        <v>9567</v>
      </c>
      <c r="I5540" s="43"/>
      <c r="J5540" s="43"/>
      <c r="K5540" s="43"/>
      <c r="L5540" s="43"/>
      <c r="M5540" s="5"/>
    </row>
    <row r="5541" spans="1:13" x14ac:dyDescent="0.3">
      <c r="A5541" s="45">
        <v>45002</v>
      </c>
      <c r="B5541" s="396" t="s">
        <v>12062</v>
      </c>
      <c r="C5541" s="5" t="s">
        <v>9749</v>
      </c>
      <c r="D5541" s="5" t="s">
        <v>10704</v>
      </c>
      <c r="E5541" s="43">
        <v>1000</v>
      </c>
      <c r="F5541" s="43"/>
      <c r="G5541" s="48">
        <f t="shared" si="142"/>
        <v>158516</v>
      </c>
      <c r="H5541" s="388" t="s">
        <v>9567</v>
      </c>
      <c r="I5541" s="43"/>
      <c r="J5541" s="43"/>
      <c r="K5541" s="43"/>
      <c r="L5541" s="43"/>
      <c r="M5541" s="5"/>
    </row>
    <row r="5542" spans="1:13" x14ac:dyDescent="0.3">
      <c r="A5542" s="45">
        <v>45002</v>
      </c>
      <c r="B5542" s="396" t="s">
        <v>10794</v>
      </c>
      <c r="C5542" s="5" t="s">
        <v>10745</v>
      </c>
      <c r="D5542" s="5" t="s">
        <v>10772</v>
      </c>
      <c r="E5542" s="43">
        <v>48000</v>
      </c>
      <c r="F5542" s="43"/>
      <c r="G5542" s="48">
        <f t="shared" si="142"/>
        <v>110516</v>
      </c>
      <c r="H5542" s="388" t="s">
        <v>9567</v>
      </c>
      <c r="I5542" s="43"/>
      <c r="J5542" s="43"/>
      <c r="K5542" s="43"/>
      <c r="L5542" s="43"/>
      <c r="M5542" s="5"/>
    </row>
    <row r="5543" spans="1:13" x14ac:dyDescent="0.3">
      <c r="A5543" s="45">
        <v>45002</v>
      </c>
      <c r="B5543" s="396" t="s">
        <v>12062</v>
      </c>
      <c r="C5543" s="5" t="s">
        <v>9990</v>
      </c>
      <c r="D5543" s="5" t="s">
        <v>10767</v>
      </c>
      <c r="E5543" s="43">
        <v>6000</v>
      </c>
      <c r="F5543" s="43"/>
      <c r="G5543" s="48">
        <f t="shared" si="142"/>
        <v>104516</v>
      </c>
      <c r="H5543" s="388" t="s">
        <v>9567</v>
      </c>
      <c r="I5543" s="43"/>
      <c r="J5543" s="43"/>
      <c r="K5543" s="43"/>
      <c r="L5543" s="43"/>
      <c r="M5543" s="5"/>
    </row>
    <row r="5544" spans="1:13" x14ac:dyDescent="0.3">
      <c r="A5544" s="45">
        <v>45002</v>
      </c>
      <c r="B5544" s="396" t="s">
        <v>12064</v>
      </c>
      <c r="C5544" s="5" t="s">
        <v>5793</v>
      </c>
      <c r="D5544" s="5" t="s">
        <v>10768</v>
      </c>
      <c r="E5544" s="43">
        <v>1400</v>
      </c>
      <c r="F5544" s="43"/>
      <c r="G5544" s="48">
        <f t="shared" si="142"/>
        <v>103116</v>
      </c>
      <c r="H5544" s="388" t="s">
        <v>9567</v>
      </c>
      <c r="I5544" s="43"/>
      <c r="J5544" s="43"/>
      <c r="K5544" s="43"/>
      <c r="L5544" s="43"/>
      <c r="M5544" s="5"/>
    </row>
    <row r="5545" spans="1:13" x14ac:dyDescent="0.3">
      <c r="A5545" s="45">
        <v>45002</v>
      </c>
      <c r="B5545" s="396"/>
      <c r="C5545" s="5" t="s">
        <v>9866</v>
      </c>
      <c r="D5545" s="5" t="s">
        <v>294</v>
      </c>
      <c r="E5545" s="43">
        <f>5000-E5544</f>
        <v>3600</v>
      </c>
      <c r="F5545" s="43"/>
      <c r="G5545" s="48">
        <f t="shared" si="142"/>
        <v>99516</v>
      </c>
      <c r="H5545" s="388" t="s">
        <v>9567</v>
      </c>
      <c r="I5545" s="43"/>
      <c r="J5545" s="43"/>
      <c r="K5545" s="43"/>
      <c r="L5545" s="43"/>
      <c r="M5545" s="5"/>
    </row>
    <row r="5546" spans="1:13" x14ac:dyDescent="0.3">
      <c r="A5546" s="45">
        <v>45002</v>
      </c>
      <c r="B5546" s="396" t="s">
        <v>10319</v>
      </c>
      <c r="C5546" s="5" t="s">
        <v>247</v>
      </c>
      <c r="D5546" s="5" t="s">
        <v>10432</v>
      </c>
      <c r="E5546" s="43">
        <v>7000</v>
      </c>
      <c r="F5546" s="43"/>
      <c r="G5546" s="48">
        <f t="shared" si="142"/>
        <v>92516</v>
      </c>
      <c r="H5546" s="388" t="s">
        <v>9567</v>
      </c>
      <c r="I5546" s="43"/>
      <c r="J5546" s="43"/>
      <c r="K5546" s="43"/>
      <c r="L5546" s="43"/>
      <c r="M5546" s="5"/>
    </row>
    <row r="5547" spans="1:13" x14ac:dyDescent="0.3">
      <c r="A5547" s="45">
        <v>45002</v>
      </c>
      <c r="B5547" s="342" t="s">
        <v>12069</v>
      </c>
      <c r="C5547" s="5" t="s">
        <v>68</v>
      </c>
      <c r="D5547" s="5" t="s">
        <v>10769</v>
      </c>
      <c r="E5547" s="43">
        <v>4000</v>
      </c>
      <c r="F5547" s="43"/>
      <c r="G5547" s="48">
        <f t="shared" si="142"/>
        <v>88516</v>
      </c>
      <c r="H5547" s="388" t="s">
        <v>9567</v>
      </c>
      <c r="I5547" s="43"/>
      <c r="J5547" s="43"/>
      <c r="K5547" s="43"/>
      <c r="L5547" s="43"/>
      <c r="M5547" s="5"/>
    </row>
    <row r="5548" spans="1:13" x14ac:dyDescent="0.3">
      <c r="A5548" s="45">
        <v>45002</v>
      </c>
      <c r="B5548" s="396" t="s">
        <v>10099</v>
      </c>
      <c r="C5548" s="5" t="s">
        <v>10493</v>
      </c>
      <c r="D5548" s="5" t="s">
        <v>10770</v>
      </c>
      <c r="E5548" s="43">
        <v>44400</v>
      </c>
      <c r="F5548" s="43"/>
      <c r="G5548" s="48">
        <f t="shared" si="142"/>
        <v>44116</v>
      </c>
      <c r="H5548" s="388" t="s">
        <v>9567</v>
      </c>
      <c r="I5548" s="43"/>
      <c r="J5548" s="43"/>
      <c r="K5548" s="43"/>
      <c r="L5548" s="43"/>
      <c r="M5548" s="5"/>
    </row>
    <row r="5549" spans="1:13" x14ac:dyDescent="0.3">
      <c r="A5549" s="45">
        <v>45003</v>
      </c>
      <c r="B5549" s="396" t="s">
        <v>12062</v>
      </c>
      <c r="C5549" s="5" t="s">
        <v>5793</v>
      </c>
      <c r="D5549" s="5" t="s">
        <v>10771</v>
      </c>
      <c r="E5549" s="43">
        <v>2000</v>
      </c>
      <c r="F5549" s="43"/>
      <c r="G5549" s="48">
        <f t="shared" si="142"/>
        <v>42116</v>
      </c>
      <c r="H5549" s="388" t="s">
        <v>9567</v>
      </c>
      <c r="I5549" s="43"/>
      <c r="J5549" s="43"/>
      <c r="K5549" s="43"/>
      <c r="L5549" s="43"/>
      <c r="M5549" s="5"/>
    </row>
    <row r="5550" spans="1:13" x14ac:dyDescent="0.3">
      <c r="A5550" s="45">
        <v>45003</v>
      </c>
      <c r="B5550" s="396" t="s">
        <v>12154</v>
      </c>
      <c r="C5550" s="5" t="s">
        <v>1074</v>
      </c>
      <c r="D5550" s="5" t="s">
        <v>6280</v>
      </c>
      <c r="E5550" s="43">
        <v>2340</v>
      </c>
      <c r="F5550" s="43"/>
      <c r="G5550" s="48">
        <f t="shared" si="142"/>
        <v>39776</v>
      </c>
      <c r="H5550" s="388" t="s">
        <v>9567</v>
      </c>
      <c r="I5550" s="43"/>
      <c r="J5550" s="43"/>
      <c r="K5550" s="43"/>
      <c r="L5550" s="43"/>
      <c r="M5550" s="5"/>
    </row>
    <row r="5551" spans="1:13" x14ac:dyDescent="0.3">
      <c r="A5551" s="45">
        <v>45003</v>
      </c>
      <c r="B5551" s="396" t="s">
        <v>118</v>
      </c>
      <c r="C5551" s="5" t="s">
        <v>1074</v>
      </c>
      <c r="D5551" s="5" t="s">
        <v>6280</v>
      </c>
      <c r="E5551" s="43">
        <v>6340</v>
      </c>
      <c r="F5551" s="43"/>
      <c r="G5551" s="48">
        <f t="shared" si="142"/>
        <v>33436</v>
      </c>
      <c r="H5551" s="388" t="s">
        <v>9567</v>
      </c>
      <c r="I5551" s="43"/>
      <c r="J5551" s="43"/>
      <c r="K5551" s="43"/>
      <c r="L5551" s="43"/>
      <c r="M5551" s="5"/>
    </row>
    <row r="5552" spans="1:13" x14ac:dyDescent="0.3">
      <c r="A5552" s="45">
        <v>45003</v>
      </c>
      <c r="B5552" s="396" t="s">
        <v>6481</v>
      </c>
      <c r="C5552" s="5" t="s">
        <v>10773</v>
      </c>
      <c r="D5552" s="5" t="s">
        <v>10731</v>
      </c>
      <c r="E5552" s="43">
        <v>5000</v>
      </c>
      <c r="F5552" s="43"/>
      <c r="G5552" s="48">
        <f t="shared" si="142"/>
        <v>28436</v>
      </c>
      <c r="H5552" s="388" t="s">
        <v>9567</v>
      </c>
      <c r="I5552" s="43"/>
      <c r="J5552" s="43"/>
      <c r="K5552" s="43"/>
      <c r="L5552" s="43"/>
      <c r="M5552" s="5"/>
    </row>
    <row r="5553" spans="1:13" x14ac:dyDescent="0.3">
      <c r="A5553" s="45">
        <v>45003</v>
      </c>
      <c r="B5553" s="396" t="s">
        <v>6481</v>
      </c>
      <c r="C5553" s="5" t="s">
        <v>5793</v>
      </c>
      <c r="D5553" s="5" t="s">
        <v>10774</v>
      </c>
      <c r="E5553" s="43">
        <v>500</v>
      </c>
      <c r="F5553" s="43"/>
      <c r="G5553" s="48">
        <f t="shared" si="142"/>
        <v>27936</v>
      </c>
      <c r="H5553" s="388" t="s">
        <v>9567</v>
      </c>
      <c r="I5553" s="43"/>
      <c r="J5553" s="43"/>
      <c r="K5553" s="43"/>
      <c r="L5553" s="43"/>
      <c r="M5553" s="5"/>
    </row>
    <row r="5554" spans="1:13" x14ac:dyDescent="0.3">
      <c r="A5554" s="45">
        <v>45003</v>
      </c>
      <c r="B5554" s="396" t="s">
        <v>10601</v>
      </c>
      <c r="C5554" s="5" t="s">
        <v>84</v>
      </c>
      <c r="D5554" s="61" t="s">
        <v>10775</v>
      </c>
      <c r="E5554" s="43">
        <v>2000</v>
      </c>
      <c r="F5554" s="43"/>
      <c r="G5554" s="48">
        <f t="shared" si="142"/>
        <v>25936</v>
      </c>
      <c r="H5554" s="388" t="s">
        <v>9567</v>
      </c>
      <c r="I5554" s="43"/>
      <c r="J5554" s="43"/>
      <c r="K5554" s="43"/>
      <c r="L5554" s="43"/>
      <c r="M5554" s="5"/>
    </row>
    <row r="5555" spans="1:13" x14ac:dyDescent="0.3">
      <c r="A5555" s="45">
        <v>45003</v>
      </c>
      <c r="B5555" s="396" t="s">
        <v>10601</v>
      </c>
      <c r="C5555" s="5" t="s">
        <v>84</v>
      </c>
      <c r="D5555" s="61" t="s">
        <v>10776</v>
      </c>
      <c r="E5555" s="43">
        <v>2000</v>
      </c>
      <c r="F5555" s="43"/>
      <c r="G5555" s="48">
        <f t="shared" si="142"/>
        <v>23936</v>
      </c>
      <c r="H5555" s="388" t="s">
        <v>9567</v>
      </c>
      <c r="I5555" s="43"/>
      <c r="J5555" s="43"/>
      <c r="K5555" s="43"/>
      <c r="L5555" s="43"/>
      <c r="M5555" s="5"/>
    </row>
    <row r="5556" spans="1:13" x14ac:dyDescent="0.3">
      <c r="A5556" s="45">
        <v>45003</v>
      </c>
      <c r="B5556" s="396" t="s">
        <v>10601</v>
      </c>
      <c r="C5556" s="5" t="s">
        <v>1073</v>
      </c>
      <c r="D5556" s="5" t="s">
        <v>10777</v>
      </c>
      <c r="E5556" s="43">
        <v>700</v>
      </c>
      <c r="F5556" s="43"/>
      <c r="G5556" s="48">
        <f t="shared" si="142"/>
        <v>23236</v>
      </c>
      <c r="H5556" s="388" t="s">
        <v>9567</v>
      </c>
      <c r="I5556" s="43"/>
      <c r="J5556" s="43"/>
      <c r="K5556" s="43"/>
      <c r="L5556" s="43"/>
      <c r="M5556" s="5"/>
    </row>
    <row r="5557" spans="1:13" x14ac:dyDescent="0.3">
      <c r="A5557" s="45">
        <v>45003</v>
      </c>
      <c r="B5557" s="396"/>
      <c r="C5557" s="5" t="s">
        <v>14</v>
      </c>
      <c r="D5557" s="5" t="s">
        <v>294</v>
      </c>
      <c r="E5557" s="43">
        <v>500</v>
      </c>
      <c r="F5557" s="43"/>
      <c r="G5557" s="48">
        <f t="shared" si="142"/>
        <v>22736</v>
      </c>
      <c r="H5557" s="388" t="s">
        <v>9567</v>
      </c>
      <c r="I5557" s="43"/>
      <c r="J5557" s="43"/>
      <c r="K5557" s="43"/>
      <c r="L5557" s="43"/>
      <c r="M5557" s="5"/>
    </row>
    <row r="5558" spans="1:13"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43"/>
      <c r="M5558" s="5"/>
    </row>
    <row r="5559" spans="1:13" x14ac:dyDescent="0.3">
      <c r="A5559" s="45">
        <v>45003</v>
      </c>
      <c r="B5559" s="396" t="s">
        <v>118</v>
      </c>
      <c r="C5559" s="5" t="s">
        <v>10778</v>
      </c>
      <c r="D5559" s="5" t="s">
        <v>10779</v>
      </c>
      <c r="E5559" s="43">
        <v>4100</v>
      </c>
      <c r="F5559" s="43"/>
      <c r="G5559" s="48">
        <f t="shared" si="143"/>
        <v>17636</v>
      </c>
      <c r="H5559" s="388" t="s">
        <v>9567</v>
      </c>
      <c r="I5559" s="43"/>
      <c r="J5559" s="43"/>
      <c r="K5559" s="43"/>
      <c r="L5559" s="43"/>
      <c r="M5559" s="5"/>
    </row>
    <row r="5560" spans="1:13" x14ac:dyDescent="0.3">
      <c r="A5560" s="45">
        <v>45005</v>
      </c>
      <c r="B5560" s="342" t="s">
        <v>12069</v>
      </c>
      <c r="C5560" s="5" t="s">
        <v>18</v>
      </c>
      <c r="D5560" s="5" t="s">
        <v>294</v>
      </c>
      <c r="E5560" s="43">
        <v>3000</v>
      </c>
      <c r="F5560" s="43"/>
      <c r="G5560" s="48">
        <f t="shared" si="143"/>
        <v>14636</v>
      </c>
      <c r="H5560" s="388" t="s">
        <v>9567</v>
      </c>
      <c r="I5560" s="43"/>
      <c r="J5560" s="43"/>
      <c r="K5560" s="43"/>
      <c r="L5560" s="43"/>
      <c r="M5560" s="5"/>
    </row>
    <row r="5561" spans="1:13" x14ac:dyDescent="0.3">
      <c r="A5561" s="45">
        <v>45005</v>
      </c>
      <c r="B5561" s="342" t="s">
        <v>12069</v>
      </c>
      <c r="C5561" s="5" t="s">
        <v>5793</v>
      </c>
      <c r="D5561" s="5" t="s">
        <v>10780</v>
      </c>
      <c r="E5561" s="43">
        <v>500</v>
      </c>
      <c r="F5561" s="43"/>
      <c r="G5561" s="48">
        <f t="shared" si="143"/>
        <v>14136</v>
      </c>
      <c r="H5561" s="388" t="s">
        <v>9567</v>
      </c>
      <c r="I5561" s="43"/>
      <c r="J5561" s="43"/>
      <c r="K5561" s="43"/>
      <c r="L5561" s="43"/>
      <c r="M5561" s="5"/>
    </row>
    <row r="5562" spans="1:13" x14ac:dyDescent="0.3">
      <c r="A5562" s="45">
        <v>45005</v>
      </c>
      <c r="B5562" s="342" t="s">
        <v>12069</v>
      </c>
      <c r="C5562" s="5" t="s">
        <v>10782</v>
      </c>
      <c r="D5562" s="5" t="s">
        <v>10781</v>
      </c>
      <c r="E5562" s="43">
        <v>4560</v>
      </c>
      <c r="F5562" s="43"/>
      <c r="G5562" s="48">
        <f t="shared" si="143"/>
        <v>9576</v>
      </c>
      <c r="H5562" s="388" t="s">
        <v>9567</v>
      </c>
      <c r="I5562" s="43"/>
      <c r="J5562" s="43"/>
      <c r="K5562" s="43"/>
      <c r="L5562" s="43"/>
      <c r="M5562" s="5"/>
    </row>
    <row r="5563" spans="1:13" x14ac:dyDescent="0.3">
      <c r="A5563" s="45">
        <v>45005</v>
      </c>
      <c r="B5563" s="396" t="s">
        <v>10319</v>
      </c>
      <c r="C5563" s="5" t="s">
        <v>9749</v>
      </c>
      <c r="D5563" s="5" t="s">
        <v>2013</v>
      </c>
      <c r="E5563" s="43">
        <v>500</v>
      </c>
      <c r="F5563" s="43"/>
      <c r="G5563" s="48">
        <f t="shared" si="143"/>
        <v>9076</v>
      </c>
      <c r="H5563" s="388" t="s">
        <v>9567</v>
      </c>
      <c r="I5563" s="43"/>
      <c r="J5563" s="43"/>
      <c r="K5563" s="43"/>
      <c r="L5563" s="43"/>
      <c r="M5563" s="5"/>
    </row>
    <row r="5564" spans="1:13" x14ac:dyDescent="0.3">
      <c r="A5564" s="45">
        <v>45005</v>
      </c>
      <c r="B5564" s="396" t="s">
        <v>10099</v>
      </c>
      <c r="C5564" s="5" t="s">
        <v>5793</v>
      </c>
      <c r="D5564" s="5" t="s">
        <v>10783</v>
      </c>
      <c r="E5564" s="43">
        <v>700</v>
      </c>
      <c r="F5564" s="43"/>
      <c r="G5564" s="48">
        <f t="shared" si="143"/>
        <v>8376</v>
      </c>
      <c r="H5564" s="388" t="s">
        <v>9567</v>
      </c>
      <c r="I5564" s="43"/>
      <c r="J5564" s="43"/>
      <c r="K5564" s="43"/>
      <c r="L5564" s="43"/>
      <c r="M5564" s="5"/>
    </row>
    <row r="5565" spans="1:13" x14ac:dyDescent="0.3">
      <c r="A5565" s="45">
        <v>45005</v>
      </c>
      <c r="B5565" s="567"/>
      <c r="C5565" s="480"/>
      <c r="D5565" s="491" t="s">
        <v>10784</v>
      </c>
      <c r="E5565" s="480"/>
      <c r="F5565" s="43">
        <v>50000</v>
      </c>
      <c r="G5565" s="48">
        <f t="shared" si="143"/>
        <v>58376</v>
      </c>
      <c r="H5565" s="388" t="s">
        <v>9567</v>
      </c>
      <c r="I5565" s="43"/>
      <c r="J5565" s="43"/>
      <c r="K5565" s="43"/>
      <c r="L5565" s="43"/>
      <c r="M5565" s="5"/>
    </row>
    <row r="5566" spans="1:13" x14ac:dyDescent="0.3">
      <c r="A5566" s="45">
        <v>45005</v>
      </c>
      <c r="B5566" s="396" t="s">
        <v>10794</v>
      </c>
      <c r="C5566" s="5" t="s">
        <v>10745</v>
      </c>
      <c r="D5566" s="5" t="s">
        <v>10772</v>
      </c>
      <c r="E5566" s="43">
        <v>42500</v>
      </c>
      <c r="F5566" s="43"/>
      <c r="G5566" s="48">
        <f t="shared" si="143"/>
        <v>15876</v>
      </c>
      <c r="H5566" s="388" t="s">
        <v>9567</v>
      </c>
      <c r="I5566" s="43"/>
      <c r="J5566" s="43"/>
      <c r="K5566" s="43"/>
      <c r="L5566" s="43"/>
      <c r="M5566" s="5"/>
    </row>
    <row r="5567" spans="1:13" x14ac:dyDescent="0.3">
      <c r="A5567" s="45">
        <v>45005</v>
      </c>
      <c r="B5567" s="396" t="s">
        <v>9915</v>
      </c>
      <c r="C5567" s="5" t="s">
        <v>1073</v>
      </c>
      <c r="D5567" s="5" t="s">
        <v>10785</v>
      </c>
      <c r="E5567" s="43">
        <v>1500</v>
      </c>
      <c r="F5567" s="43"/>
      <c r="G5567" s="48">
        <f t="shared" si="143"/>
        <v>14376</v>
      </c>
      <c r="H5567" s="388" t="s">
        <v>9567</v>
      </c>
      <c r="I5567" s="43"/>
      <c r="J5567" s="43"/>
      <c r="K5567" s="43"/>
      <c r="L5567" s="43"/>
      <c r="M5567" s="5"/>
    </row>
    <row r="5568" spans="1:13" x14ac:dyDescent="0.3">
      <c r="A5568" s="45">
        <v>45005</v>
      </c>
      <c r="B5568" s="396" t="s">
        <v>12062</v>
      </c>
      <c r="C5568" s="5" t="s">
        <v>5162</v>
      </c>
      <c r="D5568" s="5" t="s">
        <v>10786</v>
      </c>
      <c r="E5568" s="43">
        <v>1000</v>
      </c>
      <c r="F5568" s="43"/>
      <c r="G5568" s="48">
        <f t="shared" si="143"/>
        <v>13376</v>
      </c>
      <c r="H5568" s="388" t="s">
        <v>9567</v>
      </c>
      <c r="I5568" s="43"/>
      <c r="J5568" s="43"/>
      <c r="K5568" s="43"/>
      <c r="L5568" s="43"/>
      <c r="M5568" s="5"/>
    </row>
    <row r="5569" spans="1:13" x14ac:dyDescent="0.3">
      <c r="A5569" s="45">
        <v>45005</v>
      </c>
      <c r="B5569" s="396" t="s">
        <v>12062</v>
      </c>
      <c r="C5569" s="5" t="s">
        <v>5162</v>
      </c>
      <c r="D5569" s="5" t="s">
        <v>9818</v>
      </c>
      <c r="E5569" s="43">
        <v>900</v>
      </c>
      <c r="F5569" s="43"/>
      <c r="G5569" s="48">
        <f t="shared" si="143"/>
        <v>12476</v>
      </c>
      <c r="H5569" s="388" t="s">
        <v>9567</v>
      </c>
      <c r="I5569" s="43"/>
      <c r="J5569" s="43"/>
      <c r="K5569" s="43"/>
      <c r="L5569" s="43"/>
      <c r="M5569" s="5"/>
    </row>
    <row r="5570" spans="1:13" x14ac:dyDescent="0.3">
      <c r="A5570" s="45">
        <v>45005</v>
      </c>
      <c r="B5570" s="567"/>
      <c r="C5570" s="480"/>
      <c r="D5570" s="491" t="s">
        <v>10788</v>
      </c>
      <c r="E5570" s="480"/>
      <c r="F5570" s="43">
        <v>1207180</v>
      </c>
      <c r="G5570" s="48">
        <f t="shared" si="143"/>
        <v>1219656</v>
      </c>
      <c r="H5570" s="388" t="s">
        <v>9567</v>
      </c>
      <c r="I5570" s="43"/>
      <c r="J5570" s="43"/>
      <c r="K5570" s="43"/>
      <c r="L5570" s="43"/>
      <c r="M5570" s="5"/>
    </row>
    <row r="5571" spans="1:13" x14ac:dyDescent="0.3">
      <c r="A5571" s="45">
        <v>45005</v>
      </c>
      <c r="B5571" s="396" t="s">
        <v>10789</v>
      </c>
      <c r="C5571" s="5" t="s">
        <v>4156</v>
      </c>
      <c r="D5571" s="5" t="s">
        <v>10790</v>
      </c>
      <c r="E5571" s="43">
        <v>370000</v>
      </c>
      <c r="F5571" s="43"/>
      <c r="G5571" s="48">
        <f t="shared" si="143"/>
        <v>849656</v>
      </c>
      <c r="H5571" s="388" t="s">
        <v>9567</v>
      </c>
      <c r="I5571" s="43"/>
      <c r="J5571" s="167"/>
    </row>
    <row r="5572" spans="1:13" x14ac:dyDescent="0.3">
      <c r="A5572" s="45">
        <v>45005</v>
      </c>
      <c r="B5572" s="396" t="s">
        <v>10789</v>
      </c>
      <c r="C5572" s="5" t="s">
        <v>4156</v>
      </c>
      <c r="D5572" s="5" t="s">
        <v>10791</v>
      </c>
      <c r="E5572" s="43">
        <v>100000</v>
      </c>
      <c r="F5572" s="43"/>
      <c r="G5572" s="48">
        <f t="shared" si="143"/>
        <v>749656</v>
      </c>
      <c r="H5572" s="388" t="s">
        <v>9567</v>
      </c>
      <c r="I5572" s="43"/>
      <c r="J5572" s="167"/>
    </row>
    <row r="5573" spans="1:13" x14ac:dyDescent="0.3">
      <c r="A5573" s="45">
        <v>45005</v>
      </c>
      <c r="B5573" s="396" t="s">
        <v>118</v>
      </c>
      <c r="C5573" s="5" t="s">
        <v>9758</v>
      </c>
      <c r="D5573" s="5" t="s">
        <v>10796</v>
      </c>
      <c r="E5573" s="43">
        <v>5000</v>
      </c>
      <c r="F5573" s="43"/>
      <c r="G5573" s="48">
        <f t="shared" si="143"/>
        <v>744656</v>
      </c>
      <c r="H5573" s="388" t="s">
        <v>9567</v>
      </c>
      <c r="I5573" s="43"/>
      <c r="J5573" s="167"/>
    </row>
    <row r="5574" spans="1:13" x14ac:dyDescent="0.3">
      <c r="A5574" s="45">
        <v>45006</v>
      </c>
      <c r="B5574" s="342" t="s">
        <v>12069</v>
      </c>
      <c r="C5574" s="5" t="s">
        <v>18</v>
      </c>
      <c r="D5574" s="5" t="s">
        <v>10792</v>
      </c>
      <c r="E5574" s="43">
        <v>10000</v>
      </c>
      <c r="F5574" s="43"/>
      <c r="G5574" s="48">
        <f t="shared" si="143"/>
        <v>734656</v>
      </c>
      <c r="H5574" s="388" t="s">
        <v>9567</v>
      </c>
      <c r="I5574" s="43"/>
      <c r="J5574" s="167"/>
    </row>
    <row r="5575" spans="1:13" x14ac:dyDescent="0.3">
      <c r="A5575" s="45">
        <v>45006</v>
      </c>
      <c r="B5575" s="342" t="s">
        <v>12069</v>
      </c>
      <c r="C5575" s="5" t="s">
        <v>68</v>
      </c>
      <c r="D5575" s="5" t="s">
        <v>10792</v>
      </c>
      <c r="E5575" s="43">
        <v>10000</v>
      </c>
      <c r="F5575" s="43"/>
      <c r="G5575" s="48">
        <f t="shared" si="143"/>
        <v>724656</v>
      </c>
      <c r="H5575" s="388" t="s">
        <v>9567</v>
      </c>
    </row>
    <row r="5576" spans="1:13" x14ac:dyDescent="0.3">
      <c r="A5576" s="45">
        <v>45006</v>
      </c>
      <c r="B5576" s="396" t="s">
        <v>9853</v>
      </c>
      <c r="C5576" s="5" t="s">
        <v>9524</v>
      </c>
      <c r="D5576" s="5" t="s">
        <v>10793</v>
      </c>
      <c r="E5576" s="43">
        <v>1160</v>
      </c>
      <c r="F5576" s="43"/>
      <c r="G5576" s="48">
        <f t="shared" si="143"/>
        <v>723496</v>
      </c>
      <c r="H5576" s="388" t="s">
        <v>9567</v>
      </c>
    </row>
    <row r="5577" spans="1:13" x14ac:dyDescent="0.3">
      <c r="A5577" s="45">
        <v>45006</v>
      </c>
      <c r="B5577" s="396"/>
      <c r="C5577" s="5" t="s">
        <v>9866</v>
      </c>
      <c r="D5577" s="5" t="s">
        <v>294</v>
      </c>
      <c r="E5577" s="43">
        <v>3500</v>
      </c>
      <c r="F5577" s="43"/>
      <c r="G5577" s="48">
        <f t="shared" si="143"/>
        <v>719996</v>
      </c>
      <c r="H5577" s="388" t="s">
        <v>9567</v>
      </c>
    </row>
    <row r="5578" spans="1:13" x14ac:dyDescent="0.3">
      <c r="A5578" s="45">
        <v>45006</v>
      </c>
      <c r="B5578" s="396" t="s">
        <v>10789</v>
      </c>
      <c r="C5578" s="5" t="s">
        <v>9749</v>
      </c>
      <c r="D5578" s="5" t="s">
        <v>10798</v>
      </c>
      <c r="E5578" s="43">
        <v>57950</v>
      </c>
      <c r="F5578" s="43"/>
      <c r="G5578" s="48">
        <f t="shared" si="143"/>
        <v>662046</v>
      </c>
      <c r="H5578" s="388" t="s">
        <v>9567</v>
      </c>
      <c r="L5578" s="52">
        <v>48000</v>
      </c>
      <c r="M5578" s="4">
        <v>45500</v>
      </c>
    </row>
    <row r="5579" spans="1:13" x14ac:dyDescent="0.3">
      <c r="A5579" s="45">
        <v>45006</v>
      </c>
      <c r="B5579" s="396" t="s">
        <v>10794</v>
      </c>
      <c r="C5579" s="5" t="s">
        <v>10745</v>
      </c>
      <c r="D5579" s="5"/>
      <c r="E5579" s="43">
        <v>40000</v>
      </c>
      <c r="F5579" s="43"/>
      <c r="G5579" s="48">
        <f t="shared" si="143"/>
        <v>622046</v>
      </c>
      <c r="H5579" s="388" t="s">
        <v>9567</v>
      </c>
      <c r="I5579" s="52">
        <v>628496</v>
      </c>
      <c r="L5579" s="52">
        <v>45000</v>
      </c>
      <c r="M5579" s="4">
        <v>45000</v>
      </c>
    </row>
    <row r="5580" spans="1:13" x14ac:dyDescent="0.3">
      <c r="A5580" s="45">
        <v>45006</v>
      </c>
      <c r="B5580" s="396" t="s">
        <v>118</v>
      </c>
      <c r="C5580" s="5" t="s">
        <v>84</v>
      </c>
      <c r="D5580" s="85" t="s">
        <v>10795</v>
      </c>
      <c r="E5580" s="43">
        <v>20000</v>
      </c>
      <c r="F5580" s="43"/>
      <c r="G5580" s="48">
        <f t="shared" si="143"/>
        <v>602046</v>
      </c>
      <c r="H5580" s="388" t="s">
        <v>9567</v>
      </c>
      <c r="L5580" s="52">
        <v>37500</v>
      </c>
      <c r="M5580" s="4">
        <v>40000</v>
      </c>
    </row>
    <row r="5581" spans="1:13" x14ac:dyDescent="0.3">
      <c r="A5581" s="45">
        <v>45006</v>
      </c>
      <c r="B5581" s="396" t="s">
        <v>118</v>
      </c>
      <c r="C5581" s="5" t="s">
        <v>84</v>
      </c>
      <c r="D5581" s="61" t="s">
        <v>10797</v>
      </c>
      <c r="E5581" s="43">
        <v>1000</v>
      </c>
      <c r="F5581" s="43"/>
      <c r="G5581" s="48">
        <f t="shared" si="143"/>
        <v>601046</v>
      </c>
      <c r="H5581" s="388" t="s">
        <v>9567</v>
      </c>
      <c r="L5581" s="52">
        <f>SUM(L5578:L5580)</f>
        <v>130500</v>
      </c>
      <c r="M5581" s="4">
        <f>SUM(M5578:M5580)</f>
        <v>130500</v>
      </c>
    </row>
    <row r="5582" spans="1:13" x14ac:dyDescent="0.3">
      <c r="A5582" s="45">
        <v>45007</v>
      </c>
      <c r="B5582" s="396" t="s">
        <v>10789</v>
      </c>
      <c r="C5582" s="5" t="s">
        <v>9749</v>
      </c>
      <c r="D5582" s="5" t="s">
        <v>10799</v>
      </c>
      <c r="E5582" s="43">
        <v>1000</v>
      </c>
      <c r="F5582" s="43"/>
      <c r="G5582" s="48">
        <f t="shared" si="143"/>
        <v>600046</v>
      </c>
      <c r="H5582" s="388" t="s">
        <v>9567</v>
      </c>
    </row>
    <row r="5583" spans="1:13" x14ac:dyDescent="0.3">
      <c r="A5583" s="45">
        <v>45007</v>
      </c>
      <c r="B5583" s="396" t="s">
        <v>10789</v>
      </c>
      <c r="C5583" s="5" t="s">
        <v>10800</v>
      </c>
      <c r="D5583" s="5" t="s">
        <v>10801</v>
      </c>
      <c r="E5583" s="43">
        <v>16440</v>
      </c>
      <c r="F5583" s="43"/>
      <c r="G5583" s="48">
        <f t="shared" si="143"/>
        <v>583606</v>
      </c>
      <c r="H5583" s="388" t="s">
        <v>9567</v>
      </c>
    </row>
    <row r="5584" spans="1:13"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3" x14ac:dyDescent="0.3">
      <c r="A5665" s="45">
        <v>45017</v>
      </c>
      <c r="B5665" s="396" t="s">
        <v>10852</v>
      </c>
      <c r="C5665" s="5" t="s">
        <v>8573</v>
      </c>
      <c r="D5665" s="5" t="s">
        <v>10874</v>
      </c>
      <c r="E5665" s="43">
        <v>10000</v>
      </c>
      <c r="F5665" s="43"/>
      <c r="G5665" s="48">
        <f t="shared" si="144"/>
        <v>774564</v>
      </c>
      <c r="H5665" s="388" t="s">
        <v>9567</v>
      </c>
    </row>
    <row r="5666" spans="1:13" x14ac:dyDescent="0.3">
      <c r="A5666" s="45">
        <v>45017</v>
      </c>
      <c r="B5666" s="342" t="s">
        <v>12069</v>
      </c>
      <c r="C5666" s="5" t="s">
        <v>9990</v>
      </c>
      <c r="D5666" s="5" t="s">
        <v>10876</v>
      </c>
      <c r="E5666" s="43">
        <v>3500</v>
      </c>
      <c r="F5666" s="43"/>
      <c r="G5666" s="48">
        <f t="shared" si="144"/>
        <v>771064</v>
      </c>
      <c r="H5666" s="388" t="s">
        <v>9567</v>
      </c>
    </row>
    <row r="5667" spans="1:13" x14ac:dyDescent="0.3">
      <c r="A5667" s="45">
        <v>45017</v>
      </c>
      <c r="B5667" s="342" t="s">
        <v>12069</v>
      </c>
      <c r="C5667" s="5" t="s">
        <v>9990</v>
      </c>
      <c r="D5667" s="5" t="s">
        <v>10877</v>
      </c>
      <c r="E5667" s="43">
        <v>2260</v>
      </c>
      <c r="F5667" s="43"/>
      <c r="G5667" s="48">
        <f t="shared" si="144"/>
        <v>768804</v>
      </c>
      <c r="H5667" s="388" t="s">
        <v>9567</v>
      </c>
    </row>
    <row r="5668" spans="1:13" x14ac:dyDescent="0.3">
      <c r="A5668" s="45">
        <v>45017</v>
      </c>
      <c r="B5668" s="342" t="s">
        <v>12069</v>
      </c>
      <c r="C5668" s="5" t="s">
        <v>84</v>
      </c>
      <c r="D5668" s="5" t="s">
        <v>10880</v>
      </c>
      <c r="E5668" s="43">
        <v>6000</v>
      </c>
      <c r="F5668" s="43"/>
      <c r="G5668" s="48">
        <f t="shared" si="144"/>
        <v>762804</v>
      </c>
      <c r="H5668" s="388" t="s">
        <v>9567</v>
      </c>
    </row>
    <row r="5669" spans="1:13" x14ac:dyDescent="0.3">
      <c r="A5669" s="45">
        <v>45017</v>
      </c>
      <c r="B5669" s="396" t="s">
        <v>12062</v>
      </c>
      <c r="C5669" s="5" t="s">
        <v>9451</v>
      </c>
      <c r="D5669" s="5" t="s">
        <v>10881</v>
      </c>
      <c r="E5669" s="43">
        <v>13000</v>
      </c>
      <c r="F5669" s="43"/>
      <c r="G5669" s="48">
        <f t="shared" si="144"/>
        <v>749804</v>
      </c>
      <c r="H5669" s="388" t="s">
        <v>9567</v>
      </c>
    </row>
    <row r="5670" spans="1:13" x14ac:dyDescent="0.3">
      <c r="A5670" s="45">
        <v>45017</v>
      </c>
      <c r="B5670" s="396"/>
      <c r="C5670" s="5" t="s">
        <v>541</v>
      </c>
      <c r="D5670" s="5" t="s">
        <v>10882</v>
      </c>
      <c r="E5670" s="43">
        <v>38500</v>
      </c>
      <c r="F5670" s="43"/>
      <c r="G5670" s="48">
        <f t="shared" si="144"/>
        <v>711304</v>
      </c>
      <c r="H5670" s="388" t="s">
        <v>9567</v>
      </c>
    </row>
    <row r="5671" spans="1:13" x14ac:dyDescent="0.3">
      <c r="A5671" s="45">
        <v>45017</v>
      </c>
      <c r="B5671" s="396"/>
      <c r="C5671" s="5" t="s">
        <v>5482</v>
      </c>
      <c r="D5671" s="5" t="s">
        <v>10883</v>
      </c>
      <c r="E5671" s="43">
        <v>96500</v>
      </c>
      <c r="F5671" s="43"/>
      <c r="G5671" s="48">
        <f t="shared" si="144"/>
        <v>614804</v>
      </c>
      <c r="H5671" s="388" t="s">
        <v>9567</v>
      </c>
    </row>
    <row r="5672" spans="1:13" x14ac:dyDescent="0.3">
      <c r="A5672" s="45">
        <v>45017</v>
      </c>
      <c r="B5672" s="342" t="s">
        <v>12069</v>
      </c>
      <c r="C5672" s="5" t="s">
        <v>84</v>
      </c>
      <c r="D5672" s="5" t="s">
        <v>10884</v>
      </c>
      <c r="E5672" s="43">
        <v>1000</v>
      </c>
      <c r="F5672" s="43"/>
      <c r="G5672" s="48">
        <f t="shared" si="144"/>
        <v>613804</v>
      </c>
      <c r="H5672" s="388" t="s">
        <v>9567</v>
      </c>
    </row>
    <row r="5673" spans="1:13" x14ac:dyDescent="0.3">
      <c r="A5673" s="45">
        <v>45017</v>
      </c>
      <c r="B5673" s="432" t="s">
        <v>118</v>
      </c>
      <c r="C5673" s="217" t="s">
        <v>54</v>
      </c>
      <c r="D5673" s="217" t="s">
        <v>1378</v>
      </c>
      <c r="E5673" s="222">
        <v>5000</v>
      </c>
      <c r="F5673" s="43"/>
      <c r="G5673" s="48">
        <f t="shared" si="144"/>
        <v>608804</v>
      </c>
      <c r="H5673" s="388" t="s">
        <v>9567</v>
      </c>
    </row>
    <row r="5674" spans="1:13" x14ac:dyDescent="0.3">
      <c r="A5674" s="45">
        <v>45017</v>
      </c>
      <c r="B5674" s="396"/>
      <c r="C5674" s="5" t="s">
        <v>9554</v>
      </c>
      <c r="D5674" s="5" t="s">
        <v>294</v>
      </c>
      <c r="E5674" s="43">
        <v>2000</v>
      </c>
      <c r="F5674" s="43"/>
      <c r="G5674" s="48">
        <f t="shared" si="144"/>
        <v>606804</v>
      </c>
      <c r="H5674" s="388" t="s">
        <v>9567</v>
      </c>
    </row>
    <row r="5675" spans="1:13" x14ac:dyDescent="0.3">
      <c r="A5675" s="45">
        <v>45017</v>
      </c>
      <c r="B5675" s="342" t="s">
        <v>12069</v>
      </c>
      <c r="C5675" s="5" t="s">
        <v>10885</v>
      </c>
      <c r="D5675" s="5" t="s">
        <v>10886</v>
      </c>
      <c r="E5675" s="43">
        <v>30000</v>
      </c>
      <c r="F5675" s="43"/>
      <c r="G5675" s="48">
        <f t="shared" si="144"/>
        <v>576804</v>
      </c>
      <c r="H5675" s="388" t="s">
        <v>9567</v>
      </c>
      <c r="K5675" s="52">
        <f>E5673+E5679+E5687+E5689+E5702+E5710+E5712+E5717+E5718+E5719+E5720+E5722+E5760+E5726</f>
        <v>1244083</v>
      </c>
    </row>
    <row r="5676" spans="1:13" x14ac:dyDescent="0.3">
      <c r="A5676" s="45">
        <v>45017</v>
      </c>
      <c r="B5676" s="396"/>
      <c r="C5676" s="5" t="s">
        <v>10846</v>
      </c>
      <c r="D5676" s="5" t="s">
        <v>10888</v>
      </c>
      <c r="E5676" s="43">
        <v>1000</v>
      </c>
      <c r="F5676" s="43"/>
      <c r="G5676" s="48">
        <f t="shared" si="144"/>
        <v>575804</v>
      </c>
      <c r="H5676" s="388" t="s">
        <v>9567</v>
      </c>
      <c r="K5676" s="52">
        <v>180000</v>
      </c>
      <c r="M5676" s="93"/>
    </row>
    <row r="5677" spans="1:13" x14ac:dyDescent="0.3">
      <c r="A5677" s="45">
        <v>45017</v>
      </c>
      <c r="B5677" s="567"/>
      <c r="C5677" s="480"/>
      <c r="D5677" s="491" t="s">
        <v>10788</v>
      </c>
      <c r="E5677" s="480"/>
      <c r="F5677" s="43">
        <v>387261</v>
      </c>
      <c r="G5677" s="48">
        <f t="shared" si="144"/>
        <v>963065</v>
      </c>
      <c r="H5677" s="388" t="s">
        <v>9567</v>
      </c>
      <c r="K5677" s="52">
        <v>21290</v>
      </c>
    </row>
    <row r="5678" spans="1:13" x14ac:dyDescent="0.3">
      <c r="A5678" s="45">
        <v>45019</v>
      </c>
      <c r="B5678" s="396" t="s">
        <v>6481</v>
      </c>
      <c r="C5678" s="5" t="s">
        <v>4550</v>
      </c>
      <c r="D5678" s="5" t="s">
        <v>40</v>
      </c>
      <c r="E5678" s="43">
        <v>87261</v>
      </c>
      <c r="F5678" s="43"/>
      <c r="G5678" s="48">
        <f t="shared" si="144"/>
        <v>875804</v>
      </c>
      <c r="H5678" s="388" t="s">
        <v>9567</v>
      </c>
      <c r="K5678" s="52">
        <v>5000</v>
      </c>
    </row>
    <row r="5679" spans="1:13" x14ac:dyDescent="0.3">
      <c r="A5679" s="45">
        <v>45019</v>
      </c>
      <c r="B5679" s="432"/>
      <c r="C5679" s="217" t="s">
        <v>54</v>
      </c>
      <c r="D5679" s="217" t="s">
        <v>6245</v>
      </c>
      <c r="E5679" s="222">
        <v>59330</v>
      </c>
      <c r="F5679" s="43"/>
      <c r="G5679" s="48">
        <f t="shared" si="144"/>
        <v>816474</v>
      </c>
      <c r="H5679" s="388" t="s">
        <v>9567</v>
      </c>
      <c r="K5679" s="52">
        <f>SUM(K5675:K5678)</f>
        <v>1450373</v>
      </c>
    </row>
    <row r="5680" spans="1:13" x14ac:dyDescent="0.3">
      <c r="A5680" s="45">
        <v>45019</v>
      </c>
      <c r="B5680" s="396" t="s">
        <v>6481</v>
      </c>
      <c r="C5680" s="5" t="s">
        <v>2059</v>
      </c>
      <c r="D5680" s="5" t="s">
        <v>10892</v>
      </c>
      <c r="E5680" s="43">
        <v>149000</v>
      </c>
      <c r="F5680" s="43"/>
      <c r="G5680" s="48">
        <f t="shared" si="144"/>
        <v>667474</v>
      </c>
      <c r="H5680" s="388" t="s">
        <v>9567</v>
      </c>
    </row>
    <row r="5681" spans="1:13" x14ac:dyDescent="0.3">
      <c r="A5681" s="45">
        <v>45019</v>
      </c>
      <c r="B5681" s="396"/>
      <c r="C5681" s="5" t="s">
        <v>10853</v>
      </c>
      <c r="D5681" s="5" t="s">
        <v>10893</v>
      </c>
      <c r="E5681" s="43">
        <v>520</v>
      </c>
      <c r="F5681" s="43"/>
      <c r="G5681" s="48">
        <f t="shared" si="144"/>
        <v>666954</v>
      </c>
      <c r="H5681" s="388" t="s">
        <v>9567</v>
      </c>
      <c r="M5681" s="93"/>
    </row>
    <row r="5682" spans="1:13" x14ac:dyDescent="0.3">
      <c r="A5682" s="45">
        <v>45019</v>
      </c>
      <c r="B5682" s="342" t="s">
        <v>12069</v>
      </c>
      <c r="C5682" s="5" t="s">
        <v>5793</v>
      </c>
      <c r="D5682" s="5" t="s">
        <v>10894</v>
      </c>
      <c r="E5682" s="43">
        <v>500</v>
      </c>
      <c r="F5682" s="43"/>
      <c r="G5682" s="48">
        <f t="shared" si="144"/>
        <v>666454</v>
      </c>
      <c r="H5682" s="388" t="s">
        <v>9567</v>
      </c>
    </row>
    <row r="5683" spans="1:13" x14ac:dyDescent="0.3">
      <c r="A5683" s="45">
        <v>45019</v>
      </c>
      <c r="B5683" s="396"/>
      <c r="C5683" s="5" t="s">
        <v>84</v>
      </c>
      <c r="D5683" s="5" t="s">
        <v>10838</v>
      </c>
      <c r="E5683" s="43">
        <v>1000</v>
      </c>
      <c r="F5683" s="43"/>
      <c r="G5683" s="48">
        <f t="shared" si="144"/>
        <v>665454</v>
      </c>
      <c r="H5683" s="388" t="s">
        <v>9567</v>
      </c>
    </row>
    <row r="5684" spans="1:13" x14ac:dyDescent="0.3">
      <c r="A5684" s="45">
        <v>45019</v>
      </c>
      <c r="B5684" s="342" t="s">
        <v>12069</v>
      </c>
      <c r="C5684" s="5" t="s">
        <v>10895</v>
      </c>
      <c r="D5684" s="5" t="s">
        <v>10896</v>
      </c>
      <c r="E5684" s="43">
        <v>2000</v>
      </c>
      <c r="F5684" s="43"/>
      <c r="G5684" s="48">
        <f t="shared" si="144"/>
        <v>663454</v>
      </c>
      <c r="H5684" s="388" t="s">
        <v>9567</v>
      </c>
    </row>
    <row r="5685" spans="1:13" x14ac:dyDescent="0.3">
      <c r="A5685" s="45">
        <v>45019</v>
      </c>
      <c r="B5685" s="396"/>
      <c r="C5685" s="5" t="s">
        <v>9990</v>
      </c>
      <c r="D5685" s="5" t="s">
        <v>5508</v>
      </c>
      <c r="E5685" s="43">
        <v>1000</v>
      </c>
      <c r="F5685" s="43"/>
      <c r="G5685" s="48">
        <f t="shared" si="144"/>
        <v>662454</v>
      </c>
      <c r="H5685" s="388" t="s">
        <v>9567</v>
      </c>
    </row>
    <row r="5686" spans="1:13" x14ac:dyDescent="0.3">
      <c r="A5686" s="45">
        <v>45019</v>
      </c>
      <c r="B5686" s="396"/>
      <c r="C5686" s="5" t="s">
        <v>10846</v>
      </c>
      <c r="D5686" s="5" t="s">
        <v>10897</v>
      </c>
      <c r="E5686" s="43">
        <v>1500</v>
      </c>
      <c r="F5686" s="43"/>
      <c r="G5686" s="48">
        <f t="shared" si="144"/>
        <v>660954</v>
      </c>
      <c r="H5686" s="388" t="s">
        <v>9567</v>
      </c>
    </row>
    <row r="5687" spans="1:13" x14ac:dyDescent="0.3">
      <c r="A5687" s="45">
        <v>45020</v>
      </c>
      <c r="B5687" s="432"/>
      <c r="C5687" s="217" t="s">
        <v>54</v>
      </c>
      <c r="D5687" s="217" t="s">
        <v>3317</v>
      </c>
      <c r="E5687" s="222">
        <f>18000+36770+60000</f>
        <v>114770</v>
      </c>
      <c r="F5687" s="43"/>
      <c r="G5687" s="48">
        <f t="shared" si="144"/>
        <v>546184</v>
      </c>
      <c r="H5687" s="388" t="s">
        <v>9567</v>
      </c>
    </row>
    <row r="5688" spans="1:13" x14ac:dyDescent="0.3">
      <c r="A5688" s="45">
        <v>45020</v>
      </c>
      <c r="B5688" s="396" t="s">
        <v>118</v>
      </c>
      <c r="C5688" s="5" t="s">
        <v>25</v>
      </c>
      <c r="D5688" s="5" t="s">
        <v>10898</v>
      </c>
      <c r="E5688" s="43">
        <v>1000</v>
      </c>
      <c r="F5688" s="43"/>
      <c r="G5688" s="48">
        <f t="shared" si="144"/>
        <v>545184</v>
      </c>
      <c r="H5688" s="388" t="s">
        <v>9567</v>
      </c>
    </row>
    <row r="5689" spans="1:13" x14ac:dyDescent="0.3">
      <c r="A5689" s="45">
        <v>45020</v>
      </c>
      <c r="B5689" s="432"/>
      <c r="C5689" s="217" t="s">
        <v>54</v>
      </c>
      <c r="D5689" s="217" t="s">
        <v>9697</v>
      </c>
      <c r="E5689" s="222">
        <v>65000</v>
      </c>
      <c r="F5689" s="43"/>
      <c r="G5689" s="48">
        <f t="shared" ref="G5689:G5753" si="145">G5688+F5689-E5689</f>
        <v>480184</v>
      </c>
      <c r="H5689" s="388" t="s">
        <v>9567</v>
      </c>
    </row>
    <row r="5690" spans="1:13" x14ac:dyDescent="0.3">
      <c r="A5690" s="45">
        <v>45020</v>
      </c>
      <c r="B5690" s="342" t="s">
        <v>12069</v>
      </c>
      <c r="C5690" s="5" t="s">
        <v>10689</v>
      </c>
      <c r="D5690" s="5" t="s">
        <v>10900</v>
      </c>
      <c r="E5690" s="43">
        <v>146000</v>
      </c>
      <c r="F5690" s="43"/>
      <c r="G5690" s="48">
        <f t="shared" si="145"/>
        <v>334184</v>
      </c>
      <c r="H5690" s="388" t="s">
        <v>9567</v>
      </c>
    </row>
    <row r="5691" spans="1:13" x14ac:dyDescent="0.3">
      <c r="A5691" s="45">
        <v>45020</v>
      </c>
      <c r="B5691" s="396" t="s">
        <v>10789</v>
      </c>
      <c r="C5691" s="5" t="s">
        <v>9749</v>
      </c>
      <c r="D5691" s="5" t="s">
        <v>10903</v>
      </c>
      <c r="E5691" s="43">
        <v>800</v>
      </c>
      <c r="F5691" s="43"/>
      <c r="G5691" s="48">
        <f t="shared" si="145"/>
        <v>333384</v>
      </c>
      <c r="H5691" s="388" t="s">
        <v>9567</v>
      </c>
    </row>
    <row r="5692" spans="1:13" x14ac:dyDescent="0.3">
      <c r="A5692" s="45">
        <v>45020</v>
      </c>
      <c r="B5692" s="396"/>
      <c r="C5692" s="5" t="s">
        <v>9866</v>
      </c>
      <c r="D5692" s="5" t="s">
        <v>294</v>
      </c>
      <c r="E5692" s="43">
        <v>2000</v>
      </c>
      <c r="F5692" s="43"/>
      <c r="G5692" s="48">
        <f t="shared" si="145"/>
        <v>331384</v>
      </c>
      <c r="H5692" s="388" t="s">
        <v>9567</v>
      </c>
    </row>
    <row r="5693" spans="1:13" x14ac:dyDescent="0.3">
      <c r="A5693" s="45">
        <v>45020</v>
      </c>
      <c r="B5693" s="396" t="s">
        <v>6481</v>
      </c>
      <c r="C5693" s="5" t="s">
        <v>47</v>
      </c>
      <c r="D5693" s="5" t="s">
        <v>10901</v>
      </c>
      <c r="E5693" s="43">
        <v>30000</v>
      </c>
      <c r="F5693" s="43"/>
      <c r="G5693" s="48">
        <f t="shared" si="145"/>
        <v>301384</v>
      </c>
      <c r="H5693" s="388" t="s">
        <v>9567</v>
      </c>
    </row>
    <row r="5694" spans="1:13" x14ac:dyDescent="0.3">
      <c r="A5694" s="45">
        <v>45020</v>
      </c>
      <c r="B5694" s="396" t="s">
        <v>10789</v>
      </c>
      <c r="C5694" s="5" t="s">
        <v>6430</v>
      </c>
      <c r="D5694" s="5" t="s">
        <v>10902</v>
      </c>
      <c r="E5694" s="43">
        <v>10000</v>
      </c>
      <c r="F5694" s="43"/>
      <c r="G5694" s="48">
        <f t="shared" si="145"/>
        <v>291384</v>
      </c>
      <c r="H5694" s="388" t="s">
        <v>9567</v>
      </c>
    </row>
    <row r="5695" spans="1:13" x14ac:dyDescent="0.3">
      <c r="A5695" s="45">
        <v>45020</v>
      </c>
      <c r="B5695" s="396"/>
      <c r="C5695" s="5" t="s">
        <v>84</v>
      </c>
      <c r="D5695" s="5" t="s">
        <v>10904</v>
      </c>
      <c r="E5695" s="43">
        <v>1500</v>
      </c>
      <c r="F5695" s="43"/>
      <c r="G5695" s="48">
        <f t="shared" si="145"/>
        <v>289884</v>
      </c>
      <c r="H5695" s="388" t="s">
        <v>9567</v>
      </c>
    </row>
    <row r="5696" spans="1:13"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10" x14ac:dyDescent="0.3">
      <c r="A5841" s="45">
        <v>45036</v>
      </c>
      <c r="B5841" s="567"/>
      <c r="C5841" s="480"/>
      <c r="D5841" s="491" t="s">
        <v>4362</v>
      </c>
      <c r="E5841" s="480"/>
      <c r="F5841" s="43">
        <v>50000</v>
      </c>
      <c r="G5841" s="48">
        <f t="shared" si="147"/>
        <v>50638</v>
      </c>
      <c r="H5841" s="388" t="s">
        <v>9567</v>
      </c>
    </row>
    <row r="5842" spans="1:10" x14ac:dyDescent="0.3">
      <c r="A5842" s="45">
        <v>45036</v>
      </c>
      <c r="B5842" s="567"/>
      <c r="C5842" s="480"/>
      <c r="D5842" s="491" t="s">
        <v>11014</v>
      </c>
      <c r="E5842" s="480"/>
      <c r="F5842" s="43">
        <v>25000</v>
      </c>
      <c r="G5842" s="48">
        <f t="shared" si="147"/>
        <v>75638</v>
      </c>
      <c r="H5842" s="388" t="s">
        <v>9567</v>
      </c>
    </row>
    <row r="5843" spans="1:10" x14ac:dyDescent="0.3">
      <c r="A5843" s="45">
        <v>45036</v>
      </c>
      <c r="B5843" s="567"/>
      <c r="C5843" s="480"/>
      <c r="D5843" s="491" t="s">
        <v>11014</v>
      </c>
      <c r="E5843" s="480"/>
      <c r="F5843" s="43">
        <v>300000</v>
      </c>
      <c r="G5843" s="48">
        <f t="shared" si="147"/>
        <v>375638</v>
      </c>
      <c r="H5843" s="388" t="s">
        <v>9567</v>
      </c>
    </row>
    <row r="5844" spans="1:10" x14ac:dyDescent="0.3">
      <c r="A5844" s="45">
        <v>45036</v>
      </c>
      <c r="B5844" s="396" t="s">
        <v>118</v>
      </c>
      <c r="C5844" s="5" t="s">
        <v>11015</v>
      </c>
      <c r="D5844" s="5" t="s">
        <v>55</v>
      </c>
      <c r="E5844" s="43">
        <f>20000+5000+10000+10000</f>
        <v>45000</v>
      </c>
      <c r="F5844" s="43"/>
      <c r="G5844" s="48">
        <f t="shared" si="147"/>
        <v>330638</v>
      </c>
      <c r="H5844" s="388" t="s">
        <v>9567</v>
      </c>
    </row>
    <row r="5845" spans="1:10" x14ac:dyDescent="0.3">
      <c r="A5845" s="45">
        <v>45036</v>
      </c>
      <c r="B5845" s="396" t="s">
        <v>9915</v>
      </c>
      <c r="C5845" s="5" t="s">
        <v>11015</v>
      </c>
      <c r="D5845" s="5" t="s">
        <v>11017</v>
      </c>
      <c r="E5845" s="43">
        <v>36000</v>
      </c>
      <c r="F5845" s="43"/>
      <c r="G5845" s="48">
        <f t="shared" si="147"/>
        <v>294638</v>
      </c>
      <c r="H5845" s="388" t="s">
        <v>9567</v>
      </c>
    </row>
    <row r="5846" spans="1:10" x14ac:dyDescent="0.3">
      <c r="A5846" s="45">
        <v>45036</v>
      </c>
      <c r="B5846" s="396" t="s">
        <v>9915</v>
      </c>
      <c r="C5846" s="5" t="s">
        <v>11015</v>
      </c>
      <c r="D5846" s="5" t="s">
        <v>10576</v>
      </c>
      <c r="E5846" s="43">
        <v>45000</v>
      </c>
      <c r="F5846" s="43"/>
      <c r="G5846" s="48">
        <f t="shared" si="147"/>
        <v>249638</v>
      </c>
      <c r="H5846" s="388" t="s">
        <v>9567</v>
      </c>
    </row>
    <row r="5847" spans="1:10" x14ac:dyDescent="0.3">
      <c r="A5847" s="45">
        <v>45036</v>
      </c>
      <c r="B5847" s="396" t="s">
        <v>9979</v>
      </c>
      <c r="C5847" s="5" t="s">
        <v>11015</v>
      </c>
      <c r="D5847" s="5" t="s">
        <v>55</v>
      </c>
      <c r="E5847" s="43">
        <f>20000+15000+15000+20000+5000+10000+10000</f>
        <v>95000</v>
      </c>
      <c r="F5847" s="43"/>
      <c r="G5847" s="48">
        <f t="shared" si="147"/>
        <v>154638</v>
      </c>
      <c r="H5847" s="388" t="s">
        <v>9567</v>
      </c>
    </row>
    <row r="5848" spans="1:10" x14ac:dyDescent="0.3">
      <c r="A5848" s="45">
        <v>45036</v>
      </c>
      <c r="B5848" s="396" t="s">
        <v>5933</v>
      </c>
      <c r="C5848" s="5" t="s">
        <v>11015</v>
      </c>
      <c r="D5848" s="5" t="s">
        <v>55</v>
      </c>
      <c r="E5848" s="43">
        <f>10000+13500+10500+14000+9500</f>
        <v>57500</v>
      </c>
      <c r="F5848" s="43"/>
      <c r="G5848" s="48">
        <f t="shared" si="147"/>
        <v>97138</v>
      </c>
      <c r="H5848" s="388" t="s">
        <v>9567</v>
      </c>
    </row>
    <row r="5849" spans="1:10" x14ac:dyDescent="0.3">
      <c r="A5849" s="45">
        <v>45036</v>
      </c>
      <c r="B5849" s="396" t="s">
        <v>11016</v>
      </c>
      <c r="C5849" s="5" t="s">
        <v>11015</v>
      </c>
      <c r="D5849" s="5" t="s">
        <v>55</v>
      </c>
      <c r="E5849" s="43">
        <v>80000</v>
      </c>
      <c r="F5849" s="43"/>
      <c r="G5849" s="48">
        <f t="shared" si="147"/>
        <v>17138</v>
      </c>
      <c r="H5849" s="388" t="s">
        <v>9567</v>
      </c>
    </row>
    <row r="5850" spans="1:10" x14ac:dyDescent="0.3">
      <c r="A5850" s="45">
        <v>45036</v>
      </c>
      <c r="B5850" s="396"/>
      <c r="C5850" s="5" t="s">
        <v>84</v>
      </c>
      <c r="D5850" s="5" t="s">
        <v>11018</v>
      </c>
      <c r="E5850" s="43">
        <v>10000</v>
      </c>
      <c r="F5850" s="43"/>
      <c r="G5850" s="48">
        <f t="shared" si="147"/>
        <v>7138</v>
      </c>
      <c r="H5850" s="388" t="s">
        <v>9567</v>
      </c>
    </row>
    <row r="5851" spans="1:10" x14ac:dyDescent="0.3">
      <c r="A5851" s="45">
        <v>45036</v>
      </c>
      <c r="B5851" s="396"/>
      <c r="C5851" s="5" t="s">
        <v>84</v>
      </c>
      <c r="D5851" s="5" t="s">
        <v>11019</v>
      </c>
      <c r="E5851" s="43">
        <v>5000</v>
      </c>
      <c r="F5851" s="43"/>
      <c r="G5851" s="48">
        <f t="shared" si="147"/>
        <v>2138</v>
      </c>
      <c r="H5851" s="388" t="s">
        <v>9567</v>
      </c>
    </row>
    <row r="5852" spans="1:10" x14ac:dyDescent="0.3">
      <c r="A5852" s="45">
        <v>45036</v>
      </c>
      <c r="B5852" s="396" t="s">
        <v>118</v>
      </c>
      <c r="C5852" s="5" t="s">
        <v>25</v>
      </c>
      <c r="D5852" s="5" t="s">
        <v>8503</v>
      </c>
      <c r="E5852" s="43">
        <v>1630</v>
      </c>
      <c r="F5852" s="43"/>
      <c r="G5852" s="48">
        <f t="shared" si="147"/>
        <v>508</v>
      </c>
      <c r="H5852" s="388" t="s">
        <v>9567</v>
      </c>
      <c r="I5852" s="502"/>
      <c r="J5852" s="502"/>
    </row>
    <row r="5853" spans="1:10" x14ac:dyDescent="0.3">
      <c r="A5853" s="45">
        <v>45042</v>
      </c>
      <c r="B5853" s="567"/>
      <c r="C5853" s="480"/>
      <c r="D5853" s="491" t="s">
        <v>4106</v>
      </c>
      <c r="E5853" s="480"/>
      <c r="F5853" s="43">
        <v>100000</v>
      </c>
      <c r="G5853" s="48">
        <f t="shared" si="147"/>
        <v>100508</v>
      </c>
      <c r="H5853" s="388" t="s">
        <v>9567</v>
      </c>
      <c r="I5853" s="502"/>
      <c r="J5853" s="502"/>
    </row>
    <row r="5854" spans="1:10" x14ac:dyDescent="0.3">
      <c r="A5854" s="45">
        <v>45042</v>
      </c>
      <c r="B5854" s="396" t="s">
        <v>10959</v>
      </c>
      <c r="C5854" s="5" t="s">
        <v>9749</v>
      </c>
      <c r="D5854" s="5" t="s">
        <v>11029</v>
      </c>
      <c r="E5854" s="43">
        <v>3000</v>
      </c>
      <c r="F5854" s="43"/>
      <c r="G5854" s="48">
        <f t="shared" si="147"/>
        <v>97508</v>
      </c>
      <c r="H5854" s="388" t="s">
        <v>9567</v>
      </c>
      <c r="I5854" s="502"/>
      <c r="J5854" s="502"/>
    </row>
    <row r="5855" spans="1:10" x14ac:dyDescent="0.3">
      <c r="A5855" s="45">
        <v>45042</v>
      </c>
      <c r="B5855" s="396" t="s">
        <v>10789</v>
      </c>
      <c r="C5855" s="5" t="s">
        <v>5793</v>
      </c>
      <c r="D5855" s="5" t="s">
        <v>40</v>
      </c>
      <c r="E5855" s="43">
        <v>1000</v>
      </c>
      <c r="F5855" s="43"/>
      <c r="G5855" s="48">
        <f t="shared" si="147"/>
        <v>96508</v>
      </c>
      <c r="H5855" s="388" t="s">
        <v>9567</v>
      </c>
      <c r="I5855" s="502"/>
      <c r="J5855" s="502"/>
    </row>
    <row r="5856" spans="1:10" x14ac:dyDescent="0.3">
      <c r="A5856" s="45">
        <v>45042</v>
      </c>
      <c r="B5856" s="396" t="s">
        <v>10319</v>
      </c>
      <c r="C5856" s="5" t="s">
        <v>9749</v>
      </c>
      <c r="D5856" s="5" t="s">
        <v>2013</v>
      </c>
      <c r="E5856" s="43">
        <v>1000</v>
      </c>
      <c r="F5856" s="43"/>
      <c r="G5856" s="48">
        <f t="shared" si="147"/>
        <v>95508</v>
      </c>
      <c r="H5856" s="388" t="s">
        <v>9567</v>
      </c>
      <c r="I5856" s="502"/>
      <c r="J5856" s="502"/>
    </row>
    <row r="5857" spans="1:10" x14ac:dyDescent="0.3">
      <c r="A5857" s="45">
        <v>45042</v>
      </c>
      <c r="B5857" s="396" t="s">
        <v>10959</v>
      </c>
      <c r="C5857" s="5" t="s">
        <v>5793</v>
      </c>
      <c r="D5857" s="5" t="s">
        <v>11025</v>
      </c>
      <c r="E5857" s="43">
        <v>500</v>
      </c>
      <c r="F5857" s="43"/>
      <c r="G5857" s="48">
        <f t="shared" si="147"/>
        <v>95008</v>
      </c>
      <c r="H5857" s="388" t="s">
        <v>9567</v>
      </c>
      <c r="I5857" s="502"/>
      <c r="J5857" s="502"/>
    </row>
    <row r="5858" spans="1:10" x14ac:dyDescent="0.3">
      <c r="A5858" s="45">
        <v>45042</v>
      </c>
      <c r="B5858" s="396"/>
      <c r="C5858" s="5" t="s">
        <v>18</v>
      </c>
      <c r="D5858" s="5" t="s">
        <v>40</v>
      </c>
      <c r="E5858" s="43">
        <v>5000</v>
      </c>
      <c r="F5858" s="43"/>
      <c r="G5858" s="48">
        <f t="shared" si="147"/>
        <v>90008</v>
      </c>
      <c r="H5858" s="388" t="s">
        <v>9567</v>
      </c>
      <c r="I5858" s="502"/>
      <c r="J5858" s="502"/>
    </row>
    <row r="5859" spans="1:10" x14ac:dyDescent="0.3">
      <c r="A5859" s="45">
        <v>45042</v>
      </c>
      <c r="B5859" s="396" t="s">
        <v>10959</v>
      </c>
      <c r="C5859" s="5" t="s">
        <v>9044</v>
      </c>
      <c r="D5859" s="5" t="s">
        <v>10982</v>
      </c>
      <c r="E5859" s="43">
        <v>16000</v>
      </c>
      <c r="F5859" s="43"/>
      <c r="G5859" s="48">
        <f t="shared" si="147"/>
        <v>74008</v>
      </c>
      <c r="H5859" s="388" t="s">
        <v>9567</v>
      </c>
    </row>
    <row r="5860" spans="1:10" x14ac:dyDescent="0.3">
      <c r="A5860" s="45">
        <v>45042</v>
      </c>
      <c r="B5860" s="396" t="s">
        <v>118</v>
      </c>
      <c r="C5860" s="5" t="s">
        <v>11015</v>
      </c>
      <c r="D5860" s="5" t="s">
        <v>11028</v>
      </c>
      <c r="E5860" s="43">
        <v>30000</v>
      </c>
      <c r="F5860" s="43"/>
      <c r="G5860" s="48">
        <f t="shared" si="147"/>
        <v>44008</v>
      </c>
      <c r="H5860" s="388" t="s">
        <v>9567</v>
      </c>
    </row>
    <row r="5861" spans="1:10" x14ac:dyDescent="0.3">
      <c r="A5861" s="45">
        <v>45042</v>
      </c>
      <c r="B5861" s="396" t="s">
        <v>9979</v>
      </c>
      <c r="C5861" s="5" t="s">
        <v>11015</v>
      </c>
      <c r="D5861" s="5" t="s">
        <v>9551</v>
      </c>
      <c r="E5861" s="43">
        <v>30000</v>
      </c>
      <c r="F5861" s="43"/>
      <c r="G5861" s="48">
        <f t="shared" si="147"/>
        <v>14008</v>
      </c>
      <c r="H5861" s="388" t="s">
        <v>9567</v>
      </c>
    </row>
    <row r="5862" spans="1:10" x14ac:dyDescent="0.3">
      <c r="A5862" s="45">
        <v>45042</v>
      </c>
      <c r="B5862" s="396" t="s">
        <v>118</v>
      </c>
      <c r="C5862" s="5" t="s">
        <v>25</v>
      </c>
      <c r="D5862" s="5" t="s">
        <v>8503</v>
      </c>
      <c r="E5862" s="43">
        <v>2500</v>
      </c>
      <c r="F5862" s="43"/>
      <c r="G5862" s="48">
        <f t="shared" si="147"/>
        <v>11508</v>
      </c>
      <c r="H5862" s="388" t="s">
        <v>9567</v>
      </c>
    </row>
    <row r="5863" spans="1:10" x14ac:dyDescent="0.3">
      <c r="A5863" s="45">
        <v>45043</v>
      </c>
      <c r="B5863" s="396" t="s">
        <v>10959</v>
      </c>
      <c r="C5863" s="5" t="s">
        <v>9749</v>
      </c>
      <c r="D5863" s="5" t="s">
        <v>10146</v>
      </c>
      <c r="E5863" s="43">
        <v>850</v>
      </c>
      <c r="F5863" s="43"/>
      <c r="G5863" s="48">
        <f t="shared" si="147"/>
        <v>10658</v>
      </c>
      <c r="H5863" s="388" t="s">
        <v>9567</v>
      </c>
    </row>
    <row r="5864" spans="1:10" x14ac:dyDescent="0.3">
      <c r="A5864" s="45">
        <v>45043</v>
      </c>
      <c r="B5864" s="396"/>
      <c r="C5864" s="5" t="s">
        <v>9794</v>
      </c>
      <c r="D5864" s="5" t="s">
        <v>40</v>
      </c>
      <c r="E5864" s="43">
        <v>70</v>
      </c>
      <c r="F5864" s="43"/>
      <c r="G5864" s="48">
        <f t="shared" si="147"/>
        <v>10588</v>
      </c>
      <c r="H5864" s="388" t="s">
        <v>9567</v>
      </c>
    </row>
    <row r="5865" spans="1:10" x14ac:dyDescent="0.3">
      <c r="A5865" s="45">
        <v>45044</v>
      </c>
      <c r="B5865" s="396" t="s">
        <v>118</v>
      </c>
      <c r="C5865" s="5" t="s">
        <v>25</v>
      </c>
      <c r="D5865" s="5" t="s">
        <v>8503</v>
      </c>
      <c r="E5865" s="43">
        <v>1680</v>
      </c>
      <c r="F5865" s="43"/>
      <c r="G5865" s="48">
        <f t="shared" si="147"/>
        <v>8908</v>
      </c>
      <c r="H5865" s="388" t="s">
        <v>9567</v>
      </c>
    </row>
    <row r="5866" spans="1:10" x14ac:dyDescent="0.3">
      <c r="A5866" s="45">
        <v>45044</v>
      </c>
      <c r="B5866" s="567"/>
      <c r="C5866" s="480"/>
      <c r="D5866" s="491" t="s">
        <v>4106</v>
      </c>
      <c r="E5866" s="480"/>
      <c r="F5866" s="43">
        <v>150000</v>
      </c>
      <c r="G5866" s="48">
        <f t="shared" si="147"/>
        <v>158908</v>
      </c>
      <c r="H5866" s="388" t="s">
        <v>9567</v>
      </c>
      <c r="I5866" s="502"/>
      <c r="J5866" s="502"/>
    </row>
    <row r="5867" spans="1:10" x14ac:dyDescent="0.3">
      <c r="A5867" s="45">
        <v>45044</v>
      </c>
      <c r="B5867" s="396" t="s">
        <v>10959</v>
      </c>
      <c r="C5867" s="5" t="s">
        <v>10695</v>
      </c>
      <c r="D5867" s="5" t="s">
        <v>11030</v>
      </c>
      <c r="E5867" s="43">
        <v>10000</v>
      </c>
      <c r="F5867" s="43"/>
      <c r="G5867" s="48">
        <f t="shared" si="147"/>
        <v>148908</v>
      </c>
      <c r="H5867" s="388" t="s">
        <v>9567</v>
      </c>
    </row>
    <row r="5868" spans="1:10" x14ac:dyDescent="0.3">
      <c r="A5868" s="45">
        <v>45044</v>
      </c>
      <c r="B5868" s="396" t="s">
        <v>10959</v>
      </c>
      <c r="C5868" s="5" t="s">
        <v>10695</v>
      </c>
      <c r="D5868" s="5" t="s">
        <v>11031</v>
      </c>
      <c r="E5868" s="43">
        <v>15000</v>
      </c>
      <c r="F5868" s="43"/>
      <c r="G5868" s="48">
        <f t="shared" si="147"/>
        <v>133908</v>
      </c>
      <c r="H5868" s="388" t="s">
        <v>9567</v>
      </c>
    </row>
    <row r="5869" spans="1:10" x14ac:dyDescent="0.3">
      <c r="A5869" s="45">
        <v>45044</v>
      </c>
      <c r="B5869" s="396"/>
      <c r="C5869" s="5" t="s">
        <v>9749</v>
      </c>
      <c r="D5869" s="5" t="s">
        <v>11040</v>
      </c>
      <c r="E5869" s="43">
        <v>20900</v>
      </c>
      <c r="F5869" s="43"/>
      <c r="G5869" s="48">
        <f t="shared" si="147"/>
        <v>113008</v>
      </c>
      <c r="H5869" s="388" t="s">
        <v>9567</v>
      </c>
    </row>
    <row r="5870" spans="1:10" x14ac:dyDescent="0.3">
      <c r="A5870" s="45">
        <v>45044</v>
      </c>
      <c r="B5870" s="396" t="s">
        <v>10959</v>
      </c>
      <c r="C5870" s="5" t="s">
        <v>10800</v>
      </c>
      <c r="D5870" s="5" t="s">
        <v>10971</v>
      </c>
      <c r="E5870" s="43">
        <v>20500</v>
      </c>
      <c r="F5870" s="43"/>
      <c r="G5870" s="48">
        <f t="shared" si="147"/>
        <v>92508</v>
      </c>
      <c r="H5870" s="388" t="s">
        <v>9567</v>
      </c>
    </row>
    <row r="5871" spans="1:10" x14ac:dyDescent="0.3">
      <c r="A5871" s="45">
        <v>45044</v>
      </c>
      <c r="B5871" s="396" t="s">
        <v>10601</v>
      </c>
      <c r="C5871" s="5" t="s">
        <v>11015</v>
      </c>
      <c r="D5871" s="5" t="s">
        <v>11032</v>
      </c>
      <c r="E5871" s="43">
        <v>55000</v>
      </c>
      <c r="F5871" s="43"/>
      <c r="G5871" s="48">
        <f t="shared" si="147"/>
        <v>37508</v>
      </c>
      <c r="H5871" s="388" t="s">
        <v>9567</v>
      </c>
    </row>
    <row r="5872" spans="1:10" x14ac:dyDescent="0.3">
      <c r="A5872" s="45">
        <v>45044</v>
      </c>
      <c r="B5872" s="396" t="s">
        <v>10601</v>
      </c>
      <c r="C5872" s="5" t="s">
        <v>6430</v>
      </c>
      <c r="D5872" s="5" t="s">
        <v>11007</v>
      </c>
      <c r="E5872" s="43">
        <v>9000</v>
      </c>
      <c r="F5872" s="43"/>
      <c r="G5872" s="48">
        <f t="shared" si="147"/>
        <v>28508</v>
      </c>
      <c r="H5872" s="388" t="s">
        <v>9567</v>
      </c>
    </row>
    <row r="5873" spans="1:10" x14ac:dyDescent="0.3">
      <c r="A5873" s="45">
        <v>45044</v>
      </c>
      <c r="B5873" s="396"/>
      <c r="C5873" s="5" t="s">
        <v>84</v>
      </c>
      <c r="D5873" s="5" t="s">
        <v>11033</v>
      </c>
      <c r="E5873" s="43">
        <v>3000</v>
      </c>
      <c r="F5873" s="43"/>
      <c r="G5873" s="48">
        <f t="shared" si="147"/>
        <v>25508</v>
      </c>
      <c r="H5873" s="388" t="s">
        <v>9567</v>
      </c>
    </row>
    <row r="5874" spans="1:10" x14ac:dyDescent="0.3">
      <c r="A5874" s="45">
        <v>45044</v>
      </c>
      <c r="B5874" s="396" t="s">
        <v>10319</v>
      </c>
      <c r="C5874" s="5" t="s">
        <v>30</v>
      </c>
      <c r="D5874" s="5" t="s">
        <v>7561</v>
      </c>
      <c r="E5874" s="43">
        <v>320</v>
      </c>
      <c r="F5874" s="43"/>
      <c r="G5874" s="48">
        <f t="shared" si="147"/>
        <v>25188</v>
      </c>
      <c r="H5874" s="388" t="s">
        <v>9567</v>
      </c>
    </row>
    <row r="5875" spans="1:10" x14ac:dyDescent="0.3">
      <c r="A5875" s="45">
        <v>45045</v>
      </c>
      <c r="B5875" s="396"/>
      <c r="C5875" s="5" t="s">
        <v>541</v>
      </c>
      <c r="D5875" s="5" t="s">
        <v>11036</v>
      </c>
      <c r="E5875" s="43">
        <v>750</v>
      </c>
      <c r="F5875" s="43"/>
      <c r="G5875" s="48">
        <f t="shared" si="147"/>
        <v>24438</v>
      </c>
      <c r="H5875" s="388" t="s">
        <v>9567</v>
      </c>
    </row>
    <row r="5876" spans="1:10" x14ac:dyDescent="0.3">
      <c r="A5876" s="45">
        <v>45045</v>
      </c>
      <c r="B5876" s="396" t="s">
        <v>9853</v>
      </c>
      <c r="C5876" s="5" t="s">
        <v>5156</v>
      </c>
      <c r="D5876" s="5" t="s">
        <v>11037</v>
      </c>
      <c r="E5876" s="43">
        <v>1500</v>
      </c>
      <c r="F5876" s="43"/>
      <c r="G5876" s="48">
        <f t="shared" si="147"/>
        <v>22938</v>
      </c>
      <c r="H5876" s="388" t="s">
        <v>9567</v>
      </c>
    </row>
    <row r="5877" spans="1:10" x14ac:dyDescent="0.3">
      <c r="A5877" s="45">
        <v>45045</v>
      </c>
      <c r="B5877" s="342" t="s">
        <v>12069</v>
      </c>
      <c r="C5877" s="5" t="s">
        <v>10800</v>
      </c>
      <c r="D5877" s="5" t="s">
        <v>11038</v>
      </c>
      <c r="E5877" s="43">
        <v>8500</v>
      </c>
      <c r="F5877" s="43"/>
      <c r="G5877" s="48">
        <f t="shared" si="147"/>
        <v>14438</v>
      </c>
      <c r="H5877" s="388" t="s">
        <v>9567</v>
      </c>
    </row>
    <row r="5878" spans="1:10" x14ac:dyDescent="0.3">
      <c r="A5878" s="45">
        <v>45045</v>
      </c>
      <c r="B5878" s="396"/>
      <c r="C5878" s="5" t="s">
        <v>30</v>
      </c>
      <c r="D5878" s="5" t="s">
        <v>10668</v>
      </c>
      <c r="E5878" s="43">
        <v>500</v>
      </c>
      <c r="F5878" s="43"/>
      <c r="G5878" s="48">
        <f t="shared" si="147"/>
        <v>13938</v>
      </c>
      <c r="H5878" s="388" t="s">
        <v>9567</v>
      </c>
    </row>
    <row r="5879" spans="1:10" x14ac:dyDescent="0.3">
      <c r="A5879" s="45">
        <v>45045</v>
      </c>
      <c r="B5879" s="342" t="s">
        <v>12069</v>
      </c>
      <c r="C5879" s="5" t="s">
        <v>9990</v>
      </c>
      <c r="D5879" s="5" t="s">
        <v>11039</v>
      </c>
      <c r="E5879" s="43">
        <v>1000</v>
      </c>
      <c r="F5879" s="43"/>
      <c r="G5879" s="48">
        <f t="shared" si="147"/>
        <v>12938</v>
      </c>
      <c r="H5879" s="388" t="s">
        <v>9567</v>
      </c>
    </row>
    <row r="5880" spans="1:10" x14ac:dyDescent="0.3">
      <c r="A5880" s="45">
        <v>45045</v>
      </c>
      <c r="B5880" s="396" t="s">
        <v>12062</v>
      </c>
      <c r="C5880" s="5" t="s">
        <v>10745</v>
      </c>
      <c r="D5880" s="5" t="s">
        <v>11091</v>
      </c>
      <c r="E5880" s="43">
        <v>5000</v>
      </c>
      <c r="F5880" s="43"/>
      <c r="G5880" s="48">
        <f t="shared" si="147"/>
        <v>7938</v>
      </c>
      <c r="H5880" s="388" t="s">
        <v>9567</v>
      </c>
    </row>
    <row r="5881" spans="1:10" x14ac:dyDescent="0.3">
      <c r="A5881" s="45">
        <v>45045</v>
      </c>
      <c r="B5881" s="396" t="s">
        <v>118</v>
      </c>
      <c r="C5881" s="5" t="s">
        <v>25</v>
      </c>
      <c r="D5881" s="5" t="s">
        <v>8503</v>
      </c>
      <c r="E5881" s="43">
        <v>1000</v>
      </c>
      <c r="F5881" s="43"/>
      <c r="G5881" s="48">
        <f t="shared" si="147"/>
        <v>6938</v>
      </c>
      <c r="H5881" s="388" t="s">
        <v>9567</v>
      </c>
    </row>
    <row r="5882" spans="1:10" x14ac:dyDescent="0.3">
      <c r="A5882" s="45">
        <v>45045</v>
      </c>
      <c r="B5882" s="396" t="s">
        <v>12062</v>
      </c>
      <c r="C5882" s="5" t="s">
        <v>5162</v>
      </c>
      <c r="D5882" s="5" t="s">
        <v>6932</v>
      </c>
      <c r="E5882" s="43">
        <v>2000</v>
      </c>
      <c r="F5882" s="43"/>
      <c r="G5882" s="48">
        <f t="shared" si="147"/>
        <v>4938</v>
      </c>
      <c r="H5882" s="388" t="s">
        <v>9567</v>
      </c>
    </row>
    <row r="5883" spans="1:10" x14ac:dyDescent="0.3">
      <c r="A5883" s="45">
        <v>45045</v>
      </c>
      <c r="B5883" s="396" t="s">
        <v>118</v>
      </c>
      <c r="C5883" s="5" t="s">
        <v>25</v>
      </c>
      <c r="D5883" s="5" t="s">
        <v>8503</v>
      </c>
      <c r="E5883" s="43">
        <v>1000</v>
      </c>
      <c r="F5883" s="43"/>
      <c r="G5883" s="48">
        <f t="shared" si="147"/>
        <v>3938</v>
      </c>
      <c r="H5883" s="388" t="s">
        <v>9567</v>
      </c>
    </row>
    <row r="5884" spans="1:10" x14ac:dyDescent="0.3">
      <c r="A5884" s="503">
        <v>45048</v>
      </c>
      <c r="B5884" s="396" t="s">
        <v>12062</v>
      </c>
      <c r="C5884" s="5" t="s">
        <v>5793</v>
      </c>
      <c r="D5884" s="5" t="s">
        <v>40</v>
      </c>
      <c r="E5884" s="43">
        <v>800</v>
      </c>
      <c r="F5884" s="43"/>
      <c r="G5884" s="48">
        <f t="shared" si="147"/>
        <v>3138</v>
      </c>
      <c r="H5884" s="388" t="s">
        <v>9567</v>
      </c>
    </row>
    <row r="5885" spans="1:10" x14ac:dyDescent="0.3">
      <c r="A5885" s="503">
        <v>45048</v>
      </c>
      <c r="B5885" s="396" t="s">
        <v>10751</v>
      </c>
      <c r="C5885" s="5" t="s">
        <v>5793</v>
      </c>
      <c r="D5885" s="5" t="s">
        <v>40</v>
      </c>
      <c r="E5885" s="43">
        <v>700</v>
      </c>
      <c r="F5885" s="43"/>
      <c r="G5885" s="48">
        <f t="shared" ref="G5885:G5893" si="148">G5884+F5885-E5885</f>
        <v>2438</v>
      </c>
      <c r="H5885" s="388" t="s">
        <v>9567</v>
      </c>
    </row>
    <row r="5886" spans="1:10" x14ac:dyDescent="0.3">
      <c r="A5886" s="503">
        <v>45048</v>
      </c>
      <c r="B5886" s="396" t="s">
        <v>10099</v>
      </c>
      <c r="C5886" s="5" t="s">
        <v>5793</v>
      </c>
      <c r="D5886" s="5" t="s">
        <v>40</v>
      </c>
      <c r="E5886" s="43">
        <v>1700</v>
      </c>
      <c r="F5886" s="43"/>
      <c r="G5886" s="48">
        <f t="shared" si="148"/>
        <v>738</v>
      </c>
      <c r="H5886" s="388" t="s">
        <v>9567</v>
      </c>
    </row>
    <row r="5887" spans="1:10" x14ac:dyDescent="0.3">
      <c r="A5887" s="503">
        <v>45048</v>
      </c>
      <c r="B5887" s="567"/>
      <c r="C5887" s="480"/>
      <c r="D5887" s="491" t="s">
        <v>4106</v>
      </c>
      <c r="E5887" s="480"/>
      <c r="F5887" s="43">
        <v>175000</v>
      </c>
      <c r="G5887" s="48">
        <f t="shared" si="148"/>
        <v>175738</v>
      </c>
      <c r="H5887" s="388" t="s">
        <v>9567</v>
      </c>
      <c r="I5887" s="502"/>
      <c r="J5887" s="502"/>
    </row>
    <row r="5888" spans="1:10"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3" x14ac:dyDescent="0.3">
      <c r="A6129" s="503">
        <v>45071</v>
      </c>
      <c r="B6129" s="396" t="s">
        <v>11046</v>
      </c>
      <c r="C6129" s="5" t="s">
        <v>5793</v>
      </c>
      <c r="D6129" s="5" t="s">
        <v>40</v>
      </c>
      <c r="E6129" s="43">
        <v>400</v>
      </c>
      <c r="F6129" s="43"/>
      <c r="G6129" s="48">
        <f t="shared" si="153"/>
        <v>418549.58333333326</v>
      </c>
      <c r="H6129" s="388" t="s">
        <v>9567</v>
      </c>
    </row>
    <row r="6130" spans="1:13" x14ac:dyDescent="0.3">
      <c r="A6130" s="503">
        <v>45071</v>
      </c>
      <c r="B6130" s="396" t="s">
        <v>10959</v>
      </c>
      <c r="C6130" s="5" t="s">
        <v>9749</v>
      </c>
      <c r="D6130" s="5" t="s">
        <v>11256</v>
      </c>
      <c r="E6130" s="43">
        <v>15000</v>
      </c>
      <c r="F6130" s="43"/>
      <c r="G6130" s="48">
        <f t="shared" si="153"/>
        <v>403549.58333333326</v>
      </c>
      <c r="H6130" s="388" t="s">
        <v>9567</v>
      </c>
    </row>
    <row r="6131" spans="1:13" x14ac:dyDescent="0.3">
      <c r="A6131" s="503">
        <v>45071</v>
      </c>
      <c r="B6131" s="396" t="s">
        <v>12062</v>
      </c>
      <c r="C6131" s="5" t="s">
        <v>11068</v>
      </c>
      <c r="D6131" s="5" t="s">
        <v>11247</v>
      </c>
      <c r="E6131" s="43">
        <v>11000</v>
      </c>
      <c r="F6131" s="43"/>
      <c r="G6131" s="48">
        <f t="shared" si="153"/>
        <v>392549.58333333326</v>
      </c>
      <c r="H6131" s="388" t="s">
        <v>9567</v>
      </c>
    </row>
    <row r="6132" spans="1:13" x14ac:dyDescent="0.3">
      <c r="A6132" s="503">
        <v>45071</v>
      </c>
      <c r="B6132" s="396" t="s">
        <v>11046</v>
      </c>
      <c r="C6132" s="5" t="s">
        <v>11068</v>
      </c>
      <c r="D6132" s="5" t="s">
        <v>11248</v>
      </c>
      <c r="E6132" s="43">
        <v>93000</v>
      </c>
      <c r="F6132" s="43"/>
      <c r="G6132" s="48">
        <f t="shared" si="153"/>
        <v>299549.58333333326</v>
      </c>
      <c r="H6132" s="388" t="s">
        <v>9567</v>
      </c>
    </row>
    <row r="6133" spans="1:13" x14ac:dyDescent="0.3">
      <c r="A6133" s="503">
        <v>45071</v>
      </c>
      <c r="B6133" s="396" t="s">
        <v>10959</v>
      </c>
      <c r="C6133" s="5" t="s">
        <v>11068</v>
      </c>
      <c r="D6133" s="5" t="s">
        <v>11246</v>
      </c>
      <c r="E6133" s="43">
        <v>255750</v>
      </c>
      <c r="F6133" s="43"/>
      <c r="G6133" s="48">
        <f t="shared" si="153"/>
        <v>43799.583333333256</v>
      </c>
      <c r="H6133" s="388" t="s">
        <v>9567</v>
      </c>
    </row>
    <row r="6134" spans="1:13" x14ac:dyDescent="0.3">
      <c r="A6134" s="503">
        <v>45071</v>
      </c>
      <c r="B6134" s="406"/>
      <c r="C6134" s="61" t="s">
        <v>10800</v>
      </c>
      <c r="D6134" s="61" t="s">
        <v>11250</v>
      </c>
      <c r="E6134" s="62">
        <v>5200</v>
      </c>
      <c r="F6134" s="43"/>
      <c r="G6134" s="48">
        <f t="shared" si="153"/>
        <v>38599.583333333256</v>
      </c>
      <c r="H6134" s="388" t="s">
        <v>9567</v>
      </c>
    </row>
    <row r="6135" spans="1:13" x14ac:dyDescent="0.3">
      <c r="A6135" s="503">
        <v>45071</v>
      </c>
      <c r="B6135" s="396" t="s">
        <v>12062</v>
      </c>
      <c r="C6135" s="5" t="s">
        <v>84</v>
      </c>
      <c r="D6135" s="5" t="s">
        <v>11251</v>
      </c>
      <c r="E6135" s="43">
        <v>5000</v>
      </c>
      <c r="F6135" s="43"/>
      <c r="G6135" s="48">
        <f t="shared" si="153"/>
        <v>33599.583333333256</v>
      </c>
      <c r="H6135" s="388" t="s">
        <v>9567</v>
      </c>
    </row>
    <row r="6136" spans="1:13" x14ac:dyDescent="0.3">
      <c r="A6136" s="503">
        <v>45071</v>
      </c>
      <c r="B6136" s="396" t="s">
        <v>12062</v>
      </c>
      <c r="C6136" s="5" t="s">
        <v>107</v>
      </c>
      <c r="D6136" s="5" t="s">
        <v>11252</v>
      </c>
      <c r="E6136" s="43">
        <v>1500</v>
      </c>
      <c r="F6136" s="43"/>
      <c r="G6136" s="48">
        <f t="shared" si="153"/>
        <v>32099.583333333256</v>
      </c>
      <c r="H6136" s="388" t="s">
        <v>9567</v>
      </c>
    </row>
    <row r="6137" spans="1:13" x14ac:dyDescent="0.3">
      <c r="A6137" s="503">
        <v>45072</v>
      </c>
      <c r="B6137" s="396" t="s">
        <v>10959</v>
      </c>
      <c r="C6137" s="5" t="s">
        <v>84</v>
      </c>
      <c r="D6137" s="5" t="s">
        <v>11253</v>
      </c>
      <c r="E6137" s="43">
        <v>1000</v>
      </c>
      <c r="F6137" s="43"/>
      <c r="G6137" s="48">
        <f t="shared" si="153"/>
        <v>31099.583333333256</v>
      </c>
      <c r="H6137" s="388" t="s">
        <v>9567</v>
      </c>
    </row>
    <row r="6138" spans="1:13" x14ac:dyDescent="0.3">
      <c r="A6138" s="503">
        <v>45072</v>
      </c>
      <c r="B6138" s="396" t="s">
        <v>10959</v>
      </c>
      <c r="C6138" s="5" t="s">
        <v>10800</v>
      </c>
      <c r="D6138" s="5" t="s">
        <v>11254</v>
      </c>
      <c r="E6138" s="43">
        <v>950</v>
      </c>
      <c r="F6138" s="43"/>
      <c r="G6138" s="48">
        <f t="shared" si="153"/>
        <v>30149.583333333256</v>
      </c>
      <c r="H6138" s="388" t="s">
        <v>9567</v>
      </c>
    </row>
    <row r="6139" spans="1:13" x14ac:dyDescent="0.3">
      <c r="A6139" s="503">
        <v>45072</v>
      </c>
      <c r="B6139" s="567"/>
      <c r="C6139" s="480"/>
      <c r="D6139" s="491" t="s">
        <v>4106</v>
      </c>
      <c r="E6139" s="480"/>
      <c r="F6139" s="43">
        <v>300000</v>
      </c>
      <c r="G6139" s="48">
        <f t="shared" si="153"/>
        <v>330149.58333333326</v>
      </c>
      <c r="H6139" s="388" t="s">
        <v>9567</v>
      </c>
      <c r="K6139" s="553"/>
      <c r="L6139" s="553"/>
      <c r="M6139" s="553"/>
    </row>
    <row r="6140" spans="1:13" x14ac:dyDescent="0.3">
      <c r="A6140" s="503">
        <v>45072</v>
      </c>
      <c r="B6140" s="396" t="s">
        <v>12062</v>
      </c>
      <c r="C6140" s="5" t="s">
        <v>5162</v>
      </c>
      <c r="D6140" s="5" t="s">
        <v>2013</v>
      </c>
      <c r="E6140" s="43">
        <v>1000</v>
      </c>
      <c r="F6140" s="43"/>
      <c r="G6140" s="48">
        <f t="shared" si="153"/>
        <v>329149.58333333326</v>
      </c>
      <c r="H6140" s="388" t="s">
        <v>9567</v>
      </c>
      <c r="K6140" s="512"/>
      <c r="L6140" s="512"/>
      <c r="M6140" s="394"/>
    </row>
    <row r="6141" spans="1:13" x14ac:dyDescent="0.3">
      <c r="A6141" s="503">
        <v>45072</v>
      </c>
      <c r="B6141" s="510"/>
      <c r="C6141" s="509" t="s">
        <v>4550</v>
      </c>
      <c r="D6141" s="509" t="s">
        <v>11263</v>
      </c>
      <c r="E6141" s="511">
        <v>100000</v>
      </c>
      <c r="F6141" s="43"/>
      <c r="G6141" s="48">
        <f t="shared" si="153"/>
        <v>229149.58333333326</v>
      </c>
      <c r="H6141" s="388" t="s">
        <v>9567</v>
      </c>
      <c r="K6141" s="512"/>
      <c r="L6141" s="512"/>
      <c r="M6141" s="513"/>
    </row>
    <row r="6142" spans="1:13" x14ac:dyDescent="0.3">
      <c r="A6142" s="503">
        <v>45072</v>
      </c>
      <c r="B6142" s="396" t="s">
        <v>10959</v>
      </c>
      <c r="C6142" s="5" t="s">
        <v>5793</v>
      </c>
      <c r="D6142" s="5" t="s">
        <v>40</v>
      </c>
      <c r="E6142" s="43">
        <v>1500</v>
      </c>
      <c r="F6142" s="43"/>
      <c r="G6142" s="48">
        <f t="shared" si="153"/>
        <v>227649.58333333326</v>
      </c>
      <c r="H6142" s="388" t="s">
        <v>9567</v>
      </c>
    </row>
    <row r="6143" spans="1:13" x14ac:dyDescent="0.3">
      <c r="A6143" s="503">
        <v>45072</v>
      </c>
      <c r="B6143" s="396" t="s">
        <v>10959</v>
      </c>
      <c r="C6143" s="5" t="s">
        <v>9749</v>
      </c>
      <c r="D6143" s="5" t="s">
        <v>11257</v>
      </c>
      <c r="E6143" s="43">
        <v>3600</v>
      </c>
      <c r="F6143" s="43"/>
      <c r="G6143" s="48">
        <f t="shared" si="153"/>
        <v>224049.58333333326</v>
      </c>
      <c r="H6143" s="388" t="s">
        <v>9567</v>
      </c>
      <c r="M6143" s="52"/>
    </row>
    <row r="6144" spans="1:13"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3" x14ac:dyDescent="0.3">
      <c r="A6321" s="503">
        <v>45089</v>
      </c>
      <c r="B6321" s="406" t="s">
        <v>9915</v>
      </c>
      <c r="C6321" s="61" t="s">
        <v>54</v>
      </c>
      <c r="D6321" s="61" t="s">
        <v>11388</v>
      </c>
      <c r="E6321" s="62">
        <v>127744</v>
      </c>
      <c r="F6321" s="296"/>
      <c r="G6321" s="48">
        <f t="shared" si="156"/>
        <v>92319.276881719939</v>
      </c>
      <c r="H6321" s="388" t="s">
        <v>9567</v>
      </c>
      <c r="I6321" s="502"/>
      <c r="J6321" s="502"/>
    </row>
    <row r="6322" spans="1:13" x14ac:dyDescent="0.3">
      <c r="A6322" s="503">
        <v>45089</v>
      </c>
      <c r="B6322" s="406" t="s">
        <v>9915</v>
      </c>
      <c r="C6322" s="61" t="s">
        <v>54</v>
      </c>
      <c r="D6322" s="61" t="s">
        <v>11387</v>
      </c>
      <c r="E6322" s="62">
        <v>28000</v>
      </c>
      <c r="F6322" s="296"/>
      <c r="G6322" s="48">
        <f t="shared" si="156"/>
        <v>64319.276881719939</v>
      </c>
      <c r="H6322" s="388" t="s">
        <v>9567</v>
      </c>
      <c r="I6322" s="502"/>
      <c r="J6322" s="502"/>
      <c r="M6322" s="93"/>
    </row>
    <row r="6323" spans="1:13" x14ac:dyDescent="0.3">
      <c r="A6323" s="503">
        <v>45089</v>
      </c>
      <c r="B6323" s="396" t="s">
        <v>11752</v>
      </c>
      <c r="C6323" s="5" t="s">
        <v>5793</v>
      </c>
      <c r="D6323" s="5" t="s">
        <v>40</v>
      </c>
      <c r="E6323" s="43">
        <v>1700</v>
      </c>
      <c r="F6323" s="296"/>
      <c r="G6323" s="48">
        <f t="shared" si="156"/>
        <v>62619.276881719939</v>
      </c>
      <c r="H6323" s="388" t="s">
        <v>9567</v>
      </c>
      <c r="I6323" s="502"/>
      <c r="J6323" s="502"/>
    </row>
    <row r="6324" spans="1:13" x14ac:dyDescent="0.3">
      <c r="A6324" s="503">
        <v>45089</v>
      </c>
      <c r="B6324" s="396" t="s">
        <v>12062</v>
      </c>
      <c r="C6324" s="5" t="s">
        <v>5793</v>
      </c>
      <c r="D6324" s="5" t="s">
        <v>40</v>
      </c>
      <c r="E6324" s="43">
        <v>600</v>
      </c>
      <c r="F6324" s="296"/>
      <c r="G6324" s="48">
        <f t="shared" si="156"/>
        <v>62019.276881719939</v>
      </c>
      <c r="H6324" s="388" t="s">
        <v>9567</v>
      </c>
    </row>
    <row r="6325" spans="1:13" x14ac:dyDescent="0.3">
      <c r="A6325" s="503">
        <v>45089</v>
      </c>
      <c r="B6325" s="396" t="s">
        <v>693</v>
      </c>
      <c r="C6325" s="5" t="s">
        <v>5793</v>
      </c>
      <c r="D6325" s="5" t="s">
        <v>40</v>
      </c>
      <c r="E6325" s="43">
        <v>400</v>
      </c>
      <c r="F6325" s="296"/>
      <c r="G6325" s="48">
        <f t="shared" si="156"/>
        <v>61619.276881719939</v>
      </c>
      <c r="H6325" s="388" t="s">
        <v>9567</v>
      </c>
    </row>
    <row r="6326" spans="1:13" x14ac:dyDescent="0.3">
      <c r="A6326" s="503">
        <v>45089</v>
      </c>
      <c r="B6326" s="396" t="s">
        <v>10959</v>
      </c>
      <c r="C6326" s="5" t="s">
        <v>5793</v>
      </c>
      <c r="D6326" s="5"/>
      <c r="E6326" s="43">
        <v>1000</v>
      </c>
      <c r="F6326" s="296"/>
      <c r="G6326" s="48">
        <f t="shared" si="156"/>
        <v>60619.276881719939</v>
      </c>
      <c r="H6326" s="388" t="s">
        <v>9567</v>
      </c>
    </row>
    <row r="6327" spans="1:13" x14ac:dyDescent="0.3">
      <c r="A6327" s="503">
        <v>45089</v>
      </c>
      <c r="B6327" s="396" t="s">
        <v>9915</v>
      </c>
      <c r="C6327" s="5" t="s">
        <v>11389</v>
      </c>
      <c r="D6327" s="5" t="s">
        <v>11390</v>
      </c>
      <c r="E6327" s="43">
        <v>2500</v>
      </c>
      <c r="F6327" s="296"/>
      <c r="G6327" s="48">
        <f t="shared" si="156"/>
        <v>58119.276881719939</v>
      </c>
      <c r="H6327" s="388" t="s">
        <v>9567</v>
      </c>
    </row>
    <row r="6328" spans="1:13" x14ac:dyDescent="0.3">
      <c r="A6328" s="503">
        <v>45089</v>
      </c>
      <c r="B6328" s="396" t="s">
        <v>11046</v>
      </c>
      <c r="C6328" s="5" t="s">
        <v>5793</v>
      </c>
      <c r="D6328" s="5" t="s">
        <v>11392</v>
      </c>
      <c r="E6328" s="43">
        <v>1700</v>
      </c>
      <c r="F6328" s="296"/>
      <c r="G6328" s="48">
        <f t="shared" si="156"/>
        <v>56419.276881719939</v>
      </c>
      <c r="H6328" s="388" t="s">
        <v>9567</v>
      </c>
    </row>
    <row r="6329" spans="1:13" x14ac:dyDescent="0.3">
      <c r="A6329" s="503">
        <v>45089</v>
      </c>
      <c r="B6329" s="396" t="s">
        <v>118</v>
      </c>
      <c r="C6329" s="5" t="s">
        <v>25</v>
      </c>
      <c r="D6329" s="5" t="s">
        <v>8503</v>
      </c>
      <c r="E6329" s="43">
        <v>3500</v>
      </c>
      <c r="F6329" s="296"/>
      <c r="G6329" s="48">
        <f t="shared" si="156"/>
        <v>52919.276881719939</v>
      </c>
      <c r="H6329" s="388" t="s">
        <v>9567</v>
      </c>
    </row>
    <row r="6330" spans="1:13" x14ac:dyDescent="0.3">
      <c r="A6330" s="503">
        <v>45089</v>
      </c>
      <c r="B6330" s="396"/>
      <c r="C6330" s="5" t="s">
        <v>84</v>
      </c>
      <c r="D6330" s="5" t="s">
        <v>11393</v>
      </c>
      <c r="E6330" s="62">
        <v>2000</v>
      </c>
      <c r="F6330" s="296"/>
      <c r="G6330" s="48">
        <f t="shared" si="156"/>
        <v>50919.276881719939</v>
      </c>
      <c r="H6330" s="388" t="s">
        <v>9567</v>
      </c>
    </row>
    <row r="6331" spans="1:13" x14ac:dyDescent="0.3">
      <c r="A6331" s="503">
        <v>45089</v>
      </c>
      <c r="B6331" s="396" t="s">
        <v>11752</v>
      </c>
      <c r="C6331" s="5" t="s">
        <v>5793</v>
      </c>
      <c r="D6331" s="5" t="s">
        <v>40</v>
      </c>
      <c r="E6331" s="43">
        <v>700</v>
      </c>
      <c r="F6331" s="296"/>
      <c r="G6331" s="48">
        <f t="shared" si="156"/>
        <v>50219.276881719939</v>
      </c>
      <c r="H6331" s="388" t="s">
        <v>9567</v>
      </c>
    </row>
    <row r="6332" spans="1:13" x14ac:dyDescent="0.3">
      <c r="A6332" s="503">
        <v>45089</v>
      </c>
      <c r="B6332" s="567"/>
      <c r="C6332" s="480"/>
      <c r="D6332" s="491" t="s">
        <v>11014</v>
      </c>
      <c r="E6332" s="480"/>
      <c r="F6332" s="43">
        <v>50000</v>
      </c>
      <c r="G6332" s="48">
        <f t="shared" si="156"/>
        <v>100219.27688171994</v>
      </c>
      <c r="H6332" s="388" t="s">
        <v>9567</v>
      </c>
    </row>
    <row r="6333" spans="1:13" x14ac:dyDescent="0.3">
      <c r="A6333" s="503">
        <v>45089</v>
      </c>
      <c r="B6333" s="406" t="s">
        <v>10959</v>
      </c>
      <c r="C6333" s="61" t="s">
        <v>54</v>
      </c>
      <c r="D6333" s="61" t="s">
        <v>11394</v>
      </c>
      <c r="E6333" s="62">
        <v>60360</v>
      </c>
      <c r="F6333" s="296"/>
      <c r="G6333" s="48">
        <f t="shared" si="156"/>
        <v>39859.276881719939</v>
      </c>
      <c r="H6333" s="388" t="s">
        <v>9567</v>
      </c>
    </row>
    <row r="6334" spans="1:13" x14ac:dyDescent="0.3">
      <c r="A6334" s="503">
        <v>45090</v>
      </c>
      <c r="B6334" s="396"/>
      <c r="C6334" s="5" t="s">
        <v>14</v>
      </c>
      <c r="D6334" s="5" t="s">
        <v>11395</v>
      </c>
      <c r="E6334" s="43">
        <v>26007</v>
      </c>
      <c r="F6334" s="296"/>
      <c r="G6334" s="48">
        <f t="shared" si="156"/>
        <v>13852.276881719939</v>
      </c>
      <c r="H6334" s="388" t="s">
        <v>9567</v>
      </c>
    </row>
    <row r="6335" spans="1:13" x14ac:dyDescent="0.3">
      <c r="A6335" s="503">
        <v>45090</v>
      </c>
      <c r="B6335" s="396" t="s">
        <v>10751</v>
      </c>
      <c r="C6335" s="5" t="s">
        <v>10800</v>
      </c>
      <c r="D6335" s="5" t="s">
        <v>11396</v>
      </c>
      <c r="E6335" s="43">
        <v>4500</v>
      </c>
      <c r="F6335" s="296"/>
      <c r="G6335" s="48">
        <f t="shared" si="156"/>
        <v>9352.2768817199394</v>
      </c>
      <c r="H6335" s="388" t="s">
        <v>9567</v>
      </c>
    </row>
    <row r="6336" spans="1:13"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5" x14ac:dyDescent="0.3">
      <c r="A6481" s="503">
        <v>45103</v>
      </c>
      <c r="B6481" s="523" t="s">
        <v>9915</v>
      </c>
      <c r="C6481" s="522" t="s">
        <v>54</v>
      </c>
      <c r="D6481" s="522" t="s">
        <v>11514</v>
      </c>
      <c r="E6481" s="62">
        <v>20000</v>
      </c>
      <c r="F6481" s="43"/>
      <c r="G6481" s="48">
        <f t="shared" si="159"/>
        <v>452640.27688171994</v>
      </c>
      <c r="H6481" s="388" t="s">
        <v>9567</v>
      </c>
    </row>
    <row r="6482" spans="1:15" x14ac:dyDescent="0.3">
      <c r="A6482" s="503">
        <v>45103</v>
      </c>
      <c r="B6482" s="396" t="s">
        <v>10601</v>
      </c>
      <c r="C6482" s="5" t="s">
        <v>84</v>
      </c>
      <c r="D6482" s="5" t="s">
        <v>11515</v>
      </c>
      <c r="E6482" s="65">
        <v>12000</v>
      </c>
      <c r="F6482" s="43"/>
      <c r="G6482" s="48">
        <f t="shared" si="159"/>
        <v>440640.27688171994</v>
      </c>
      <c r="H6482" s="388" t="s">
        <v>9567</v>
      </c>
    </row>
    <row r="6483" spans="1:15" x14ac:dyDescent="0.3">
      <c r="A6483" s="503">
        <v>45103</v>
      </c>
      <c r="B6483" s="396" t="s">
        <v>12154</v>
      </c>
      <c r="C6483" s="5" t="s">
        <v>11516</v>
      </c>
      <c r="D6483" s="5" t="s">
        <v>11517</v>
      </c>
      <c r="E6483" s="43">
        <v>40000</v>
      </c>
      <c r="F6483" s="43"/>
      <c r="G6483" s="48">
        <f t="shared" si="159"/>
        <v>400640.27688171994</v>
      </c>
      <c r="H6483" s="388" t="s">
        <v>9567</v>
      </c>
    </row>
    <row r="6484" spans="1:15" x14ac:dyDescent="0.3">
      <c r="A6484" s="503">
        <v>45103</v>
      </c>
      <c r="B6484" s="396" t="s">
        <v>10601</v>
      </c>
      <c r="C6484" s="5" t="s">
        <v>84</v>
      </c>
      <c r="D6484" s="5" t="s">
        <v>11518</v>
      </c>
      <c r="E6484" s="65">
        <v>15000</v>
      </c>
      <c r="F6484" s="43"/>
      <c r="G6484" s="48">
        <f t="shared" si="159"/>
        <v>385640.27688171994</v>
      </c>
      <c r="H6484" s="388" t="s">
        <v>9567</v>
      </c>
    </row>
    <row r="6485" spans="1:15" x14ac:dyDescent="0.3">
      <c r="A6485" s="503">
        <v>45103</v>
      </c>
      <c r="B6485" s="396" t="s">
        <v>10319</v>
      </c>
      <c r="C6485" s="5" t="s">
        <v>5793</v>
      </c>
      <c r="D6485" s="5" t="s">
        <v>40</v>
      </c>
      <c r="E6485" s="43">
        <v>2600</v>
      </c>
      <c r="F6485" s="43"/>
      <c r="G6485" s="48">
        <f t="shared" si="159"/>
        <v>383040.27688171994</v>
      </c>
      <c r="H6485" s="388" t="s">
        <v>9567</v>
      </c>
    </row>
    <row r="6486" spans="1:15" x14ac:dyDescent="0.3">
      <c r="A6486" s="503">
        <v>45103</v>
      </c>
      <c r="B6486" s="523" t="s">
        <v>10601</v>
      </c>
      <c r="C6486" s="522" t="s">
        <v>54</v>
      </c>
      <c r="D6486" s="522" t="s">
        <v>11519</v>
      </c>
      <c r="E6486" s="62">
        <v>25000</v>
      </c>
      <c r="F6486" s="43"/>
      <c r="G6486" s="48">
        <f t="shared" si="159"/>
        <v>358040.27688171994</v>
      </c>
      <c r="H6486" s="388" t="s">
        <v>9567</v>
      </c>
    </row>
    <row r="6487" spans="1:15" x14ac:dyDescent="0.3">
      <c r="A6487" s="503">
        <v>45103</v>
      </c>
      <c r="B6487" s="523" t="s">
        <v>118</v>
      </c>
      <c r="C6487" s="522" t="s">
        <v>1512</v>
      </c>
      <c r="D6487" s="522" t="s">
        <v>2482</v>
      </c>
      <c r="E6487" s="524">
        <v>18000</v>
      </c>
      <c r="F6487" s="43"/>
      <c r="G6487" s="48">
        <f t="shared" si="159"/>
        <v>340040.27688171994</v>
      </c>
      <c r="H6487" s="388" t="s">
        <v>9567</v>
      </c>
    </row>
    <row r="6488" spans="1:15" x14ac:dyDescent="0.3">
      <c r="A6488" s="503">
        <v>45103</v>
      </c>
      <c r="B6488" s="396" t="s">
        <v>11508</v>
      </c>
      <c r="C6488" s="5" t="s">
        <v>10800</v>
      </c>
      <c r="D6488" s="5" t="s">
        <v>11520</v>
      </c>
      <c r="E6488" s="43">
        <v>4700</v>
      </c>
      <c r="F6488" s="43"/>
      <c r="G6488" s="48">
        <f t="shared" si="159"/>
        <v>335340.27688171994</v>
      </c>
      <c r="H6488" s="388" t="s">
        <v>9567</v>
      </c>
    </row>
    <row r="6489" spans="1:15" x14ac:dyDescent="0.3">
      <c r="A6489" s="503">
        <v>45103</v>
      </c>
      <c r="B6489" s="396" t="s">
        <v>12065</v>
      </c>
      <c r="C6489" s="5" t="s">
        <v>10800</v>
      </c>
      <c r="D6489" s="5" t="s">
        <v>11344</v>
      </c>
      <c r="E6489" s="43">
        <v>8500</v>
      </c>
      <c r="F6489" s="43"/>
      <c r="G6489" s="48">
        <f t="shared" si="159"/>
        <v>326840.27688171994</v>
      </c>
      <c r="H6489" s="388" t="s">
        <v>9567</v>
      </c>
    </row>
    <row r="6490" spans="1:15" x14ac:dyDescent="0.3">
      <c r="A6490" s="503">
        <v>45103</v>
      </c>
      <c r="B6490" s="523" t="s">
        <v>118</v>
      </c>
      <c r="C6490" s="522" t="s">
        <v>54</v>
      </c>
      <c r="D6490" s="522" t="s">
        <v>11521</v>
      </c>
      <c r="E6490" s="62">
        <v>50000</v>
      </c>
      <c r="F6490" s="43"/>
      <c r="G6490" s="48">
        <f t="shared" si="159"/>
        <v>276840.27688171994</v>
      </c>
      <c r="H6490" s="388" t="s">
        <v>9567</v>
      </c>
    </row>
    <row r="6491" spans="1:15" x14ac:dyDescent="0.3">
      <c r="A6491" s="503">
        <v>45104</v>
      </c>
      <c r="B6491" s="523" t="s">
        <v>11497</v>
      </c>
      <c r="C6491" s="522" t="s">
        <v>54</v>
      </c>
      <c r="D6491" s="522" t="s">
        <v>11522</v>
      </c>
      <c r="E6491" s="62">
        <v>50000</v>
      </c>
      <c r="F6491" s="43"/>
      <c r="G6491" s="48">
        <f t="shared" si="159"/>
        <v>226840.27688171994</v>
      </c>
      <c r="H6491" s="388" t="s">
        <v>9567</v>
      </c>
    </row>
    <row r="6492" spans="1:15" x14ac:dyDescent="0.3">
      <c r="A6492" s="503">
        <v>45104</v>
      </c>
      <c r="B6492" s="523" t="s">
        <v>11497</v>
      </c>
      <c r="C6492" s="522" t="s">
        <v>54</v>
      </c>
      <c r="D6492" s="522" t="s">
        <v>11523</v>
      </c>
      <c r="E6492" s="62">
        <v>25000</v>
      </c>
      <c r="F6492" s="43"/>
      <c r="G6492" s="48">
        <f t="shared" si="159"/>
        <v>201840.27688171994</v>
      </c>
      <c r="H6492" s="388" t="s">
        <v>9567</v>
      </c>
    </row>
    <row r="6493" spans="1:15" x14ac:dyDescent="0.3">
      <c r="A6493" s="503">
        <v>45104</v>
      </c>
      <c r="B6493" s="523" t="s">
        <v>11497</v>
      </c>
      <c r="C6493" s="522" t="s">
        <v>54</v>
      </c>
      <c r="D6493" s="522" t="s">
        <v>11524</v>
      </c>
      <c r="E6493" s="62">
        <v>25000</v>
      </c>
      <c r="F6493" s="43"/>
      <c r="G6493" s="48">
        <f t="shared" si="159"/>
        <v>176840.27688171994</v>
      </c>
      <c r="H6493" s="388" t="s">
        <v>9567</v>
      </c>
    </row>
    <row r="6494" spans="1:15" x14ac:dyDescent="0.3">
      <c r="A6494" s="503">
        <v>45104</v>
      </c>
      <c r="B6494" s="523" t="s">
        <v>11497</v>
      </c>
      <c r="C6494" s="522" t="s">
        <v>54</v>
      </c>
      <c r="D6494" s="522" t="s">
        <v>11525</v>
      </c>
      <c r="E6494" s="524">
        <v>9000</v>
      </c>
      <c r="F6494" s="43"/>
      <c r="G6494" s="48">
        <f t="shared" si="159"/>
        <v>167840.27688171994</v>
      </c>
      <c r="H6494" s="388" t="s">
        <v>9567</v>
      </c>
    </row>
    <row r="6495" spans="1:15" x14ac:dyDescent="0.3">
      <c r="A6495" s="503">
        <v>45104</v>
      </c>
      <c r="B6495" s="396"/>
      <c r="C6495" s="5" t="s">
        <v>14</v>
      </c>
      <c r="D6495" s="5" t="s">
        <v>294</v>
      </c>
      <c r="E6495" s="65">
        <v>10000</v>
      </c>
      <c r="F6495" s="65"/>
      <c r="G6495" s="48">
        <f t="shared" si="159"/>
        <v>157840.27688171994</v>
      </c>
      <c r="H6495" s="388" t="s">
        <v>9567</v>
      </c>
      <c r="I6495" s="102"/>
      <c r="J6495" s="102"/>
      <c r="K6495" s="102"/>
      <c r="L6495" s="102"/>
      <c r="O6495" s="102"/>
    </row>
    <row r="6496" spans="1:15"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10" x14ac:dyDescent="0.3">
      <c r="A7041" s="503">
        <v>45153</v>
      </c>
      <c r="B7041" s="396" t="s">
        <v>10959</v>
      </c>
      <c r="C7041" s="5" t="s">
        <v>5288</v>
      </c>
      <c r="D7041" s="5" t="s">
        <v>10805</v>
      </c>
      <c r="E7041" s="43">
        <v>30000</v>
      </c>
      <c r="F7041" s="43"/>
      <c r="G7041" s="48">
        <f t="shared" si="176"/>
        <v>165489.01612903201</v>
      </c>
      <c r="H7041" s="388" t="s">
        <v>9567</v>
      </c>
    </row>
    <row r="7042" spans="1:10" x14ac:dyDescent="0.3">
      <c r="A7042" s="503">
        <v>45153</v>
      </c>
      <c r="B7042" s="396" t="s">
        <v>12063</v>
      </c>
      <c r="C7042" s="5" t="s">
        <v>5288</v>
      </c>
      <c r="D7042" s="5" t="s">
        <v>10805</v>
      </c>
      <c r="E7042" s="43">
        <v>30000</v>
      </c>
      <c r="F7042" s="43"/>
      <c r="G7042" s="48">
        <f t="shared" si="176"/>
        <v>135489.01612903201</v>
      </c>
      <c r="H7042" s="388" t="s">
        <v>9567</v>
      </c>
    </row>
    <row r="7043" spans="1:10" x14ac:dyDescent="0.3">
      <c r="A7043" s="503">
        <v>45153</v>
      </c>
      <c r="B7043" s="567"/>
      <c r="C7043" s="480"/>
      <c r="D7043" s="491" t="s">
        <v>11934</v>
      </c>
      <c r="E7043" s="480"/>
      <c r="F7043" s="43">
        <v>5000</v>
      </c>
      <c r="G7043" s="48">
        <f t="shared" si="176"/>
        <v>140489.01612903201</v>
      </c>
      <c r="H7043" s="388" t="s">
        <v>9567</v>
      </c>
    </row>
    <row r="7044" spans="1:10" x14ac:dyDescent="0.3">
      <c r="A7044" s="503">
        <v>45153</v>
      </c>
      <c r="B7044" s="396" t="s">
        <v>11508</v>
      </c>
      <c r="C7044" s="5" t="s">
        <v>30</v>
      </c>
      <c r="D7044" s="5" t="s">
        <v>40</v>
      </c>
      <c r="E7044" s="43">
        <v>1400</v>
      </c>
      <c r="F7044" s="43"/>
      <c r="G7044" s="48">
        <f t="shared" si="176"/>
        <v>139089.01612903201</v>
      </c>
      <c r="H7044" s="388" t="s">
        <v>9567</v>
      </c>
    </row>
    <row r="7045" spans="1:10" x14ac:dyDescent="0.3">
      <c r="A7045" s="503">
        <v>45153</v>
      </c>
      <c r="B7045" s="396" t="s">
        <v>10319</v>
      </c>
      <c r="C7045" s="5" t="s">
        <v>5793</v>
      </c>
      <c r="D7045" s="5" t="s">
        <v>11935</v>
      </c>
      <c r="E7045" s="43">
        <v>4000</v>
      </c>
      <c r="F7045" s="43"/>
      <c r="G7045" s="48">
        <f t="shared" si="176"/>
        <v>135089.01612903201</v>
      </c>
      <c r="H7045" s="388" t="s">
        <v>9567</v>
      </c>
    </row>
    <row r="7046" spans="1:10" x14ac:dyDescent="0.3">
      <c r="A7046" s="503">
        <v>45153</v>
      </c>
      <c r="B7046" s="396" t="s">
        <v>12063</v>
      </c>
      <c r="C7046" s="5" t="s">
        <v>10800</v>
      </c>
      <c r="D7046" s="5" t="s">
        <v>11936</v>
      </c>
      <c r="E7046" s="43">
        <v>16050</v>
      </c>
      <c r="F7046" s="43"/>
      <c r="G7046" s="48">
        <f t="shared" si="176"/>
        <v>119039.01612903201</v>
      </c>
      <c r="H7046" s="388" t="s">
        <v>9567</v>
      </c>
    </row>
    <row r="7047" spans="1:10" x14ac:dyDescent="0.3">
      <c r="A7047" s="503">
        <v>45153</v>
      </c>
      <c r="B7047" s="396" t="s">
        <v>11146</v>
      </c>
      <c r="C7047" s="5" t="s">
        <v>9044</v>
      </c>
      <c r="D7047" s="5" t="s">
        <v>11938</v>
      </c>
      <c r="E7047" s="43">
        <v>5000</v>
      </c>
      <c r="F7047" s="43"/>
      <c r="G7047" s="48">
        <f t="shared" si="176"/>
        <v>114039.01612903201</v>
      </c>
      <c r="H7047" s="388" t="s">
        <v>9567</v>
      </c>
    </row>
    <row r="7048" spans="1:10" x14ac:dyDescent="0.3">
      <c r="A7048" s="503">
        <v>45153</v>
      </c>
      <c r="B7048" s="396" t="s">
        <v>12154</v>
      </c>
      <c r="C7048" s="5" t="s">
        <v>1616</v>
      </c>
      <c r="D7048" s="5" t="s">
        <v>11940</v>
      </c>
      <c r="E7048" s="43">
        <v>2750</v>
      </c>
      <c r="F7048" s="43"/>
      <c r="G7048" s="48">
        <f t="shared" si="176"/>
        <v>111289.01612903201</v>
      </c>
      <c r="H7048" s="388" t="s">
        <v>9567</v>
      </c>
    </row>
    <row r="7049" spans="1:10" x14ac:dyDescent="0.3">
      <c r="A7049" s="503">
        <v>45153</v>
      </c>
      <c r="B7049" s="396" t="s">
        <v>25</v>
      </c>
      <c r="C7049" s="5" t="s">
        <v>25</v>
      </c>
      <c r="D7049" s="5" t="s">
        <v>11435</v>
      </c>
      <c r="E7049" s="43">
        <v>3500</v>
      </c>
      <c r="F7049" s="43"/>
      <c r="G7049" s="241">
        <f t="shared" si="176"/>
        <v>107789.01612903201</v>
      </c>
      <c r="H7049" s="388" t="s">
        <v>9567</v>
      </c>
    </row>
    <row r="7050" spans="1:10" x14ac:dyDescent="0.3">
      <c r="A7050" s="503">
        <v>45153</v>
      </c>
      <c r="B7050" s="396"/>
      <c r="C7050" s="5" t="s">
        <v>18</v>
      </c>
      <c r="D7050" s="5" t="s">
        <v>294</v>
      </c>
      <c r="E7050" s="43">
        <v>3000</v>
      </c>
      <c r="F7050" s="43"/>
      <c r="G7050" s="48">
        <f t="shared" si="176"/>
        <v>104789.01612903201</v>
      </c>
      <c r="H7050" s="388" t="s">
        <v>9567</v>
      </c>
    </row>
    <row r="7051" spans="1:10" x14ac:dyDescent="0.3">
      <c r="A7051" s="503">
        <v>45154</v>
      </c>
      <c r="B7051" s="396" t="s">
        <v>12063</v>
      </c>
      <c r="C7051" s="5" t="s">
        <v>5793</v>
      </c>
      <c r="D7051" s="5" t="s">
        <v>40</v>
      </c>
      <c r="E7051" s="43">
        <v>1000</v>
      </c>
      <c r="F7051" s="43"/>
      <c r="G7051" s="48">
        <f t="shared" si="176"/>
        <v>103789.01612903201</v>
      </c>
      <c r="H7051" s="388" t="s">
        <v>9567</v>
      </c>
    </row>
    <row r="7052" spans="1:10" x14ac:dyDescent="0.3">
      <c r="A7052" s="503">
        <v>45154</v>
      </c>
      <c r="B7052" s="396" t="s">
        <v>11752</v>
      </c>
      <c r="C7052" s="5" t="s">
        <v>5793</v>
      </c>
      <c r="D7052" s="5" t="s">
        <v>40</v>
      </c>
      <c r="E7052" s="43">
        <v>600</v>
      </c>
      <c r="F7052" s="43"/>
      <c r="G7052" s="48">
        <f t="shared" si="176"/>
        <v>103189.01612903201</v>
      </c>
      <c r="H7052" s="388" t="s">
        <v>9567</v>
      </c>
    </row>
    <row r="7053" spans="1:10" x14ac:dyDescent="0.3">
      <c r="A7053" s="503">
        <v>45154</v>
      </c>
      <c r="B7053" s="396"/>
      <c r="C7053" s="5" t="s">
        <v>5793</v>
      </c>
      <c r="D7053" s="5" t="s">
        <v>11004</v>
      </c>
      <c r="E7053" s="43">
        <v>1200</v>
      </c>
      <c r="F7053" s="43"/>
      <c r="G7053" s="48">
        <f t="shared" si="176"/>
        <v>101989.01612903201</v>
      </c>
      <c r="H7053" s="388" t="s">
        <v>9567</v>
      </c>
    </row>
    <row r="7054" spans="1:10" x14ac:dyDescent="0.3">
      <c r="A7054" s="503">
        <v>45154</v>
      </c>
      <c r="B7054" s="396" t="s">
        <v>12063</v>
      </c>
      <c r="C7054" s="5" t="s">
        <v>9749</v>
      </c>
      <c r="D7054" s="5" t="s">
        <v>4342</v>
      </c>
      <c r="E7054" s="43">
        <v>12776</v>
      </c>
      <c r="F7054" s="43"/>
      <c r="G7054" s="48">
        <f t="shared" si="176"/>
        <v>89213.01612903201</v>
      </c>
      <c r="H7054" s="388" t="s">
        <v>9567</v>
      </c>
    </row>
    <row r="7055" spans="1:10" x14ac:dyDescent="0.3">
      <c r="A7055" s="503">
        <v>45154</v>
      </c>
      <c r="B7055" s="396" t="s">
        <v>10751</v>
      </c>
      <c r="C7055" s="5" t="s">
        <v>5979</v>
      </c>
      <c r="D7055" s="5" t="s">
        <v>40</v>
      </c>
      <c r="E7055" s="43">
        <v>6000</v>
      </c>
      <c r="F7055" s="43"/>
      <c r="G7055" s="48">
        <f t="shared" si="176"/>
        <v>83213.01612903201</v>
      </c>
      <c r="H7055" s="388" t="s">
        <v>9567</v>
      </c>
      <c r="I7055" s="533"/>
      <c r="J7055" s="533"/>
    </row>
    <row r="7056" spans="1:10" x14ac:dyDescent="0.3">
      <c r="A7056" s="503">
        <v>45154</v>
      </c>
      <c r="B7056" s="396"/>
      <c r="C7056" s="5" t="s">
        <v>10800</v>
      </c>
      <c r="D7056" s="5" t="s">
        <v>11944</v>
      </c>
      <c r="E7056" s="65">
        <v>18000</v>
      </c>
      <c r="F7056" s="43"/>
      <c r="G7056" s="48">
        <f t="shared" si="176"/>
        <v>65213.01612903201</v>
      </c>
      <c r="H7056" s="388" t="s">
        <v>9567</v>
      </c>
      <c r="I7056" s="533"/>
      <c r="J7056" s="533"/>
    </row>
    <row r="7057" spans="1:10" x14ac:dyDescent="0.3">
      <c r="A7057" s="503">
        <v>45154</v>
      </c>
      <c r="B7057" s="396" t="s">
        <v>12063</v>
      </c>
      <c r="C7057" s="5" t="s">
        <v>5793</v>
      </c>
      <c r="D7057" s="5" t="s">
        <v>8924</v>
      </c>
      <c r="E7057" s="43">
        <v>300</v>
      </c>
      <c r="F7057" s="43"/>
      <c r="G7057" s="48">
        <f t="shared" si="176"/>
        <v>64913.01612903201</v>
      </c>
      <c r="H7057" s="388" t="s">
        <v>9567</v>
      </c>
      <c r="I7057" s="533"/>
      <c r="J7057" s="533"/>
    </row>
    <row r="7058" spans="1:10" x14ac:dyDescent="0.3">
      <c r="A7058" s="503">
        <v>45154</v>
      </c>
      <c r="B7058" s="396" t="s">
        <v>12063</v>
      </c>
      <c r="C7058" s="5" t="s">
        <v>5793</v>
      </c>
      <c r="D7058" s="5" t="s">
        <v>40</v>
      </c>
      <c r="E7058" s="43">
        <v>2000</v>
      </c>
      <c r="F7058" s="43"/>
      <c r="G7058" s="48">
        <f t="shared" si="176"/>
        <v>62913.01612903201</v>
      </c>
      <c r="H7058" s="388" t="s">
        <v>9567</v>
      </c>
      <c r="I7058" s="533"/>
      <c r="J7058" s="533"/>
    </row>
    <row r="7059" spans="1:10" x14ac:dyDescent="0.3">
      <c r="A7059" s="503">
        <v>45154</v>
      </c>
      <c r="B7059" s="396" t="s">
        <v>12060</v>
      </c>
      <c r="C7059" s="5" t="s">
        <v>9794</v>
      </c>
      <c r="D7059" s="5" t="s">
        <v>9795</v>
      </c>
      <c r="E7059" s="43">
        <v>2600</v>
      </c>
      <c r="F7059" s="43"/>
      <c r="G7059" s="48">
        <f t="shared" si="176"/>
        <v>60313.01612903201</v>
      </c>
      <c r="H7059" s="388" t="s">
        <v>9567</v>
      </c>
      <c r="I7059" s="533"/>
      <c r="J7059" s="533"/>
    </row>
    <row r="7060" spans="1:10" x14ac:dyDescent="0.3">
      <c r="A7060" s="503">
        <v>45154</v>
      </c>
      <c r="B7060" s="396" t="s">
        <v>10751</v>
      </c>
      <c r="C7060" s="5" t="s">
        <v>5793</v>
      </c>
      <c r="D7060" s="5" t="s">
        <v>40</v>
      </c>
      <c r="E7060" s="43">
        <v>2000</v>
      </c>
      <c r="F7060" s="43"/>
      <c r="G7060" s="48">
        <f t="shared" si="176"/>
        <v>58313.01612903201</v>
      </c>
      <c r="H7060" s="388" t="s">
        <v>9567</v>
      </c>
      <c r="I7060" s="533"/>
      <c r="J7060" s="533"/>
    </row>
    <row r="7061" spans="1:10" x14ac:dyDescent="0.3">
      <c r="A7061" s="503">
        <v>45154</v>
      </c>
      <c r="B7061" s="396" t="s">
        <v>12062</v>
      </c>
      <c r="C7061" s="5" t="s">
        <v>5793</v>
      </c>
      <c r="D7061" s="5" t="s">
        <v>40</v>
      </c>
      <c r="E7061" s="43">
        <v>2000</v>
      </c>
      <c r="F7061" s="43"/>
      <c r="G7061" s="48">
        <f t="shared" si="176"/>
        <v>56313.01612903201</v>
      </c>
      <c r="H7061" s="388" t="s">
        <v>9567</v>
      </c>
      <c r="I7061" s="533"/>
      <c r="J7061" s="533"/>
    </row>
    <row r="7062" spans="1:10" x14ac:dyDescent="0.3">
      <c r="A7062" s="503">
        <v>45154</v>
      </c>
      <c r="B7062" s="396" t="s">
        <v>12061</v>
      </c>
      <c r="C7062" s="5" t="s">
        <v>5793</v>
      </c>
      <c r="D7062" s="5" t="s">
        <v>40</v>
      </c>
      <c r="E7062" s="43">
        <v>2000</v>
      </c>
      <c r="F7062" s="43"/>
      <c r="G7062" s="48">
        <f t="shared" si="176"/>
        <v>54313.01612903201</v>
      </c>
      <c r="H7062" s="388" t="s">
        <v>9567</v>
      </c>
      <c r="I7062" s="533"/>
      <c r="J7062" s="533"/>
    </row>
    <row r="7063" spans="1:10" x14ac:dyDescent="0.3">
      <c r="A7063" s="503">
        <v>45154</v>
      </c>
      <c r="B7063" s="396" t="s">
        <v>12154</v>
      </c>
      <c r="C7063" s="5" t="s">
        <v>1074</v>
      </c>
      <c r="D7063" s="5" t="s">
        <v>6280</v>
      </c>
      <c r="E7063" s="43">
        <v>2500</v>
      </c>
      <c r="F7063" s="43"/>
      <c r="G7063" s="48">
        <f t="shared" si="176"/>
        <v>51813.01612903201</v>
      </c>
      <c r="H7063" s="388" t="s">
        <v>9567</v>
      </c>
      <c r="I7063" s="533"/>
      <c r="J7063" s="533"/>
    </row>
    <row r="7064" spans="1:10" x14ac:dyDescent="0.3">
      <c r="A7064" s="503">
        <v>45154</v>
      </c>
      <c r="B7064" s="396" t="s">
        <v>25</v>
      </c>
      <c r="C7064" s="5" t="s">
        <v>1074</v>
      </c>
      <c r="D7064" s="5" t="s">
        <v>6280</v>
      </c>
      <c r="E7064" s="43">
        <v>7000</v>
      </c>
      <c r="F7064" s="43"/>
      <c r="G7064" s="48">
        <f t="shared" si="176"/>
        <v>44813.01612903201</v>
      </c>
      <c r="H7064" s="388" t="s">
        <v>9567</v>
      </c>
      <c r="I7064" s="533"/>
      <c r="J7064" s="533"/>
    </row>
    <row r="7065" spans="1:10" x14ac:dyDescent="0.3">
      <c r="A7065" s="503">
        <v>45155</v>
      </c>
      <c r="B7065" s="396" t="s">
        <v>12063</v>
      </c>
      <c r="C7065" s="5" t="s">
        <v>8928</v>
      </c>
      <c r="D7065" s="5" t="s">
        <v>11949</v>
      </c>
      <c r="E7065" s="43">
        <v>20000</v>
      </c>
      <c r="F7065" s="43"/>
      <c r="G7065" s="48">
        <f t="shared" si="176"/>
        <v>24813.01612903201</v>
      </c>
      <c r="H7065" s="388" t="s">
        <v>9567</v>
      </c>
    </row>
    <row r="7066" spans="1:10" x14ac:dyDescent="0.3">
      <c r="A7066" s="503">
        <v>45154</v>
      </c>
      <c r="B7066" s="567"/>
      <c r="C7066" s="480"/>
      <c r="D7066" s="491" t="s">
        <v>11945</v>
      </c>
      <c r="E7066" s="480"/>
      <c r="F7066" s="43">
        <v>156000</v>
      </c>
      <c r="G7066" s="48">
        <f t="shared" si="176"/>
        <v>180813.01612903201</v>
      </c>
      <c r="H7066" s="388" t="s">
        <v>9567</v>
      </c>
      <c r="I7066" s="533"/>
      <c r="J7066" s="533"/>
    </row>
    <row r="7067" spans="1:10" x14ac:dyDescent="0.3">
      <c r="A7067" s="503">
        <v>45154</v>
      </c>
      <c r="B7067" s="567"/>
      <c r="C7067" s="480"/>
      <c r="D7067" s="491" t="s">
        <v>4106</v>
      </c>
      <c r="E7067" s="480"/>
      <c r="F7067" s="43">
        <v>139860</v>
      </c>
      <c r="G7067" s="48">
        <f t="shared" si="176"/>
        <v>320673.01612903201</v>
      </c>
      <c r="H7067" s="388" t="s">
        <v>9567</v>
      </c>
      <c r="I7067" s="533"/>
      <c r="J7067" s="533"/>
    </row>
    <row r="7068" spans="1:10" x14ac:dyDescent="0.3">
      <c r="A7068" s="503">
        <v>45155</v>
      </c>
      <c r="B7068" s="396"/>
      <c r="C7068" s="5" t="s">
        <v>14</v>
      </c>
      <c r="D7068" s="5" t="s">
        <v>11950</v>
      </c>
      <c r="E7068" s="43">
        <v>102300</v>
      </c>
      <c r="F7068" s="43"/>
      <c r="G7068" s="48">
        <f t="shared" si="176"/>
        <v>218373.01612903201</v>
      </c>
      <c r="H7068" s="388" t="s">
        <v>9567</v>
      </c>
    </row>
    <row r="7069" spans="1:10" x14ac:dyDescent="0.3">
      <c r="A7069" s="503">
        <v>45155</v>
      </c>
      <c r="B7069" s="567"/>
      <c r="C7069" s="480"/>
      <c r="D7069" s="491" t="s">
        <v>11984</v>
      </c>
      <c r="E7069" s="480"/>
      <c r="F7069" s="43">
        <v>325000</v>
      </c>
      <c r="G7069" s="48">
        <f t="shared" si="176"/>
        <v>543373.01612903201</v>
      </c>
      <c r="H7069" s="388" t="s">
        <v>9567</v>
      </c>
      <c r="I7069" s="533"/>
      <c r="J7069" s="533"/>
    </row>
    <row r="7070" spans="1:10" x14ac:dyDescent="0.3">
      <c r="A7070" s="503">
        <v>45155</v>
      </c>
      <c r="B7070" s="396"/>
      <c r="C7070" s="5" t="s">
        <v>14</v>
      </c>
      <c r="D7070" s="5" t="s">
        <v>10198</v>
      </c>
      <c r="E7070" s="43">
        <v>2500</v>
      </c>
      <c r="F7070" s="43"/>
      <c r="G7070" s="48">
        <f t="shared" si="176"/>
        <v>540873.01612903201</v>
      </c>
      <c r="H7070" s="388" t="s">
        <v>9567</v>
      </c>
    </row>
    <row r="7071" spans="1:10" x14ac:dyDescent="0.3">
      <c r="A7071" s="503">
        <v>45155</v>
      </c>
      <c r="B7071" s="396" t="s">
        <v>12063</v>
      </c>
      <c r="C7071" s="5" t="s">
        <v>5793</v>
      </c>
      <c r="D7071" s="5" t="s">
        <v>40</v>
      </c>
      <c r="E7071" s="43">
        <v>2000</v>
      </c>
      <c r="F7071" s="43"/>
      <c r="G7071" s="48">
        <f t="shared" si="176"/>
        <v>538873.01612903201</v>
      </c>
      <c r="H7071" s="388" t="s">
        <v>9567</v>
      </c>
    </row>
    <row r="7072" spans="1:10"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10" x14ac:dyDescent="0.3">
      <c r="A7105" s="503">
        <v>45159</v>
      </c>
      <c r="B7105" s="396" t="s">
        <v>12062</v>
      </c>
      <c r="C7105" s="5" t="s">
        <v>9749</v>
      </c>
      <c r="D7105" s="5" t="s">
        <v>11989</v>
      </c>
      <c r="E7105" s="43">
        <v>13200</v>
      </c>
      <c r="F7105" s="43"/>
      <c r="G7105" s="48">
        <f t="shared" si="176"/>
        <v>45917.01612903201</v>
      </c>
      <c r="H7105" s="388" t="s">
        <v>9567</v>
      </c>
    </row>
    <row r="7106" spans="1:10" x14ac:dyDescent="0.3">
      <c r="A7106" s="503">
        <v>45159</v>
      </c>
      <c r="B7106" s="396" t="s">
        <v>12062</v>
      </c>
      <c r="C7106" s="5" t="s">
        <v>9749</v>
      </c>
      <c r="D7106" s="5" t="s">
        <v>11287</v>
      </c>
      <c r="E7106" s="43">
        <v>880</v>
      </c>
      <c r="F7106" s="43"/>
      <c r="G7106" s="48">
        <f t="shared" si="176"/>
        <v>45037.01612903201</v>
      </c>
      <c r="H7106" s="388" t="s">
        <v>9567</v>
      </c>
    </row>
    <row r="7107" spans="1:10" x14ac:dyDescent="0.3">
      <c r="A7107" s="503">
        <v>45159</v>
      </c>
      <c r="B7107" s="396" t="s">
        <v>25</v>
      </c>
      <c r="C7107" s="5" t="s">
        <v>11143</v>
      </c>
      <c r="D7107" s="5" t="s">
        <v>9200</v>
      </c>
      <c r="E7107" s="43">
        <v>4500</v>
      </c>
      <c r="F7107" s="43"/>
      <c r="G7107" s="48">
        <f t="shared" ref="G7107:G7170" si="177">G7106+F7107-E7107</f>
        <v>40537.01612903201</v>
      </c>
      <c r="H7107" s="388" t="s">
        <v>9567</v>
      </c>
    </row>
    <row r="7108" spans="1:10" x14ac:dyDescent="0.3">
      <c r="A7108" s="503">
        <v>45159</v>
      </c>
      <c r="B7108" s="396" t="s">
        <v>12060</v>
      </c>
      <c r="C7108" s="5" t="s">
        <v>9749</v>
      </c>
      <c r="D7108" s="5" t="s">
        <v>11980</v>
      </c>
      <c r="E7108" s="43">
        <v>5120</v>
      </c>
      <c r="F7108" s="43"/>
      <c r="G7108" s="48">
        <f t="shared" si="177"/>
        <v>35417.01612903201</v>
      </c>
      <c r="H7108" s="388" t="s">
        <v>9567</v>
      </c>
    </row>
    <row r="7109" spans="1:10" x14ac:dyDescent="0.3">
      <c r="A7109" s="503">
        <v>45159</v>
      </c>
      <c r="B7109" s="396" t="s">
        <v>11508</v>
      </c>
      <c r="C7109" s="5" t="s">
        <v>84</v>
      </c>
      <c r="D7109" s="5" t="s">
        <v>11981</v>
      </c>
      <c r="E7109" s="43">
        <v>2000</v>
      </c>
      <c r="F7109" s="43"/>
      <c r="G7109" s="48">
        <f t="shared" si="177"/>
        <v>33417.01612903201</v>
      </c>
      <c r="H7109" s="388" t="s">
        <v>9567</v>
      </c>
    </row>
    <row r="7110" spans="1:10" x14ac:dyDescent="0.3">
      <c r="A7110" s="503">
        <v>45159</v>
      </c>
      <c r="B7110" s="396" t="s">
        <v>12063</v>
      </c>
      <c r="C7110" s="5" t="s">
        <v>5288</v>
      </c>
      <c r="D7110" s="5" t="s">
        <v>11982</v>
      </c>
      <c r="E7110" s="43">
        <v>31200</v>
      </c>
      <c r="F7110" s="43"/>
      <c r="G7110" s="48">
        <f t="shared" si="177"/>
        <v>2217.0161290320102</v>
      </c>
      <c r="H7110" s="388" t="s">
        <v>9567</v>
      </c>
    </row>
    <row r="7111" spans="1:10" x14ac:dyDescent="0.3">
      <c r="A7111" s="503">
        <v>45159</v>
      </c>
      <c r="B7111" s="396" t="s">
        <v>12063</v>
      </c>
      <c r="C7111" s="5" t="s">
        <v>30</v>
      </c>
      <c r="D7111" s="5" t="s">
        <v>11983</v>
      </c>
      <c r="E7111" s="43">
        <v>250</v>
      </c>
      <c r="F7111" s="43"/>
      <c r="G7111" s="48">
        <f t="shared" si="177"/>
        <v>1967.0161290320102</v>
      </c>
      <c r="H7111" s="388" t="s">
        <v>9567</v>
      </c>
    </row>
    <row r="7112" spans="1:10" x14ac:dyDescent="0.3">
      <c r="A7112" s="503">
        <v>45160</v>
      </c>
      <c r="B7112" s="567"/>
      <c r="C7112" s="480"/>
      <c r="D7112" s="491" t="s">
        <v>11842</v>
      </c>
      <c r="E7112" s="480"/>
      <c r="F7112" s="43">
        <v>50000</v>
      </c>
      <c r="G7112" s="48">
        <f t="shared" si="177"/>
        <v>51967.01612903201</v>
      </c>
      <c r="H7112" s="388" t="s">
        <v>9567</v>
      </c>
      <c r="I7112" s="533"/>
      <c r="J7112" s="533"/>
    </row>
    <row r="7113" spans="1:10" x14ac:dyDescent="0.3">
      <c r="A7113" s="503">
        <v>45160</v>
      </c>
      <c r="B7113" s="396" t="s">
        <v>10319</v>
      </c>
      <c r="C7113" s="5" t="s">
        <v>5793</v>
      </c>
      <c r="D7113" s="5" t="s">
        <v>40</v>
      </c>
      <c r="E7113" s="43">
        <v>2900</v>
      </c>
      <c r="F7113" s="43"/>
      <c r="G7113" s="48">
        <f t="shared" si="177"/>
        <v>49067.01612903201</v>
      </c>
      <c r="H7113" s="388" t="s">
        <v>9567</v>
      </c>
    </row>
    <row r="7114" spans="1:10" x14ac:dyDescent="0.3">
      <c r="A7114" s="503">
        <v>45160</v>
      </c>
      <c r="B7114" s="396" t="s">
        <v>10319</v>
      </c>
      <c r="C7114" s="5" t="s">
        <v>5793</v>
      </c>
      <c r="D7114" s="5" t="s">
        <v>40</v>
      </c>
      <c r="E7114" s="43">
        <v>1500</v>
      </c>
      <c r="F7114" s="43"/>
      <c r="G7114" s="48">
        <f t="shared" si="177"/>
        <v>47567.01612903201</v>
      </c>
      <c r="H7114" s="388" t="s">
        <v>9567</v>
      </c>
    </row>
    <row r="7115" spans="1:10" x14ac:dyDescent="0.3">
      <c r="A7115" s="503">
        <v>45160</v>
      </c>
      <c r="B7115" s="396" t="s">
        <v>6481</v>
      </c>
      <c r="C7115" s="5" t="s">
        <v>9794</v>
      </c>
      <c r="D7115" s="5" t="s">
        <v>11986</v>
      </c>
      <c r="E7115" s="43">
        <v>1850</v>
      </c>
      <c r="F7115" s="43"/>
      <c r="G7115" s="48">
        <f t="shared" si="177"/>
        <v>45717.01612903201</v>
      </c>
      <c r="H7115" s="388" t="s">
        <v>9567</v>
      </c>
    </row>
    <row r="7116" spans="1:10" x14ac:dyDescent="0.3">
      <c r="A7116" s="503">
        <v>45160</v>
      </c>
      <c r="B7116" s="396" t="s">
        <v>12062</v>
      </c>
      <c r="C7116" s="5" t="s">
        <v>9749</v>
      </c>
      <c r="D7116" s="5" t="s">
        <v>11987</v>
      </c>
      <c r="E7116" s="43">
        <v>5500</v>
      </c>
      <c r="F7116" s="43"/>
      <c r="G7116" s="48">
        <f t="shared" si="177"/>
        <v>40217.01612903201</v>
      </c>
      <c r="H7116" s="388" t="s">
        <v>9567</v>
      </c>
    </row>
    <row r="7117" spans="1:10" x14ac:dyDescent="0.3">
      <c r="A7117" s="503">
        <v>45160</v>
      </c>
      <c r="B7117" s="396" t="s">
        <v>11508</v>
      </c>
      <c r="C7117" s="5" t="s">
        <v>84</v>
      </c>
      <c r="D7117" s="5" t="s">
        <v>11988</v>
      </c>
      <c r="E7117" s="43">
        <v>5000</v>
      </c>
      <c r="F7117" s="43"/>
      <c r="G7117" s="48">
        <f t="shared" si="177"/>
        <v>35217.01612903201</v>
      </c>
      <c r="H7117" s="388" t="s">
        <v>9567</v>
      </c>
    </row>
    <row r="7118" spans="1:10" x14ac:dyDescent="0.3">
      <c r="A7118" s="503">
        <v>45160</v>
      </c>
      <c r="B7118" s="396" t="s">
        <v>25</v>
      </c>
      <c r="C7118" s="5" t="s">
        <v>9749</v>
      </c>
      <c r="D7118" s="5" t="s">
        <v>2013</v>
      </c>
      <c r="E7118" s="43">
        <v>1200</v>
      </c>
      <c r="F7118" s="43"/>
      <c r="G7118" s="48">
        <f t="shared" si="177"/>
        <v>34017.01612903201</v>
      </c>
      <c r="H7118" s="388" t="s">
        <v>9567</v>
      </c>
    </row>
    <row r="7119" spans="1:10" x14ac:dyDescent="0.3">
      <c r="A7119" s="503">
        <v>45160</v>
      </c>
      <c r="B7119" s="396" t="s">
        <v>12060</v>
      </c>
      <c r="C7119" s="5" t="s">
        <v>9749</v>
      </c>
      <c r="D7119" s="5" t="s">
        <v>11990</v>
      </c>
      <c r="E7119" s="43">
        <v>1740</v>
      </c>
      <c r="F7119" s="43"/>
      <c r="G7119" s="48">
        <f t="shared" si="177"/>
        <v>32277.01612903201</v>
      </c>
      <c r="H7119" s="388" t="s">
        <v>9567</v>
      </c>
    </row>
    <row r="7120" spans="1:10" x14ac:dyDescent="0.3">
      <c r="A7120" s="503">
        <v>45160</v>
      </c>
      <c r="B7120" s="396" t="s">
        <v>10751</v>
      </c>
      <c r="C7120" s="5" t="s">
        <v>10800</v>
      </c>
      <c r="D7120" s="5" t="s">
        <v>11991</v>
      </c>
      <c r="E7120" s="43">
        <v>30000</v>
      </c>
      <c r="F7120" s="43"/>
      <c r="G7120" s="48">
        <f t="shared" si="177"/>
        <v>2277.0161290320102</v>
      </c>
      <c r="H7120" s="388" t="s">
        <v>9567</v>
      </c>
    </row>
    <row r="7121" spans="1:10" x14ac:dyDescent="0.3">
      <c r="A7121" s="503">
        <v>45160</v>
      </c>
      <c r="B7121" s="396" t="s">
        <v>12065</v>
      </c>
      <c r="C7121" s="5" t="s">
        <v>10800</v>
      </c>
      <c r="D7121" s="5" t="s">
        <v>11992</v>
      </c>
      <c r="E7121" s="43">
        <v>1800</v>
      </c>
      <c r="F7121" s="43"/>
      <c r="G7121" s="48">
        <f t="shared" si="177"/>
        <v>477.01612903201021</v>
      </c>
      <c r="H7121" s="388" t="s">
        <v>9567</v>
      </c>
    </row>
    <row r="7122" spans="1:10" x14ac:dyDescent="0.3">
      <c r="A7122" s="503">
        <v>45161</v>
      </c>
      <c r="B7122" s="567"/>
      <c r="C7122" s="480"/>
      <c r="D7122" s="491" t="s">
        <v>11993</v>
      </c>
      <c r="E7122" s="480"/>
      <c r="F7122" s="43">
        <v>200000</v>
      </c>
      <c r="G7122" s="48">
        <f t="shared" ref="G7122" si="178">G7121+F7122-E7122</f>
        <v>200477.01612903201</v>
      </c>
      <c r="H7122" s="388" t="s">
        <v>9567</v>
      </c>
      <c r="I7122" s="533"/>
      <c r="J7122" s="533"/>
    </row>
    <row r="7123" spans="1:10" x14ac:dyDescent="0.3">
      <c r="A7123" s="503">
        <v>45161</v>
      </c>
      <c r="B7123" s="396" t="s">
        <v>12063</v>
      </c>
      <c r="C7123" s="5" t="s">
        <v>5288</v>
      </c>
      <c r="D7123" s="5" t="s">
        <v>11994</v>
      </c>
      <c r="E7123" s="43">
        <v>18000</v>
      </c>
      <c r="F7123" s="43"/>
      <c r="G7123" s="48">
        <f t="shared" si="177"/>
        <v>182477.01612903201</v>
      </c>
      <c r="H7123" s="388" t="s">
        <v>9567</v>
      </c>
    </row>
    <row r="7124" spans="1:10" x14ac:dyDescent="0.3">
      <c r="A7124" s="503">
        <v>45161</v>
      </c>
      <c r="B7124" s="396" t="s">
        <v>12063</v>
      </c>
      <c r="C7124" s="5" t="s">
        <v>5288</v>
      </c>
      <c r="D7124" s="5" t="s">
        <v>11995</v>
      </c>
      <c r="E7124" s="43">
        <v>25000</v>
      </c>
      <c r="F7124" s="43"/>
      <c r="G7124" s="48">
        <f t="shared" si="177"/>
        <v>157477.01612903201</v>
      </c>
      <c r="H7124" s="388" t="s">
        <v>9567</v>
      </c>
    </row>
    <row r="7125" spans="1:10" x14ac:dyDescent="0.3">
      <c r="A7125" s="503">
        <v>45161</v>
      </c>
      <c r="B7125" s="567"/>
      <c r="C7125" s="480"/>
      <c r="D7125" s="491" t="s">
        <v>11996</v>
      </c>
      <c r="E7125" s="480"/>
      <c r="F7125" s="43">
        <v>3000</v>
      </c>
      <c r="G7125" s="48">
        <f t="shared" si="177"/>
        <v>160477.01612903201</v>
      </c>
      <c r="H7125" s="388" t="s">
        <v>9567</v>
      </c>
    </row>
    <row r="7126" spans="1:10" x14ac:dyDescent="0.3">
      <c r="A7126" s="503">
        <v>45161</v>
      </c>
      <c r="B7126" s="396" t="s">
        <v>10319</v>
      </c>
      <c r="C7126" s="5" t="s">
        <v>5793</v>
      </c>
      <c r="D7126" s="5" t="s">
        <v>40</v>
      </c>
      <c r="E7126" s="43">
        <v>5500</v>
      </c>
      <c r="F7126" s="43"/>
      <c r="G7126" s="48">
        <f t="shared" si="177"/>
        <v>154977.01612903201</v>
      </c>
      <c r="H7126" s="388" t="s">
        <v>9567</v>
      </c>
    </row>
    <row r="7127" spans="1:10" x14ac:dyDescent="0.3">
      <c r="A7127" s="503">
        <v>45161</v>
      </c>
      <c r="B7127" s="396"/>
      <c r="C7127" s="5" t="s">
        <v>14</v>
      </c>
      <c r="D7127" s="5" t="s">
        <v>11834</v>
      </c>
      <c r="E7127" s="43">
        <v>1000</v>
      </c>
      <c r="F7127" s="43"/>
      <c r="G7127" s="48">
        <f t="shared" si="177"/>
        <v>153977.01612903201</v>
      </c>
      <c r="H7127" s="388" t="s">
        <v>9567</v>
      </c>
    </row>
    <row r="7128" spans="1:10" x14ac:dyDescent="0.3">
      <c r="A7128" s="503">
        <v>45161</v>
      </c>
      <c r="B7128" s="396" t="s">
        <v>25</v>
      </c>
      <c r="C7128" s="5" t="s">
        <v>25</v>
      </c>
      <c r="D7128" s="5" t="s">
        <v>11435</v>
      </c>
      <c r="E7128" s="43">
        <v>3000</v>
      </c>
      <c r="F7128" s="43"/>
      <c r="G7128" s="48">
        <f t="shared" si="177"/>
        <v>150977.01612903201</v>
      </c>
      <c r="H7128" s="388" t="s">
        <v>9567</v>
      </c>
    </row>
    <row r="7129" spans="1:10" x14ac:dyDescent="0.3">
      <c r="A7129" s="503">
        <v>45161</v>
      </c>
      <c r="B7129" s="396" t="s">
        <v>12064</v>
      </c>
      <c r="C7129" s="5" t="s">
        <v>10695</v>
      </c>
      <c r="D7129" s="5" t="s">
        <v>11999</v>
      </c>
      <c r="E7129" s="43">
        <v>1000</v>
      </c>
      <c r="F7129" s="43"/>
      <c r="G7129" s="48">
        <f t="shared" si="177"/>
        <v>149977.01612903201</v>
      </c>
      <c r="H7129" s="388" t="s">
        <v>9567</v>
      </c>
    </row>
    <row r="7130" spans="1:10" x14ac:dyDescent="0.3">
      <c r="A7130" s="503">
        <v>45161</v>
      </c>
      <c r="B7130" s="396" t="s">
        <v>12061</v>
      </c>
      <c r="C7130" s="5" t="s">
        <v>9749</v>
      </c>
      <c r="D7130" s="5" t="s">
        <v>12000</v>
      </c>
      <c r="E7130" s="43">
        <v>1500</v>
      </c>
      <c r="F7130" s="43"/>
      <c r="G7130" s="48">
        <f t="shared" si="177"/>
        <v>148477.01612903201</v>
      </c>
      <c r="H7130" s="388" t="s">
        <v>9567</v>
      </c>
    </row>
    <row r="7131" spans="1:10" x14ac:dyDescent="0.3">
      <c r="A7131" s="503">
        <v>45161</v>
      </c>
      <c r="B7131" s="396" t="s">
        <v>12060</v>
      </c>
      <c r="C7131" s="5" t="s">
        <v>9749</v>
      </c>
      <c r="D7131" s="5" t="s">
        <v>11980</v>
      </c>
      <c r="E7131" s="43">
        <v>9640</v>
      </c>
      <c r="F7131" s="43"/>
      <c r="G7131" s="48">
        <f t="shared" si="177"/>
        <v>138837.01612903201</v>
      </c>
      <c r="H7131" s="388" t="s">
        <v>9567</v>
      </c>
    </row>
    <row r="7132" spans="1:10" x14ac:dyDescent="0.3">
      <c r="A7132" s="503">
        <v>45161</v>
      </c>
      <c r="B7132" s="567"/>
      <c r="C7132" s="480"/>
      <c r="D7132" s="491" t="s">
        <v>11984</v>
      </c>
      <c r="E7132" s="480"/>
      <c r="F7132" s="43">
        <v>70000</v>
      </c>
      <c r="G7132" s="48">
        <f t="shared" si="177"/>
        <v>208837.01612903201</v>
      </c>
      <c r="H7132" s="388" t="s">
        <v>9567</v>
      </c>
      <c r="I7132" s="533"/>
      <c r="J7132" s="533"/>
    </row>
    <row r="7133" spans="1:10" x14ac:dyDescent="0.3">
      <c r="A7133" s="503">
        <v>45161</v>
      </c>
      <c r="B7133" s="396" t="s">
        <v>12062</v>
      </c>
      <c r="C7133" s="5" t="s">
        <v>12003</v>
      </c>
      <c r="D7133" s="5" t="s">
        <v>12004</v>
      </c>
      <c r="E7133" s="43">
        <v>3000</v>
      </c>
      <c r="F7133" s="43"/>
      <c r="G7133" s="48">
        <f t="shared" si="177"/>
        <v>205837.01612903201</v>
      </c>
      <c r="H7133" s="388" t="s">
        <v>9567</v>
      </c>
    </row>
    <row r="7134" spans="1:10" x14ac:dyDescent="0.3">
      <c r="A7134" s="503">
        <v>45161</v>
      </c>
      <c r="B7134" s="396" t="s">
        <v>12060</v>
      </c>
      <c r="C7134" s="5" t="s">
        <v>9451</v>
      </c>
      <c r="D7134" s="5" t="s">
        <v>12006</v>
      </c>
      <c r="E7134" s="43">
        <v>8000</v>
      </c>
      <c r="F7134" s="43"/>
      <c r="G7134" s="48">
        <f t="shared" si="177"/>
        <v>197837.01612903201</v>
      </c>
      <c r="H7134" s="388" t="s">
        <v>9567</v>
      </c>
    </row>
    <row r="7135" spans="1:10" x14ac:dyDescent="0.3">
      <c r="A7135" s="503">
        <v>45161</v>
      </c>
      <c r="B7135" s="396" t="s">
        <v>11752</v>
      </c>
      <c r="C7135" s="5" t="s">
        <v>11216</v>
      </c>
      <c r="D7135" s="5" t="s">
        <v>11857</v>
      </c>
      <c r="E7135" s="43">
        <v>10616</v>
      </c>
      <c r="F7135" s="43"/>
      <c r="G7135" s="48">
        <f t="shared" si="177"/>
        <v>187221.01612903201</v>
      </c>
      <c r="H7135" s="388" t="s">
        <v>9567</v>
      </c>
    </row>
    <row r="7136" spans="1:10"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10" x14ac:dyDescent="0.3">
      <c r="A7153" s="503">
        <v>45163</v>
      </c>
      <c r="B7153" s="396" t="s">
        <v>11508</v>
      </c>
      <c r="C7153" s="5" t="s">
        <v>5793</v>
      </c>
      <c r="D7153" s="5" t="s">
        <v>40</v>
      </c>
      <c r="E7153" s="43">
        <v>1000</v>
      </c>
      <c r="F7153" s="43"/>
      <c r="G7153" s="48">
        <f t="shared" si="177"/>
        <v>28335.01612903201</v>
      </c>
      <c r="H7153" s="388" t="s">
        <v>9567</v>
      </c>
    </row>
    <row r="7154" spans="1:10" x14ac:dyDescent="0.3">
      <c r="A7154" s="503">
        <v>45163</v>
      </c>
      <c r="B7154" s="396" t="s">
        <v>12062</v>
      </c>
      <c r="C7154" s="5" t="s">
        <v>5162</v>
      </c>
      <c r="D7154" s="5" t="s">
        <v>12016</v>
      </c>
      <c r="E7154" s="43">
        <v>5000</v>
      </c>
      <c r="F7154" s="43"/>
      <c r="G7154" s="48">
        <f t="shared" si="177"/>
        <v>23335.01612903201</v>
      </c>
      <c r="H7154" s="388" t="s">
        <v>9567</v>
      </c>
    </row>
    <row r="7155" spans="1:10" x14ac:dyDescent="0.3">
      <c r="A7155" s="503">
        <v>45163</v>
      </c>
      <c r="B7155" s="396" t="s">
        <v>10319</v>
      </c>
      <c r="C7155" s="5" t="s">
        <v>247</v>
      </c>
      <c r="D7155" s="5" t="s">
        <v>11452</v>
      </c>
      <c r="E7155" s="43">
        <v>15000</v>
      </c>
      <c r="F7155" s="43"/>
      <c r="G7155" s="48">
        <f t="shared" si="177"/>
        <v>8335.0161290320102</v>
      </c>
      <c r="H7155" s="388" t="s">
        <v>9567</v>
      </c>
    </row>
    <row r="7156" spans="1:10" x14ac:dyDescent="0.3">
      <c r="A7156" s="503">
        <v>45164</v>
      </c>
      <c r="B7156" s="567"/>
      <c r="C7156" s="480"/>
      <c r="D7156" s="491" t="s">
        <v>11993</v>
      </c>
      <c r="E7156" s="480"/>
      <c r="F7156" s="43">
        <v>398500</v>
      </c>
      <c r="G7156" s="48">
        <f t="shared" si="177"/>
        <v>406835.01612903201</v>
      </c>
      <c r="H7156" s="388" t="s">
        <v>9567</v>
      </c>
      <c r="I7156" s="533"/>
      <c r="J7156" s="533"/>
    </row>
    <row r="7157" spans="1:10" x14ac:dyDescent="0.3">
      <c r="A7157" s="503">
        <v>45164</v>
      </c>
      <c r="B7157" s="396" t="s">
        <v>11801</v>
      </c>
      <c r="C7157" s="5" t="s">
        <v>12018</v>
      </c>
      <c r="D7157" s="5" t="s">
        <v>12019</v>
      </c>
      <c r="E7157" s="43">
        <v>100000</v>
      </c>
      <c r="F7157" s="43"/>
      <c r="G7157" s="48">
        <f t="shared" si="177"/>
        <v>306835.01612903201</v>
      </c>
      <c r="H7157" s="388" t="s">
        <v>9567</v>
      </c>
    </row>
    <row r="7158" spans="1:10" x14ac:dyDescent="0.3">
      <c r="A7158" s="503">
        <v>45164</v>
      </c>
      <c r="B7158" s="396" t="s">
        <v>12060</v>
      </c>
      <c r="C7158" s="5" t="s">
        <v>9749</v>
      </c>
      <c r="D7158" s="5" t="s">
        <v>12020</v>
      </c>
      <c r="E7158" s="43">
        <v>133700</v>
      </c>
      <c r="F7158" s="43"/>
      <c r="G7158" s="48">
        <f t="shared" si="177"/>
        <v>173135.01612903201</v>
      </c>
      <c r="H7158" s="388" t="s">
        <v>9567</v>
      </c>
    </row>
    <row r="7159" spans="1:10" x14ac:dyDescent="0.3">
      <c r="A7159" s="503">
        <v>45164</v>
      </c>
      <c r="B7159" s="396"/>
      <c r="C7159" s="5" t="s">
        <v>541</v>
      </c>
      <c r="D7159" s="5" t="s">
        <v>12021</v>
      </c>
      <c r="E7159" s="43">
        <v>4000</v>
      </c>
      <c r="F7159" s="43"/>
      <c r="G7159" s="48">
        <f t="shared" si="177"/>
        <v>169135.01612903201</v>
      </c>
      <c r="H7159" s="388" t="s">
        <v>9567</v>
      </c>
    </row>
    <row r="7160" spans="1:10" x14ac:dyDescent="0.3">
      <c r="A7160" s="503">
        <v>45164</v>
      </c>
      <c r="B7160" s="396" t="s">
        <v>12063</v>
      </c>
      <c r="C7160" s="5" t="s">
        <v>5793</v>
      </c>
      <c r="D7160" s="5" t="s">
        <v>40</v>
      </c>
      <c r="E7160" s="43">
        <v>1700</v>
      </c>
      <c r="F7160" s="43"/>
      <c r="G7160" s="48">
        <f t="shared" si="177"/>
        <v>167435.01612903201</v>
      </c>
      <c r="H7160" s="388" t="s">
        <v>9567</v>
      </c>
    </row>
    <row r="7161" spans="1:10" x14ac:dyDescent="0.3">
      <c r="A7161" s="503">
        <v>45164</v>
      </c>
      <c r="B7161" s="396" t="s">
        <v>11508</v>
      </c>
      <c r="C7161" s="5" t="s">
        <v>11795</v>
      </c>
      <c r="D7161" s="5" t="s">
        <v>12028</v>
      </c>
      <c r="E7161" s="43">
        <v>1000</v>
      </c>
      <c r="F7161" s="43"/>
      <c r="G7161" s="48">
        <f t="shared" si="177"/>
        <v>166435.01612903201</v>
      </c>
      <c r="H7161" s="388" t="s">
        <v>9567</v>
      </c>
    </row>
    <row r="7162" spans="1:10" x14ac:dyDescent="0.3">
      <c r="A7162" s="503">
        <v>45164</v>
      </c>
      <c r="B7162" s="396" t="s">
        <v>25</v>
      </c>
      <c r="C7162" s="5" t="s">
        <v>84</v>
      </c>
      <c r="D7162" s="5" t="s">
        <v>12029</v>
      </c>
      <c r="E7162" s="43">
        <v>5000</v>
      </c>
      <c r="F7162" s="43"/>
      <c r="G7162" s="48">
        <f t="shared" si="177"/>
        <v>161435.01612903201</v>
      </c>
      <c r="H7162" s="388" t="s">
        <v>9567</v>
      </c>
    </row>
    <row r="7163" spans="1:10" x14ac:dyDescent="0.3">
      <c r="A7163" s="503">
        <v>45166</v>
      </c>
      <c r="B7163" s="396" t="s">
        <v>12154</v>
      </c>
      <c r="C7163" s="5" t="s">
        <v>1074</v>
      </c>
      <c r="D7163" s="5" t="s">
        <v>11395</v>
      </c>
      <c r="E7163" s="43">
        <v>110227</v>
      </c>
      <c r="F7163" s="43"/>
      <c r="G7163" s="48">
        <f t="shared" si="177"/>
        <v>51208.01612903201</v>
      </c>
      <c r="H7163" s="388" t="s">
        <v>9567</v>
      </c>
    </row>
    <row r="7164" spans="1:10" x14ac:dyDescent="0.3">
      <c r="A7164" s="503">
        <v>45166</v>
      </c>
      <c r="B7164" s="396" t="s">
        <v>25</v>
      </c>
      <c r="C7164" s="5" t="s">
        <v>1074</v>
      </c>
      <c r="D7164" s="5" t="s">
        <v>11395</v>
      </c>
      <c r="E7164" s="43">
        <v>50343</v>
      </c>
      <c r="F7164" s="43"/>
      <c r="G7164" s="48">
        <f t="shared" si="177"/>
        <v>865.01612903201021</v>
      </c>
      <c r="H7164" s="388" t="s">
        <v>9567</v>
      </c>
    </row>
    <row r="7165" spans="1:10" x14ac:dyDescent="0.3">
      <c r="A7165" s="503">
        <v>45166</v>
      </c>
      <c r="B7165" s="567"/>
      <c r="C7165" s="480"/>
      <c r="D7165" s="491" t="s">
        <v>4106</v>
      </c>
      <c r="E7165" s="480"/>
      <c r="F7165" s="43">
        <v>200000</v>
      </c>
      <c r="G7165" s="48">
        <f t="shared" si="177"/>
        <v>200865.01612903201</v>
      </c>
      <c r="H7165" s="388" t="s">
        <v>9567</v>
      </c>
      <c r="I7165" s="533"/>
      <c r="J7165" s="533"/>
    </row>
    <row r="7166" spans="1:10" x14ac:dyDescent="0.3">
      <c r="A7166" s="503">
        <v>45166</v>
      </c>
      <c r="B7166" s="396" t="s">
        <v>11752</v>
      </c>
      <c r="C7166" s="5" t="s">
        <v>10695</v>
      </c>
      <c r="D7166" s="5" t="s">
        <v>12031</v>
      </c>
      <c r="E7166" s="43">
        <v>25000</v>
      </c>
      <c r="F7166" s="43"/>
      <c r="G7166" s="48">
        <f t="shared" si="177"/>
        <v>175865.01612903201</v>
      </c>
      <c r="H7166" s="388" t="s">
        <v>9567</v>
      </c>
    </row>
    <row r="7167" spans="1:10" x14ac:dyDescent="0.3">
      <c r="A7167" s="503">
        <v>45166</v>
      </c>
      <c r="B7167" s="396" t="s">
        <v>25</v>
      </c>
      <c r="C7167" s="5" t="s">
        <v>25</v>
      </c>
      <c r="D7167" s="5" t="s">
        <v>11435</v>
      </c>
      <c r="E7167" s="43">
        <v>3000</v>
      </c>
      <c r="F7167" s="43"/>
      <c r="G7167" s="48">
        <f t="shared" si="177"/>
        <v>172865.01612903201</v>
      </c>
      <c r="H7167" s="388" t="s">
        <v>9567</v>
      </c>
    </row>
    <row r="7168" spans="1:10" x14ac:dyDescent="0.3">
      <c r="A7168" s="503">
        <v>45166</v>
      </c>
      <c r="B7168" s="396" t="s">
        <v>12060</v>
      </c>
      <c r="C7168" s="5" t="s">
        <v>10800</v>
      </c>
      <c r="D7168" s="5" t="s">
        <v>4342</v>
      </c>
      <c r="E7168" s="43">
        <v>10000</v>
      </c>
      <c r="F7168" s="43"/>
      <c r="G7168" s="48">
        <f t="shared" si="177"/>
        <v>162865.01612903201</v>
      </c>
      <c r="H7168" s="388" t="s">
        <v>9567</v>
      </c>
    </row>
    <row r="7169" spans="1:10" x14ac:dyDescent="0.3">
      <c r="A7169" s="503">
        <v>45166</v>
      </c>
      <c r="B7169" s="396" t="s">
        <v>12060</v>
      </c>
      <c r="C7169" s="5" t="s">
        <v>10800</v>
      </c>
      <c r="D7169" s="5" t="s">
        <v>12032</v>
      </c>
      <c r="E7169" s="43">
        <v>51000</v>
      </c>
      <c r="F7169" s="43"/>
      <c r="G7169" s="48">
        <f t="shared" si="177"/>
        <v>111865.01612903201</v>
      </c>
      <c r="H7169" s="388" t="s">
        <v>9567</v>
      </c>
    </row>
    <row r="7170" spans="1:10" x14ac:dyDescent="0.3">
      <c r="A7170" s="503">
        <v>45166</v>
      </c>
      <c r="B7170" s="396" t="s">
        <v>12062</v>
      </c>
      <c r="C7170" s="5" t="s">
        <v>5793</v>
      </c>
      <c r="D7170" s="5" t="s">
        <v>8924</v>
      </c>
      <c r="E7170" s="43">
        <v>500</v>
      </c>
      <c r="F7170" s="43"/>
      <c r="G7170" s="48">
        <f t="shared" si="177"/>
        <v>111365.01612903201</v>
      </c>
      <c r="H7170" s="388" t="s">
        <v>9567</v>
      </c>
    </row>
    <row r="7171" spans="1:10" x14ac:dyDescent="0.3">
      <c r="A7171" s="503">
        <v>45166</v>
      </c>
      <c r="B7171" s="396" t="s">
        <v>12063</v>
      </c>
      <c r="C7171" s="5" t="s">
        <v>5793</v>
      </c>
      <c r="D7171" s="5" t="s">
        <v>40</v>
      </c>
      <c r="E7171" s="43">
        <v>1800</v>
      </c>
      <c r="F7171" s="43"/>
      <c r="G7171" s="48">
        <f t="shared" ref="G7171:G7179" si="179">G7170+F7171-E7171</f>
        <v>109565.01612903201</v>
      </c>
      <c r="H7171" s="388" t="s">
        <v>9567</v>
      </c>
    </row>
    <row r="7172" spans="1:10" x14ac:dyDescent="0.3">
      <c r="A7172" s="503">
        <v>45166</v>
      </c>
      <c r="B7172" s="396" t="s">
        <v>12063</v>
      </c>
      <c r="C7172" s="5" t="s">
        <v>10800</v>
      </c>
      <c r="D7172" s="5" t="s">
        <v>4342</v>
      </c>
      <c r="E7172" s="65">
        <v>22830</v>
      </c>
      <c r="F7172" s="65"/>
      <c r="G7172" s="48">
        <f t="shared" si="179"/>
        <v>86735.01612903201</v>
      </c>
      <c r="H7172" s="388" t="s">
        <v>9567</v>
      </c>
    </row>
    <row r="7173" spans="1:10" x14ac:dyDescent="0.3">
      <c r="A7173" s="503">
        <v>45166</v>
      </c>
      <c r="B7173" s="396" t="s">
        <v>12062</v>
      </c>
      <c r="C7173" s="5" t="s">
        <v>10800</v>
      </c>
      <c r="D7173" s="5" t="s">
        <v>12033</v>
      </c>
      <c r="E7173" s="43">
        <v>69000</v>
      </c>
      <c r="F7173" s="43"/>
      <c r="G7173" s="48">
        <f t="shared" si="179"/>
        <v>17735.01612903201</v>
      </c>
      <c r="H7173" s="388" t="s">
        <v>9567</v>
      </c>
    </row>
    <row r="7174" spans="1:10" x14ac:dyDescent="0.3">
      <c r="A7174" s="503">
        <v>45166</v>
      </c>
      <c r="B7174" s="396" t="s">
        <v>12060</v>
      </c>
      <c r="C7174" s="5" t="s">
        <v>5793</v>
      </c>
      <c r="D7174" s="5" t="s">
        <v>40</v>
      </c>
      <c r="E7174" s="43">
        <v>3500</v>
      </c>
      <c r="F7174" s="43"/>
      <c r="G7174" s="48">
        <f t="shared" si="179"/>
        <v>14235.01612903201</v>
      </c>
      <c r="H7174" s="388" t="s">
        <v>9567</v>
      </c>
    </row>
    <row r="7175" spans="1:10" x14ac:dyDescent="0.3">
      <c r="A7175" s="503">
        <v>45167</v>
      </c>
      <c r="B7175" s="396"/>
      <c r="C7175" s="5" t="s">
        <v>4550</v>
      </c>
      <c r="D7175" s="5" t="s">
        <v>5813</v>
      </c>
      <c r="E7175" s="43">
        <v>8000</v>
      </c>
      <c r="F7175" s="43"/>
      <c r="G7175" s="48">
        <f t="shared" si="179"/>
        <v>6235.0161290320102</v>
      </c>
      <c r="H7175" s="388" t="s">
        <v>9567</v>
      </c>
    </row>
    <row r="7176" spans="1:10" x14ac:dyDescent="0.3">
      <c r="A7176" s="503">
        <v>45167</v>
      </c>
      <c r="B7176" s="396" t="s">
        <v>25</v>
      </c>
      <c r="C7176" s="5" t="s">
        <v>25</v>
      </c>
      <c r="D7176" s="5" t="s">
        <v>11435</v>
      </c>
      <c r="E7176" s="43">
        <v>3500</v>
      </c>
      <c r="F7176" s="43"/>
      <c r="G7176" s="48">
        <f t="shared" si="179"/>
        <v>2735.0161290320102</v>
      </c>
      <c r="H7176" s="388" t="s">
        <v>9567</v>
      </c>
    </row>
    <row r="7177" spans="1:10" x14ac:dyDescent="0.3">
      <c r="A7177" s="503">
        <v>45167</v>
      </c>
      <c r="B7177" s="567"/>
      <c r="C7177" s="480"/>
      <c r="D7177" s="491" t="s">
        <v>11993</v>
      </c>
      <c r="E7177" s="480"/>
      <c r="F7177" s="43">
        <v>100000</v>
      </c>
      <c r="G7177" s="48">
        <f t="shared" si="179"/>
        <v>102735.01612903201</v>
      </c>
      <c r="H7177" s="388" t="s">
        <v>9567</v>
      </c>
      <c r="I7177" s="533"/>
      <c r="J7177" s="533"/>
    </row>
    <row r="7178" spans="1:10" x14ac:dyDescent="0.3">
      <c r="A7178" s="503">
        <v>45167</v>
      </c>
      <c r="B7178" s="396"/>
      <c r="C7178" s="5" t="s">
        <v>5162</v>
      </c>
      <c r="D7178" s="5" t="s">
        <v>3910</v>
      </c>
      <c r="E7178" s="43">
        <v>5000</v>
      </c>
      <c r="F7178" s="43"/>
      <c r="G7178" s="48">
        <f t="shared" si="179"/>
        <v>97735.01612903201</v>
      </c>
      <c r="H7178" s="388" t="s">
        <v>9567</v>
      </c>
      <c r="I7178" s="533"/>
      <c r="J7178" s="533"/>
    </row>
    <row r="7179" spans="1:10" x14ac:dyDescent="0.3">
      <c r="A7179" s="503">
        <v>45167</v>
      </c>
      <c r="B7179" s="396" t="s">
        <v>11508</v>
      </c>
      <c r="C7179" s="5" t="s">
        <v>9044</v>
      </c>
      <c r="D7179" s="5" t="s">
        <v>10994</v>
      </c>
      <c r="E7179" s="43">
        <v>8000</v>
      </c>
      <c r="F7179" s="43"/>
      <c r="G7179" s="48">
        <f t="shared" si="179"/>
        <v>89735.01612903201</v>
      </c>
      <c r="H7179" s="388" t="s">
        <v>9567</v>
      </c>
    </row>
    <row r="7180" spans="1:10"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10" x14ac:dyDescent="0.3">
      <c r="A7181" s="503">
        <v>45167</v>
      </c>
      <c r="B7181" s="396" t="s">
        <v>12060</v>
      </c>
      <c r="C7181" s="5" t="s">
        <v>10800</v>
      </c>
      <c r="D7181" s="5" t="s">
        <v>12042</v>
      </c>
      <c r="E7181" s="43">
        <v>6924</v>
      </c>
      <c r="F7181" s="43"/>
      <c r="G7181" s="48">
        <f t="shared" si="180"/>
        <v>65411.01612903201</v>
      </c>
      <c r="H7181" s="388" t="s">
        <v>9567</v>
      </c>
    </row>
    <row r="7182" spans="1:10" x14ac:dyDescent="0.3">
      <c r="A7182" s="503">
        <v>45167</v>
      </c>
      <c r="B7182" s="396" t="s">
        <v>12061</v>
      </c>
      <c r="C7182" s="5" t="s">
        <v>10800</v>
      </c>
      <c r="D7182" s="5" t="s">
        <v>12043</v>
      </c>
      <c r="E7182" s="43">
        <v>480</v>
      </c>
      <c r="F7182" s="43"/>
      <c r="G7182" s="48">
        <f t="shared" si="180"/>
        <v>64931.01612903201</v>
      </c>
      <c r="H7182" s="388" t="s">
        <v>9567</v>
      </c>
    </row>
    <row r="7183" spans="1:10" x14ac:dyDescent="0.3">
      <c r="A7183" s="503">
        <v>45167</v>
      </c>
      <c r="B7183" s="396" t="s">
        <v>12061</v>
      </c>
      <c r="C7183" s="5" t="s">
        <v>9451</v>
      </c>
      <c r="D7183" s="5" t="s">
        <v>12044</v>
      </c>
      <c r="E7183" s="43">
        <v>7000</v>
      </c>
      <c r="F7183" s="43"/>
      <c r="G7183" s="48">
        <f t="shared" si="180"/>
        <v>57931.01612903201</v>
      </c>
      <c r="H7183" s="388" t="s">
        <v>9567</v>
      </c>
    </row>
    <row r="7184" spans="1:10" x14ac:dyDescent="0.3">
      <c r="A7184" s="503">
        <v>45167</v>
      </c>
      <c r="B7184" s="396" t="s">
        <v>12061</v>
      </c>
      <c r="C7184" s="5" t="s">
        <v>5793</v>
      </c>
      <c r="D7184" s="5" t="s">
        <v>40</v>
      </c>
      <c r="E7184" s="43">
        <v>1600</v>
      </c>
      <c r="F7184" s="43"/>
      <c r="G7184" s="48">
        <f t="shared" si="180"/>
        <v>56331.01612903201</v>
      </c>
      <c r="H7184" s="388" t="s">
        <v>9567</v>
      </c>
    </row>
    <row r="7185" spans="1:10" x14ac:dyDescent="0.3">
      <c r="A7185" s="503">
        <v>45167</v>
      </c>
      <c r="B7185" s="396" t="s">
        <v>12066</v>
      </c>
      <c r="C7185" s="5" t="s">
        <v>5793</v>
      </c>
      <c r="D7185" s="5" t="s">
        <v>40</v>
      </c>
      <c r="E7185" s="43">
        <v>3000</v>
      </c>
      <c r="F7185" s="43"/>
      <c r="G7185" s="48">
        <f t="shared" si="180"/>
        <v>53331.01612903201</v>
      </c>
      <c r="H7185" s="388" t="s">
        <v>9567</v>
      </c>
    </row>
    <row r="7186" spans="1:10" x14ac:dyDescent="0.3">
      <c r="A7186" s="503">
        <v>45167</v>
      </c>
      <c r="B7186" s="396" t="s">
        <v>12061</v>
      </c>
      <c r="C7186" s="5" t="s">
        <v>5793</v>
      </c>
      <c r="D7186" s="5" t="s">
        <v>40</v>
      </c>
      <c r="E7186" s="43">
        <v>1600</v>
      </c>
      <c r="F7186" s="43"/>
      <c r="G7186" s="48">
        <f t="shared" si="180"/>
        <v>51731.01612903201</v>
      </c>
      <c r="H7186" s="388" t="s">
        <v>9567</v>
      </c>
    </row>
    <row r="7187" spans="1:10" x14ac:dyDescent="0.3">
      <c r="A7187" s="503">
        <v>45167</v>
      </c>
      <c r="B7187" s="396" t="s">
        <v>12063</v>
      </c>
      <c r="C7187" s="5" t="s">
        <v>5793</v>
      </c>
      <c r="D7187" s="5" t="s">
        <v>40</v>
      </c>
      <c r="E7187" s="43">
        <v>1000</v>
      </c>
      <c r="F7187" s="43"/>
      <c r="G7187" s="48">
        <f t="shared" si="180"/>
        <v>50731.01612903201</v>
      </c>
      <c r="H7187" s="388" t="s">
        <v>9567</v>
      </c>
    </row>
    <row r="7188" spans="1:10" x14ac:dyDescent="0.3">
      <c r="A7188" s="503">
        <v>45167</v>
      </c>
      <c r="B7188" s="396" t="s">
        <v>11752</v>
      </c>
      <c r="C7188" s="5" t="s">
        <v>30</v>
      </c>
      <c r="D7188" s="5" t="s">
        <v>10637</v>
      </c>
      <c r="E7188" s="43">
        <v>1500</v>
      </c>
      <c r="F7188" s="43"/>
      <c r="G7188" s="48">
        <f t="shared" si="180"/>
        <v>49231.01612903201</v>
      </c>
      <c r="H7188" s="388" t="s">
        <v>9567</v>
      </c>
    </row>
    <row r="7189" spans="1:10" x14ac:dyDescent="0.3">
      <c r="A7189" s="503">
        <v>45167</v>
      </c>
      <c r="B7189" s="396"/>
      <c r="C7189" s="5" t="s">
        <v>14</v>
      </c>
      <c r="D7189" s="5" t="s">
        <v>294</v>
      </c>
      <c r="E7189" s="43">
        <v>10000</v>
      </c>
      <c r="F7189" s="43"/>
      <c r="G7189" s="48">
        <f t="shared" si="180"/>
        <v>39231.01612903201</v>
      </c>
      <c r="H7189" s="388" t="s">
        <v>9567</v>
      </c>
    </row>
    <row r="7190" spans="1:10" x14ac:dyDescent="0.3">
      <c r="A7190" s="503">
        <v>45168</v>
      </c>
      <c r="B7190" s="396"/>
      <c r="C7190" s="5" t="s">
        <v>4550</v>
      </c>
      <c r="D7190" s="5" t="s">
        <v>3910</v>
      </c>
      <c r="E7190" s="43">
        <v>5000</v>
      </c>
      <c r="F7190" s="43"/>
      <c r="G7190" s="48">
        <f t="shared" si="180"/>
        <v>34231.01612903201</v>
      </c>
      <c r="H7190" s="388" t="s">
        <v>9567</v>
      </c>
    </row>
    <row r="7191" spans="1:10" x14ac:dyDescent="0.3">
      <c r="A7191" s="503">
        <v>45168</v>
      </c>
      <c r="B7191" s="396" t="s">
        <v>25</v>
      </c>
      <c r="C7191" s="5" t="s">
        <v>25</v>
      </c>
      <c r="D7191" s="5" t="s">
        <v>11435</v>
      </c>
      <c r="E7191" s="43">
        <v>3500</v>
      </c>
      <c r="F7191" s="43"/>
      <c r="G7191" s="48">
        <f t="shared" si="180"/>
        <v>30731.01612903201</v>
      </c>
      <c r="H7191" s="388" t="s">
        <v>9567</v>
      </c>
    </row>
    <row r="7192" spans="1:10" x14ac:dyDescent="0.3">
      <c r="A7192" s="503">
        <v>45168</v>
      </c>
      <c r="B7192" s="396" t="s">
        <v>11508</v>
      </c>
      <c r="C7192" s="5" t="s">
        <v>12045</v>
      </c>
      <c r="D7192" s="5" t="s">
        <v>12046</v>
      </c>
      <c r="E7192" s="43">
        <v>1500</v>
      </c>
      <c r="F7192" s="43"/>
      <c r="G7192" s="48">
        <f t="shared" si="180"/>
        <v>29231.01612903201</v>
      </c>
      <c r="H7192" s="388" t="s">
        <v>9567</v>
      </c>
    </row>
    <row r="7193" spans="1:10" x14ac:dyDescent="0.3">
      <c r="A7193" s="503">
        <v>45168</v>
      </c>
      <c r="B7193" s="567"/>
      <c r="C7193" s="480"/>
      <c r="D7193" s="491" t="s">
        <v>12047</v>
      </c>
      <c r="E7193" s="480"/>
      <c r="F7193" s="43">
        <v>30000</v>
      </c>
      <c r="G7193" s="48">
        <f t="shared" si="180"/>
        <v>59231.01612903201</v>
      </c>
      <c r="H7193" s="388" t="s">
        <v>9567</v>
      </c>
      <c r="I7193" s="533"/>
      <c r="J7193" s="533"/>
    </row>
    <row r="7194" spans="1:10" x14ac:dyDescent="0.3">
      <c r="A7194" s="503">
        <v>45168</v>
      </c>
      <c r="B7194" s="396"/>
      <c r="C7194" s="5" t="s">
        <v>18</v>
      </c>
      <c r="D7194" s="5" t="s">
        <v>294</v>
      </c>
      <c r="E7194" s="43">
        <v>5000</v>
      </c>
      <c r="F7194" s="43"/>
      <c r="G7194" s="48">
        <f t="shared" si="180"/>
        <v>54231.01612903201</v>
      </c>
      <c r="H7194" s="388" t="s">
        <v>9567</v>
      </c>
    </row>
    <row r="7195" spans="1:10" x14ac:dyDescent="0.3">
      <c r="A7195" s="503">
        <v>45168</v>
      </c>
      <c r="B7195" s="396" t="s">
        <v>12060</v>
      </c>
      <c r="C7195" s="5" t="s">
        <v>9749</v>
      </c>
      <c r="D7195" s="5" t="s">
        <v>12049</v>
      </c>
      <c r="E7195" s="43">
        <v>20000</v>
      </c>
      <c r="F7195" s="43"/>
      <c r="G7195" s="48">
        <f t="shared" si="180"/>
        <v>34231.01612903201</v>
      </c>
      <c r="H7195" s="388" t="s">
        <v>9567</v>
      </c>
    </row>
    <row r="7196" spans="1:10" x14ac:dyDescent="0.3">
      <c r="A7196" s="503">
        <v>45168</v>
      </c>
      <c r="B7196" s="396" t="s">
        <v>12061</v>
      </c>
      <c r="C7196" s="5" t="s">
        <v>5793</v>
      </c>
      <c r="D7196" s="5" t="s">
        <v>40</v>
      </c>
      <c r="E7196" s="43">
        <v>1500</v>
      </c>
      <c r="F7196" s="43"/>
      <c r="G7196" s="48">
        <f t="shared" si="180"/>
        <v>32731.01612903201</v>
      </c>
      <c r="H7196" s="388" t="s">
        <v>9567</v>
      </c>
    </row>
    <row r="7197" spans="1:10" x14ac:dyDescent="0.3">
      <c r="A7197" s="503">
        <v>45168</v>
      </c>
      <c r="B7197" s="396"/>
      <c r="C7197" s="5" t="s">
        <v>84</v>
      </c>
      <c r="D7197" s="5" t="s">
        <v>12054</v>
      </c>
      <c r="E7197" s="43">
        <v>1000</v>
      </c>
      <c r="F7197" s="43"/>
      <c r="G7197" s="48">
        <f t="shared" si="180"/>
        <v>31731.01612903201</v>
      </c>
      <c r="H7197" s="388" t="s">
        <v>9567</v>
      </c>
    </row>
    <row r="7198" spans="1:10" x14ac:dyDescent="0.3">
      <c r="A7198" s="503">
        <v>45169</v>
      </c>
      <c r="B7198" s="396" t="s">
        <v>12060</v>
      </c>
      <c r="C7198" s="5" t="s">
        <v>541</v>
      </c>
      <c r="D7198" s="5" t="s">
        <v>11834</v>
      </c>
      <c r="E7198" s="43">
        <v>5000</v>
      </c>
      <c r="F7198" s="43"/>
      <c r="G7198" s="48">
        <f t="shared" si="180"/>
        <v>26731.01612903201</v>
      </c>
      <c r="H7198" s="388" t="s">
        <v>9567</v>
      </c>
    </row>
    <row r="7199" spans="1:10" x14ac:dyDescent="0.3">
      <c r="A7199" s="503">
        <v>45169</v>
      </c>
      <c r="B7199" s="396" t="s">
        <v>25</v>
      </c>
      <c r="C7199" s="5" t="s">
        <v>25</v>
      </c>
      <c r="D7199" s="5" t="s">
        <v>11435</v>
      </c>
      <c r="E7199" s="43">
        <v>3500</v>
      </c>
      <c r="F7199" s="43"/>
      <c r="G7199" s="48">
        <f t="shared" si="180"/>
        <v>23231.01612903201</v>
      </c>
      <c r="H7199" s="388" t="s">
        <v>9567</v>
      </c>
    </row>
    <row r="7200" spans="1:10" x14ac:dyDescent="0.3">
      <c r="A7200" s="503">
        <v>45169</v>
      </c>
      <c r="B7200" s="396"/>
      <c r="C7200" s="5" t="s">
        <v>4550</v>
      </c>
      <c r="D7200" s="5" t="s">
        <v>12052</v>
      </c>
      <c r="E7200" s="43">
        <v>15000</v>
      </c>
      <c r="F7200" s="43"/>
      <c r="G7200" s="48">
        <f t="shared" si="180"/>
        <v>8231.0161290320102</v>
      </c>
      <c r="H7200" s="388" t="s">
        <v>9567</v>
      </c>
    </row>
    <row r="7201" spans="1:10" x14ac:dyDescent="0.3">
      <c r="A7201" s="503">
        <v>45169</v>
      </c>
      <c r="B7201" s="396"/>
      <c r="C7201" s="5" t="s">
        <v>4550</v>
      </c>
      <c r="D7201" s="5" t="s">
        <v>12053</v>
      </c>
      <c r="E7201" s="43">
        <v>5000</v>
      </c>
      <c r="F7201" s="43"/>
      <c r="G7201" s="48">
        <f t="shared" si="180"/>
        <v>3231.0161290320102</v>
      </c>
      <c r="H7201" s="388" t="s">
        <v>9567</v>
      </c>
    </row>
    <row r="7202" spans="1:10" x14ac:dyDescent="0.3">
      <c r="A7202" s="503">
        <v>45169</v>
      </c>
      <c r="B7202" s="396" t="s">
        <v>25</v>
      </c>
      <c r="C7202" s="5" t="s">
        <v>5793</v>
      </c>
      <c r="D7202" s="5" t="s">
        <v>8924</v>
      </c>
      <c r="E7202" s="43">
        <v>350</v>
      </c>
      <c r="F7202" s="43"/>
      <c r="G7202" s="48">
        <f t="shared" si="180"/>
        <v>2881.0161290320102</v>
      </c>
      <c r="H7202" s="388" t="s">
        <v>9567</v>
      </c>
    </row>
    <row r="7203" spans="1:10" x14ac:dyDescent="0.3">
      <c r="A7203" s="503">
        <v>45170</v>
      </c>
      <c r="B7203" s="567"/>
      <c r="C7203" s="480"/>
      <c r="D7203" s="491" t="s">
        <v>4106</v>
      </c>
      <c r="E7203" s="480"/>
      <c r="F7203" s="43">
        <v>150000</v>
      </c>
      <c r="G7203" s="48">
        <f t="shared" si="180"/>
        <v>152881.01612903201</v>
      </c>
      <c r="H7203" s="388" t="s">
        <v>9567</v>
      </c>
      <c r="I7203" s="533"/>
      <c r="J7203" s="533"/>
    </row>
    <row r="7204" spans="1:10" x14ac:dyDescent="0.3">
      <c r="A7204" s="503">
        <v>45170</v>
      </c>
      <c r="B7204" s="396" t="s">
        <v>12063</v>
      </c>
      <c r="C7204" s="5" t="s">
        <v>6430</v>
      </c>
      <c r="D7204" s="5" t="s">
        <v>12059</v>
      </c>
      <c r="E7204" s="43">
        <v>6000</v>
      </c>
      <c r="F7204" s="43"/>
      <c r="G7204" s="48">
        <f t="shared" si="180"/>
        <v>146881.01612903201</v>
      </c>
      <c r="H7204" s="388" t="s">
        <v>9567</v>
      </c>
    </row>
    <row r="7205" spans="1:10" x14ac:dyDescent="0.3">
      <c r="A7205" s="503">
        <v>45170</v>
      </c>
      <c r="B7205" s="396" t="s">
        <v>10319</v>
      </c>
      <c r="C7205" s="5" t="s">
        <v>5793</v>
      </c>
      <c r="D7205" s="5" t="s">
        <v>40</v>
      </c>
      <c r="E7205" s="43">
        <v>4400</v>
      </c>
      <c r="F7205" s="43"/>
      <c r="G7205" s="48">
        <f t="shared" si="180"/>
        <v>142481.01612903201</v>
      </c>
      <c r="H7205" s="388" t="s">
        <v>9567</v>
      </c>
    </row>
    <row r="7206" spans="1:10" x14ac:dyDescent="0.3">
      <c r="A7206" s="503">
        <v>45170</v>
      </c>
      <c r="B7206" s="396"/>
      <c r="C7206" s="5" t="s">
        <v>84</v>
      </c>
      <c r="D7206" s="5" t="s">
        <v>11964</v>
      </c>
      <c r="E7206" s="43">
        <v>3000</v>
      </c>
      <c r="F7206" s="43"/>
      <c r="G7206" s="48">
        <f t="shared" si="180"/>
        <v>139481.01612903201</v>
      </c>
      <c r="H7206" s="388" t="s">
        <v>9567</v>
      </c>
    </row>
    <row r="7207" spans="1:10" x14ac:dyDescent="0.3">
      <c r="A7207" s="503">
        <v>45170</v>
      </c>
      <c r="B7207" s="396" t="s">
        <v>12066</v>
      </c>
      <c r="C7207" s="5" t="s">
        <v>12074</v>
      </c>
      <c r="D7207" s="5" t="s">
        <v>12075</v>
      </c>
      <c r="E7207" s="43">
        <v>39000</v>
      </c>
      <c r="F7207" s="43"/>
      <c r="G7207" s="48">
        <f t="shared" si="180"/>
        <v>100481.01612903201</v>
      </c>
      <c r="H7207" s="388" t="s">
        <v>9567</v>
      </c>
    </row>
    <row r="7208" spans="1:10" x14ac:dyDescent="0.3">
      <c r="A7208" s="503">
        <v>45170</v>
      </c>
      <c r="B7208" s="396" t="s">
        <v>12066</v>
      </c>
      <c r="C7208" s="5" t="s">
        <v>10800</v>
      </c>
      <c r="D7208" s="5" t="s">
        <v>12076</v>
      </c>
      <c r="E7208" s="43">
        <v>8640</v>
      </c>
      <c r="F7208" s="43"/>
      <c r="G7208" s="48">
        <f t="shared" si="180"/>
        <v>91841.01612903201</v>
      </c>
      <c r="H7208" s="388" t="s">
        <v>9567</v>
      </c>
    </row>
    <row r="7209" spans="1:10" x14ac:dyDescent="0.3">
      <c r="A7209" s="503">
        <v>45171</v>
      </c>
      <c r="B7209" s="396" t="s">
        <v>25</v>
      </c>
      <c r="C7209" s="5" t="s">
        <v>25</v>
      </c>
      <c r="D7209" s="5" t="s">
        <v>11435</v>
      </c>
      <c r="E7209" s="43">
        <v>3000</v>
      </c>
      <c r="F7209" s="43"/>
      <c r="G7209" s="48">
        <f t="shared" si="180"/>
        <v>88841.01612903201</v>
      </c>
      <c r="H7209" s="388" t="s">
        <v>9567</v>
      </c>
    </row>
    <row r="7210" spans="1:10" x14ac:dyDescent="0.3">
      <c r="A7210" s="503">
        <v>45171</v>
      </c>
      <c r="B7210" s="396"/>
      <c r="C7210" s="5" t="s">
        <v>5162</v>
      </c>
      <c r="D7210" s="5" t="s">
        <v>5813</v>
      </c>
      <c r="E7210" s="43">
        <v>3000</v>
      </c>
      <c r="F7210" s="43"/>
      <c r="G7210" s="48">
        <f t="shared" si="180"/>
        <v>85841.01612903201</v>
      </c>
      <c r="H7210" s="388" t="s">
        <v>9567</v>
      </c>
    </row>
    <row r="7211" spans="1:10" x14ac:dyDescent="0.3">
      <c r="A7211" s="503">
        <v>45171</v>
      </c>
      <c r="B7211" s="396"/>
      <c r="C7211" s="5" t="s">
        <v>25</v>
      </c>
      <c r="D7211" s="5" t="s">
        <v>12072</v>
      </c>
      <c r="E7211" s="43">
        <v>4000</v>
      </c>
      <c r="F7211" s="43"/>
      <c r="G7211" s="48">
        <f t="shared" si="180"/>
        <v>81841.01612903201</v>
      </c>
      <c r="H7211" s="388" t="s">
        <v>9567</v>
      </c>
    </row>
    <row r="7212" spans="1:10" x14ac:dyDescent="0.3">
      <c r="A7212" s="503">
        <v>45171</v>
      </c>
      <c r="B7212" s="396" t="s">
        <v>12062</v>
      </c>
      <c r="C7212" s="5" t="s">
        <v>9044</v>
      </c>
      <c r="D7212" s="5" t="s">
        <v>10805</v>
      </c>
      <c r="E7212" s="43">
        <v>10000</v>
      </c>
      <c r="F7212" s="43"/>
      <c r="G7212" s="48">
        <f t="shared" si="180"/>
        <v>71841.01612903201</v>
      </c>
      <c r="H7212" s="388" t="s">
        <v>9567</v>
      </c>
    </row>
    <row r="7213" spans="1:10" x14ac:dyDescent="0.3">
      <c r="A7213" s="503">
        <v>45171</v>
      </c>
      <c r="B7213" s="396" t="s">
        <v>10319</v>
      </c>
      <c r="C7213" s="5" t="s">
        <v>5793</v>
      </c>
      <c r="D7213" s="5" t="s">
        <v>40</v>
      </c>
      <c r="E7213" s="43">
        <v>3200</v>
      </c>
      <c r="F7213" s="43"/>
      <c r="G7213" s="48">
        <f t="shared" si="180"/>
        <v>68641.01612903201</v>
      </c>
      <c r="H7213" s="388" t="s">
        <v>9567</v>
      </c>
    </row>
    <row r="7214" spans="1:10" x14ac:dyDescent="0.3">
      <c r="A7214" s="503">
        <v>45171</v>
      </c>
      <c r="B7214" s="396" t="s">
        <v>10601</v>
      </c>
      <c r="C7214" s="5" t="s">
        <v>6430</v>
      </c>
      <c r="D7214" s="5" t="s">
        <v>3910</v>
      </c>
      <c r="E7214" s="43">
        <v>3000</v>
      </c>
      <c r="F7214" s="43"/>
      <c r="G7214" s="48">
        <f t="shared" si="180"/>
        <v>65641.01612903201</v>
      </c>
      <c r="H7214" s="388" t="s">
        <v>9567</v>
      </c>
    </row>
    <row r="7215" spans="1:10" x14ac:dyDescent="0.3">
      <c r="A7215" s="503">
        <v>45173</v>
      </c>
      <c r="B7215" s="396" t="s">
        <v>12154</v>
      </c>
      <c r="C7215" s="5" t="s">
        <v>1074</v>
      </c>
      <c r="D7215" s="5" t="s">
        <v>4601</v>
      </c>
      <c r="E7215" s="43">
        <v>240</v>
      </c>
      <c r="F7215" s="43"/>
      <c r="G7215" s="48">
        <f t="shared" si="180"/>
        <v>65401.01612903201</v>
      </c>
      <c r="H7215" s="388" t="s">
        <v>9567</v>
      </c>
    </row>
    <row r="7216" spans="1:10"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10" x14ac:dyDescent="0.3">
      <c r="A7265" s="503">
        <v>45175</v>
      </c>
      <c r="B7265" s="558" t="s">
        <v>12095</v>
      </c>
      <c r="C7265" s="5"/>
      <c r="D7265" s="5" t="s">
        <v>11563</v>
      </c>
      <c r="E7265" s="43">
        <v>300</v>
      </c>
      <c r="F7265" s="43"/>
      <c r="G7265" s="48">
        <f t="shared" si="181"/>
        <v>95788.822580644919</v>
      </c>
      <c r="H7265" s="388" t="s">
        <v>9567</v>
      </c>
    </row>
    <row r="7266" spans="1:10" x14ac:dyDescent="0.3">
      <c r="A7266" s="503">
        <v>45175</v>
      </c>
      <c r="B7266" s="396" t="s">
        <v>12065</v>
      </c>
      <c r="C7266" s="5" t="s">
        <v>5793</v>
      </c>
      <c r="D7266" s="5" t="s">
        <v>40</v>
      </c>
      <c r="E7266" s="43">
        <v>500</v>
      </c>
      <c r="F7266" s="43"/>
      <c r="G7266" s="48">
        <f t="shared" si="181"/>
        <v>95288.822580644919</v>
      </c>
      <c r="H7266" s="388" t="s">
        <v>9567</v>
      </c>
    </row>
    <row r="7267" spans="1:10" x14ac:dyDescent="0.3">
      <c r="A7267" s="503">
        <v>45176</v>
      </c>
      <c r="B7267" s="396" t="s">
        <v>12062</v>
      </c>
      <c r="C7267" s="61" t="s">
        <v>54</v>
      </c>
      <c r="D7267" s="61" t="s">
        <v>12108</v>
      </c>
      <c r="E7267" s="62">
        <v>46150</v>
      </c>
      <c r="F7267" s="43"/>
      <c r="G7267" s="48">
        <f t="shared" si="181"/>
        <v>49138.822580644919</v>
      </c>
      <c r="H7267" s="388" t="s">
        <v>9567</v>
      </c>
    </row>
    <row r="7268" spans="1:10" x14ac:dyDescent="0.3">
      <c r="A7268" s="503">
        <v>45176</v>
      </c>
      <c r="B7268" s="342" t="s">
        <v>12068</v>
      </c>
      <c r="C7268" s="5" t="s">
        <v>9451</v>
      </c>
      <c r="D7268" s="5" t="s">
        <v>40</v>
      </c>
      <c r="E7268" s="43">
        <v>6000</v>
      </c>
      <c r="F7268" s="43"/>
      <c r="G7268" s="48">
        <f t="shared" si="181"/>
        <v>43138.822580644919</v>
      </c>
      <c r="H7268" s="388" t="s">
        <v>9567</v>
      </c>
    </row>
    <row r="7269" spans="1:10" x14ac:dyDescent="0.3">
      <c r="A7269" s="503">
        <v>45176</v>
      </c>
      <c r="B7269" s="396"/>
      <c r="C7269" s="5" t="s">
        <v>10773</v>
      </c>
      <c r="D7269" s="5" t="s">
        <v>40</v>
      </c>
      <c r="E7269" s="43">
        <v>20000</v>
      </c>
      <c r="F7269" s="43"/>
      <c r="G7269" s="48">
        <f t="shared" si="181"/>
        <v>23138.822580644919</v>
      </c>
      <c r="H7269" s="388" t="s">
        <v>9567</v>
      </c>
    </row>
    <row r="7270" spans="1:10" x14ac:dyDescent="0.3">
      <c r="A7270" s="503">
        <v>45176</v>
      </c>
      <c r="B7270" s="567"/>
      <c r="C7270" s="480"/>
      <c r="D7270" s="491" t="s">
        <v>4106</v>
      </c>
      <c r="E7270" s="480"/>
      <c r="F7270" s="43">
        <v>180000</v>
      </c>
      <c r="G7270" s="48">
        <f t="shared" si="181"/>
        <v>203138.82258064492</v>
      </c>
      <c r="H7270" s="388" t="s">
        <v>9567</v>
      </c>
    </row>
    <row r="7271" spans="1:10" x14ac:dyDescent="0.3">
      <c r="A7271" s="503">
        <v>45176</v>
      </c>
      <c r="B7271" s="396" t="s">
        <v>12155</v>
      </c>
      <c r="C7271" s="61" t="s">
        <v>54</v>
      </c>
      <c r="D7271" s="61" t="s">
        <v>12110</v>
      </c>
      <c r="E7271" s="62">
        <f>18180+5860</f>
        <v>24040</v>
      </c>
      <c r="F7271" s="43"/>
      <c r="G7271" s="48">
        <f t="shared" si="181"/>
        <v>179098.82258064492</v>
      </c>
      <c r="H7271" s="388" t="s">
        <v>9567</v>
      </c>
      <c r="I7271" s="533"/>
      <c r="J7271" s="533"/>
    </row>
    <row r="7272" spans="1:10" x14ac:dyDescent="0.3">
      <c r="A7272" s="503">
        <v>45176</v>
      </c>
      <c r="B7272" s="560"/>
      <c r="C7272" s="61" t="s">
        <v>54</v>
      </c>
      <c r="D7272" s="61" t="s">
        <v>12111</v>
      </c>
      <c r="E7272" s="62">
        <f>14530+55450+37000</f>
        <v>106980</v>
      </c>
      <c r="F7272" s="43"/>
      <c r="G7272" s="48">
        <f t="shared" si="181"/>
        <v>72118.822580644919</v>
      </c>
      <c r="H7272" s="388" t="s">
        <v>9567</v>
      </c>
    </row>
    <row r="7273" spans="1:10" x14ac:dyDescent="0.3">
      <c r="A7273" s="503">
        <v>45177</v>
      </c>
      <c r="B7273" s="396"/>
      <c r="C7273" s="5" t="s">
        <v>84</v>
      </c>
      <c r="D7273" s="5" t="s">
        <v>12112</v>
      </c>
      <c r="E7273" s="43">
        <v>3000</v>
      </c>
      <c r="F7273" s="43"/>
      <c r="G7273" s="48">
        <f t="shared" si="181"/>
        <v>69118.822580644919</v>
      </c>
      <c r="H7273" s="388" t="s">
        <v>9567</v>
      </c>
    </row>
    <row r="7274" spans="1:10" x14ac:dyDescent="0.3">
      <c r="A7274" s="503">
        <v>45177</v>
      </c>
      <c r="B7274" s="396" t="s">
        <v>12065</v>
      </c>
      <c r="C7274" s="5" t="s">
        <v>11174</v>
      </c>
      <c r="D7274" s="5" t="s">
        <v>12014</v>
      </c>
      <c r="E7274" s="43">
        <v>1860</v>
      </c>
      <c r="F7274" s="43"/>
      <c r="G7274" s="48">
        <f t="shared" si="181"/>
        <v>67258.822580644919</v>
      </c>
      <c r="H7274" s="388" t="s">
        <v>9567</v>
      </c>
    </row>
    <row r="7275" spans="1:10" x14ac:dyDescent="0.3">
      <c r="A7275" s="503">
        <v>45177</v>
      </c>
      <c r="B7275" s="396" t="s">
        <v>12060</v>
      </c>
      <c r="C7275" s="5" t="s">
        <v>26</v>
      </c>
      <c r="D7275" s="5" t="s">
        <v>12115</v>
      </c>
      <c r="E7275" s="43">
        <v>3250</v>
      </c>
      <c r="F7275" s="43"/>
      <c r="G7275" s="48">
        <f t="shared" si="181"/>
        <v>64008.822580644919</v>
      </c>
      <c r="H7275" s="388" t="s">
        <v>9567</v>
      </c>
    </row>
    <row r="7276" spans="1:10" x14ac:dyDescent="0.3">
      <c r="A7276" s="503">
        <v>45177</v>
      </c>
      <c r="B7276" s="396" t="s">
        <v>25</v>
      </c>
      <c r="C7276" s="5" t="s">
        <v>25</v>
      </c>
      <c r="D7276" s="5" t="s">
        <v>11435</v>
      </c>
      <c r="E7276" s="43">
        <v>3500</v>
      </c>
      <c r="F7276" s="43"/>
      <c r="G7276" s="48">
        <f t="shared" si="181"/>
        <v>60508.822580644919</v>
      </c>
      <c r="H7276" s="388" t="s">
        <v>9567</v>
      </c>
    </row>
    <row r="7277" spans="1:10" x14ac:dyDescent="0.3">
      <c r="A7277" s="503">
        <v>45177</v>
      </c>
      <c r="B7277" s="396" t="s">
        <v>25</v>
      </c>
      <c r="C7277" s="5" t="s">
        <v>12118</v>
      </c>
      <c r="D7277" s="5" t="s">
        <v>11093</v>
      </c>
      <c r="E7277" s="43">
        <v>5000</v>
      </c>
      <c r="F7277" s="43"/>
      <c r="G7277" s="48">
        <f t="shared" si="181"/>
        <v>55508.822580644919</v>
      </c>
      <c r="H7277" s="388" t="s">
        <v>9567</v>
      </c>
    </row>
    <row r="7278" spans="1:10" x14ac:dyDescent="0.3">
      <c r="A7278" s="503">
        <v>45178</v>
      </c>
      <c r="B7278" s="396"/>
      <c r="C7278" s="5" t="s">
        <v>14</v>
      </c>
      <c r="D7278" s="5" t="s">
        <v>438</v>
      </c>
      <c r="E7278" s="43">
        <v>2000</v>
      </c>
      <c r="F7278" s="43"/>
      <c r="G7278" s="48">
        <f t="shared" si="181"/>
        <v>53508.822580644919</v>
      </c>
      <c r="H7278" s="388" t="s">
        <v>9567</v>
      </c>
    </row>
    <row r="7279" spans="1:10" x14ac:dyDescent="0.3">
      <c r="A7279" s="503">
        <v>45178</v>
      </c>
      <c r="B7279" s="567"/>
      <c r="C7279" s="480"/>
      <c r="D7279" s="491" t="s">
        <v>4364</v>
      </c>
      <c r="E7279" s="480"/>
      <c r="F7279" s="43">
        <v>500000</v>
      </c>
      <c r="G7279" s="48">
        <f t="shared" si="181"/>
        <v>553508.82258064486</v>
      </c>
      <c r="H7279" s="388" t="s">
        <v>9567</v>
      </c>
    </row>
    <row r="7280" spans="1:10"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5" x14ac:dyDescent="0.3">
      <c r="A7313" s="503">
        <v>45182</v>
      </c>
      <c r="B7313" s="396" t="s">
        <v>12062</v>
      </c>
      <c r="C7313" s="5" t="s">
        <v>11174</v>
      </c>
      <c r="D7313" s="5" t="s">
        <v>12148</v>
      </c>
      <c r="E7313" s="43">
        <v>3140</v>
      </c>
      <c r="F7313" s="43"/>
      <c r="G7313" s="48">
        <f t="shared" si="182"/>
        <v>85359.467741935223</v>
      </c>
      <c r="H7313" s="388" t="s">
        <v>9567</v>
      </c>
    </row>
    <row r="7314" spans="1:15" x14ac:dyDescent="0.3">
      <c r="A7314" s="503">
        <v>45182</v>
      </c>
      <c r="B7314" s="396" t="s">
        <v>12061</v>
      </c>
      <c r="C7314" s="5" t="s">
        <v>11174</v>
      </c>
      <c r="D7314" s="5" t="s">
        <v>12149</v>
      </c>
      <c r="E7314" s="43">
        <v>19870</v>
      </c>
      <c r="F7314" s="43"/>
      <c r="G7314" s="48">
        <f t="shared" si="182"/>
        <v>65489.467741935223</v>
      </c>
      <c r="H7314" s="388" t="s">
        <v>9567</v>
      </c>
    </row>
    <row r="7315" spans="1:15" x14ac:dyDescent="0.3">
      <c r="A7315" s="503">
        <v>45182</v>
      </c>
      <c r="B7315" s="396" t="s">
        <v>10319</v>
      </c>
      <c r="C7315" s="5" t="s">
        <v>5793</v>
      </c>
      <c r="D7315" s="5" t="s">
        <v>40</v>
      </c>
      <c r="E7315" s="43">
        <v>1500</v>
      </c>
      <c r="F7315" s="43"/>
      <c r="G7315" s="48">
        <f t="shared" si="182"/>
        <v>63989.467741935223</v>
      </c>
      <c r="H7315" s="388" t="s">
        <v>9567</v>
      </c>
    </row>
    <row r="7316" spans="1:15" x14ac:dyDescent="0.3">
      <c r="A7316" s="503">
        <v>45182</v>
      </c>
      <c r="B7316" s="396" t="s">
        <v>12062</v>
      </c>
      <c r="C7316" s="5" t="s">
        <v>5793</v>
      </c>
      <c r="D7316" s="5" t="s">
        <v>40</v>
      </c>
      <c r="E7316" s="43">
        <v>1700</v>
      </c>
      <c r="F7316" s="43"/>
      <c r="G7316" s="48">
        <f t="shared" si="182"/>
        <v>62289.467741935223</v>
      </c>
      <c r="H7316" s="388" t="s">
        <v>9567</v>
      </c>
    </row>
    <row r="7317" spans="1:15" x14ac:dyDescent="0.3">
      <c r="A7317" s="503">
        <v>45182</v>
      </c>
      <c r="B7317" s="396" t="s">
        <v>12154</v>
      </c>
      <c r="C7317" s="5" t="s">
        <v>1616</v>
      </c>
      <c r="D7317" s="5" t="s">
        <v>12150</v>
      </c>
      <c r="E7317" s="43">
        <f>1500+800</f>
        <v>2300</v>
      </c>
      <c r="F7317" s="43"/>
      <c r="G7317" s="48">
        <f t="shared" si="182"/>
        <v>59989.467741935223</v>
      </c>
      <c r="H7317" s="388" t="s">
        <v>9567</v>
      </c>
    </row>
    <row r="7318" spans="1:15" x14ac:dyDescent="0.3">
      <c r="A7318" s="503">
        <v>45182</v>
      </c>
      <c r="B7318" s="396"/>
      <c r="C7318" s="5" t="s">
        <v>14</v>
      </c>
      <c r="D7318" s="5" t="s">
        <v>294</v>
      </c>
      <c r="E7318" s="43">
        <v>3000</v>
      </c>
      <c r="F7318" s="43"/>
      <c r="G7318" s="48">
        <f t="shared" si="182"/>
        <v>56989.467741935223</v>
      </c>
      <c r="H7318" s="388" t="s">
        <v>9567</v>
      </c>
    </row>
    <row r="7319" spans="1:15" x14ac:dyDescent="0.3">
      <c r="A7319" s="503">
        <v>45182</v>
      </c>
      <c r="B7319" s="396"/>
      <c r="C7319" s="5" t="s">
        <v>4550</v>
      </c>
      <c r="D7319" s="5" t="s">
        <v>4187</v>
      </c>
      <c r="E7319" s="43">
        <v>25000</v>
      </c>
      <c r="F7319" s="43"/>
      <c r="G7319" s="48">
        <f t="shared" si="182"/>
        <v>31989.467741935223</v>
      </c>
      <c r="H7319" s="388" t="s">
        <v>9567</v>
      </c>
    </row>
    <row r="7320" spans="1:15" x14ac:dyDescent="0.3">
      <c r="A7320" s="503">
        <v>45182</v>
      </c>
      <c r="B7320" s="396" t="s">
        <v>12063</v>
      </c>
      <c r="C7320" s="5" t="s">
        <v>5793</v>
      </c>
      <c r="D7320" s="5" t="s">
        <v>12151</v>
      </c>
      <c r="E7320" s="43">
        <v>1800</v>
      </c>
      <c r="F7320" s="43"/>
      <c r="G7320" s="48">
        <f t="shared" si="182"/>
        <v>30189.467741935223</v>
      </c>
      <c r="H7320" s="388" t="s">
        <v>9567</v>
      </c>
    </row>
    <row r="7321" spans="1:15" x14ac:dyDescent="0.3">
      <c r="A7321" s="503">
        <v>45182</v>
      </c>
      <c r="B7321" s="396" t="s">
        <v>12061</v>
      </c>
      <c r="C7321" s="5" t="s">
        <v>30</v>
      </c>
      <c r="D7321" s="5" t="s">
        <v>10662</v>
      </c>
      <c r="E7321" s="43">
        <v>1500</v>
      </c>
      <c r="F7321" s="43"/>
      <c r="G7321" s="48">
        <f t="shared" si="182"/>
        <v>28689.467741935223</v>
      </c>
      <c r="H7321" s="388" t="s">
        <v>9567</v>
      </c>
    </row>
    <row r="7322" spans="1:15" x14ac:dyDescent="0.3">
      <c r="A7322" s="503">
        <v>45182</v>
      </c>
      <c r="B7322" s="396" t="s">
        <v>12063</v>
      </c>
      <c r="C7322" s="5" t="s">
        <v>5793</v>
      </c>
      <c r="D7322" s="5" t="s">
        <v>40</v>
      </c>
      <c r="E7322" s="43">
        <v>2700</v>
      </c>
      <c r="F7322" s="43"/>
      <c r="G7322" s="48">
        <f t="shared" si="182"/>
        <v>25989.467741935223</v>
      </c>
      <c r="H7322" s="388" t="s">
        <v>9567</v>
      </c>
    </row>
    <row r="7323" spans="1:15" x14ac:dyDescent="0.3">
      <c r="A7323" s="503">
        <v>45182</v>
      </c>
      <c r="B7323" s="396" t="s">
        <v>12102</v>
      </c>
      <c r="C7323" s="5" t="s">
        <v>12156</v>
      </c>
      <c r="D7323" s="5" t="s">
        <v>12157</v>
      </c>
      <c r="E7323" s="43">
        <v>7000</v>
      </c>
      <c r="F7323" s="43"/>
      <c r="G7323" s="48">
        <f t="shared" si="182"/>
        <v>18989.467741935223</v>
      </c>
      <c r="H7323" s="388" t="s">
        <v>9567</v>
      </c>
    </row>
    <row r="7324" spans="1:15" x14ac:dyDescent="0.3">
      <c r="A7324" s="503">
        <v>45182</v>
      </c>
      <c r="B7324" s="396" t="s">
        <v>12102</v>
      </c>
      <c r="C7324" s="5" t="s">
        <v>5793</v>
      </c>
      <c r="D7324" s="5" t="s">
        <v>12158</v>
      </c>
      <c r="E7324" s="43">
        <v>10000</v>
      </c>
      <c r="F7324" s="43"/>
      <c r="G7324" s="48">
        <f t="shared" si="182"/>
        <v>8989.4677419352229</v>
      </c>
      <c r="H7324" s="388" t="s">
        <v>9567</v>
      </c>
    </row>
    <row r="7325" spans="1:15" x14ac:dyDescent="0.3">
      <c r="A7325" s="503">
        <v>45182</v>
      </c>
      <c r="B7325" s="396" t="s">
        <v>12153</v>
      </c>
      <c r="C7325" s="5" t="s">
        <v>11174</v>
      </c>
      <c r="D7325" s="5" t="s">
        <v>12159</v>
      </c>
      <c r="E7325" s="43">
        <v>1800</v>
      </c>
      <c r="F7325" s="43"/>
      <c r="G7325" s="48">
        <f t="shared" si="182"/>
        <v>7189.4677419352229</v>
      </c>
      <c r="H7325" s="388" t="s">
        <v>9567</v>
      </c>
    </row>
    <row r="7326" spans="1:15" x14ac:dyDescent="0.3">
      <c r="A7326" s="503">
        <v>45182</v>
      </c>
      <c r="B7326" s="396" t="s">
        <v>12102</v>
      </c>
      <c r="C7326" s="5"/>
      <c r="D7326" s="5" t="s">
        <v>12176</v>
      </c>
      <c r="E7326" s="43">
        <v>4700</v>
      </c>
      <c r="F7326" s="43"/>
      <c r="G7326" s="48">
        <f t="shared" si="182"/>
        <v>2489.4677419352229</v>
      </c>
      <c r="H7326" s="388" t="s">
        <v>9567</v>
      </c>
    </row>
    <row r="7327" spans="1:15" x14ac:dyDescent="0.3">
      <c r="A7327" s="503">
        <v>45183</v>
      </c>
      <c r="B7327" s="567"/>
      <c r="C7327" s="480"/>
      <c r="D7327" s="491" t="s">
        <v>4364</v>
      </c>
      <c r="E7327" s="480"/>
      <c r="F7327" s="28">
        <v>1500000</v>
      </c>
      <c r="G7327" s="48">
        <f t="shared" si="182"/>
        <v>1502489.4677419353</v>
      </c>
      <c r="H7327" s="388" t="s">
        <v>9567</v>
      </c>
    </row>
    <row r="7328" spans="1:15"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L7328" s="155"/>
      <c r="O7328" s="155"/>
    </row>
    <row r="7329" spans="1:15"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L7329" s="155"/>
      <c r="O7329" s="155"/>
    </row>
    <row r="7330" spans="1:15"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L7330" s="155"/>
      <c r="O7330" s="155"/>
    </row>
    <row r="7331" spans="1:15"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L7331" s="155"/>
      <c r="O7331" s="155"/>
    </row>
    <row r="7332" spans="1:15"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L7332" s="155"/>
      <c r="O7332" s="155"/>
    </row>
    <row r="7333" spans="1:15"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L7333" s="155"/>
      <c r="O7333" s="155"/>
    </row>
    <row r="7334" spans="1:15"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L7334" s="155"/>
      <c r="O7334" s="155"/>
    </row>
    <row r="7335" spans="1:15"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L7335" s="155"/>
      <c r="O7335" s="155"/>
    </row>
    <row r="7336" spans="1:15"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L7336" s="155"/>
      <c r="O7336" s="155"/>
    </row>
    <row r="7337" spans="1:15"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L7337" s="155"/>
      <c r="O7337" s="155"/>
    </row>
    <row r="7338" spans="1:15"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L7338" s="155"/>
      <c r="O7338" s="155"/>
    </row>
    <row r="7339" spans="1:15"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L7339" s="155"/>
      <c r="O7339" s="155"/>
    </row>
    <row r="7340" spans="1:15"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L7340" s="155"/>
      <c r="O7340" s="155"/>
    </row>
    <row r="7341" spans="1:15"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L7341" s="155"/>
      <c r="O7341" s="155"/>
    </row>
    <row r="7342" spans="1:15"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L7342" s="155"/>
      <c r="O7342" s="155"/>
    </row>
    <row r="7343" spans="1:15"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L7343" s="155"/>
      <c r="O7343" s="155"/>
    </row>
    <row r="7344" spans="1:15"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L7344" s="155"/>
      <c r="O7344" s="155"/>
    </row>
    <row r="7345" spans="1:15"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L7345" s="155"/>
      <c r="O7345" s="155"/>
    </row>
    <row r="7346" spans="1:15"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L7346" s="155"/>
      <c r="O7346" s="155"/>
    </row>
    <row r="7347" spans="1:15"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L7347" s="155"/>
      <c r="O7347" s="155"/>
    </row>
    <row r="7348" spans="1:15"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L7348" s="155"/>
      <c r="O7348" s="155"/>
    </row>
    <row r="7349" spans="1:15"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L7349" s="155"/>
      <c r="O7349" s="155"/>
    </row>
    <row r="7350" spans="1:15"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L7350" s="155"/>
      <c r="O7350" s="155"/>
    </row>
    <row r="7351" spans="1:15"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L7351" s="155"/>
      <c r="O7351" s="155"/>
    </row>
    <row r="7352" spans="1:15"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L7352" s="155"/>
      <c r="O7352" s="155"/>
    </row>
    <row r="7353" spans="1:15"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L7353" s="155"/>
      <c r="O7353" s="155"/>
    </row>
    <row r="7354" spans="1:15"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L7354" s="155"/>
      <c r="O7354" s="155"/>
    </row>
    <row r="7355" spans="1:15"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L7355" s="155"/>
      <c r="O7355" s="155"/>
    </row>
    <row r="7356" spans="1:15"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L7356" s="155"/>
      <c r="O7356" s="155"/>
    </row>
    <row r="7357" spans="1:15"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L7357" s="155"/>
      <c r="O7357" s="155"/>
    </row>
    <row r="7358" spans="1:15"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L7358" s="155"/>
      <c r="O7358" s="155"/>
    </row>
    <row r="7359" spans="1:15"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L7359" s="155"/>
      <c r="O7359" s="155"/>
    </row>
    <row r="7360" spans="1:15"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L7360" s="155"/>
      <c r="O7360" s="155"/>
    </row>
    <row r="7361" spans="1:15"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L7361" s="155"/>
      <c r="O7361" s="155"/>
    </row>
    <row r="7362" spans="1:15" x14ac:dyDescent="0.3">
      <c r="A7362" s="503">
        <v>45185</v>
      </c>
      <c r="B7362" s="570" t="s">
        <v>25</v>
      </c>
      <c r="C7362" s="44" t="s">
        <v>26</v>
      </c>
      <c r="D7362" s="124" t="s">
        <v>12189</v>
      </c>
      <c r="E7362" s="28">
        <v>1100</v>
      </c>
      <c r="F7362" s="28"/>
      <c r="G7362" s="48">
        <f t="shared" si="182"/>
        <v>737529.46774193528</v>
      </c>
      <c r="H7362" s="397" t="s">
        <v>9567</v>
      </c>
    </row>
    <row r="7363" spans="1:15" x14ac:dyDescent="0.3">
      <c r="A7363" s="503">
        <v>45187</v>
      </c>
      <c r="B7363" s="570"/>
      <c r="C7363" s="44" t="s">
        <v>57</v>
      </c>
      <c r="D7363" s="124" t="s">
        <v>12190</v>
      </c>
      <c r="E7363" s="28">
        <v>5560</v>
      </c>
      <c r="F7363" s="28"/>
      <c r="G7363" s="48">
        <f t="shared" si="182"/>
        <v>731969.46774193528</v>
      </c>
      <c r="H7363" s="388" t="s">
        <v>9567</v>
      </c>
    </row>
    <row r="7364" spans="1:15"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L7364" s="155"/>
      <c r="O7364" s="155"/>
    </row>
    <row r="7365" spans="1:15"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L7365" s="155"/>
      <c r="O7365" s="155"/>
    </row>
    <row r="7366" spans="1:15"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L7366" s="155"/>
      <c r="O7366" s="155"/>
    </row>
    <row r="7367" spans="1:15"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L7367" s="155"/>
      <c r="O7367" s="155"/>
    </row>
    <row r="7368" spans="1:15"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L7368" s="155"/>
      <c r="O7368" s="155"/>
    </row>
    <row r="7369" spans="1:15"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L7369" s="155"/>
      <c r="O7369" s="155"/>
    </row>
    <row r="7370" spans="1:15"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L7370" s="155"/>
      <c r="O7370" s="155"/>
    </row>
    <row r="7371" spans="1:15"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L7371" s="155"/>
      <c r="O7371" s="155"/>
    </row>
    <row r="7372" spans="1:15"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L7372" s="155"/>
      <c r="O7372" s="155"/>
    </row>
    <row r="7373" spans="1:15"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L7373" s="155"/>
      <c r="O7373" s="155"/>
    </row>
    <row r="7374" spans="1:15" x14ac:dyDescent="0.3">
      <c r="A7374" s="503">
        <v>45188</v>
      </c>
      <c r="B7374" s="570"/>
      <c r="C7374" s="44" t="s">
        <v>57</v>
      </c>
      <c r="D7374" s="124" t="s">
        <v>12198</v>
      </c>
      <c r="E7374" s="28">
        <v>30000</v>
      </c>
      <c r="F7374" s="28"/>
      <c r="G7374" s="48">
        <f t="shared" si="182"/>
        <v>591129.46774193528</v>
      </c>
      <c r="H7374" s="388" t="s">
        <v>9567</v>
      </c>
    </row>
    <row r="7375" spans="1:15" ht="37.5" x14ac:dyDescent="0.3">
      <c r="A7375" s="503">
        <v>45188</v>
      </c>
      <c r="B7375" s="570" t="s">
        <v>10319</v>
      </c>
      <c r="C7375" s="44" t="s">
        <v>11174</v>
      </c>
      <c r="D7375" s="124" t="s">
        <v>12207</v>
      </c>
      <c r="E7375" s="28">
        <f>28000+250</f>
        <v>28250</v>
      </c>
      <c r="F7375" s="28"/>
      <c r="G7375" s="48">
        <f t="shared" si="182"/>
        <v>562879.46774193528</v>
      </c>
      <c r="H7375" s="388" t="s">
        <v>9567</v>
      </c>
    </row>
    <row r="7376" spans="1:15" x14ac:dyDescent="0.3">
      <c r="A7376" s="503">
        <v>45188</v>
      </c>
      <c r="B7376" s="570" t="s">
        <v>12062</v>
      </c>
      <c r="C7376" s="44" t="s">
        <v>11174</v>
      </c>
      <c r="D7376" s="124" t="s">
        <v>12201</v>
      </c>
      <c r="E7376" s="28">
        <v>161000</v>
      </c>
      <c r="F7376" s="28"/>
      <c r="G7376" s="48">
        <f t="shared" si="182"/>
        <v>401879.46774193528</v>
      </c>
      <c r="H7376" s="388" t="s">
        <v>9567</v>
      </c>
    </row>
    <row r="7377" spans="1:11"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1" x14ac:dyDescent="0.3">
      <c r="A7378" s="45">
        <v>45188</v>
      </c>
      <c r="B7378" s="570" t="s">
        <v>12102</v>
      </c>
      <c r="C7378" s="44" t="s">
        <v>5793</v>
      </c>
      <c r="D7378" s="124" t="s">
        <v>40</v>
      </c>
      <c r="E7378" s="28">
        <v>800</v>
      </c>
      <c r="F7378" s="28"/>
      <c r="G7378" s="48">
        <f t="shared" si="183"/>
        <v>358779.46774193528</v>
      </c>
      <c r="H7378" s="388" t="s">
        <v>9567</v>
      </c>
    </row>
    <row r="7379" spans="1:11" x14ac:dyDescent="0.3">
      <c r="A7379" s="45">
        <v>45188</v>
      </c>
      <c r="B7379" s="570" t="s">
        <v>12102</v>
      </c>
      <c r="C7379" s="44" t="s">
        <v>6430</v>
      </c>
      <c r="D7379" s="124" t="s">
        <v>12205</v>
      </c>
      <c r="E7379" s="28">
        <v>5000</v>
      </c>
      <c r="F7379" s="28"/>
      <c r="G7379" s="48">
        <f t="shared" si="183"/>
        <v>353779.46774193528</v>
      </c>
      <c r="H7379" s="388" t="s">
        <v>9567</v>
      </c>
    </row>
    <row r="7380" spans="1:11" x14ac:dyDescent="0.3">
      <c r="A7380" s="45">
        <v>45188</v>
      </c>
      <c r="B7380" s="570" t="s">
        <v>12062</v>
      </c>
      <c r="C7380" s="44" t="s">
        <v>11174</v>
      </c>
      <c r="D7380" s="124" t="s">
        <v>12208</v>
      </c>
      <c r="E7380" s="28">
        <v>1800</v>
      </c>
      <c r="F7380" s="28"/>
      <c r="G7380" s="48">
        <f t="shared" si="183"/>
        <v>351979.46774193528</v>
      </c>
      <c r="H7380" s="388" t="s">
        <v>9567</v>
      </c>
    </row>
    <row r="7381" spans="1:11" x14ac:dyDescent="0.3">
      <c r="A7381" s="45">
        <v>45188</v>
      </c>
      <c r="B7381" s="570" t="s">
        <v>12065</v>
      </c>
      <c r="C7381" s="44" t="s">
        <v>5979</v>
      </c>
      <c r="D7381" s="124" t="s">
        <v>12203</v>
      </c>
      <c r="E7381" s="28">
        <v>45000</v>
      </c>
      <c r="F7381" s="28"/>
      <c r="G7381" s="48">
        <f t="shared" si="183"/>
        <v>306979.46774193528</v>
      </c>
      <c r="H7381" s="388" t="s">
        <v>9567</v>
      </c>
    </row>
    <row r="7382" spans="1:11" x14ac:dyDescent="0.3">
      <c r="A7382" s="45">
        <v>45188</v>
      </c>
      <c r="B7382" s="570" t="s">
        <v>12155</v>
      </c>
      <c r="C7382" s="44" t="s">
        <v>5979</v>
      </c>
      <c r="D7382" s="124" t="s">
        <v>12203</v>
      </c>
      <c r="E7382" s="28">
        <v>5000</v>
      </c>
      <c r="F7382" s="28"/>
      <c r="G7382" s="48">
        <f t="shared" si="183"/>
        <v>301979.46774193528</v>
      </c>
      <c r="H7382" s="388" t="s">
        <v>9567</v>
      </c>
    </row>
    <row r="7383" spans="1:11" x14ac:dyDescent="0.3">
      <c r="A7383" s="45">
        <v>45189</v>
      </c>
      <c r="B7383" s="570" t="s">
        <v>10319</v>
      </c>
      <c r="C7383" s="44" t="s">
        <v>11174</v>
      </c>
      <c r="D7383" s="124" t="s">
        <v>12210</v>
      </c>
      <c r="E7383" s="28">
        <v>76555</v>
      </c>
      <c r="F7383" s="28"/>
      <c r="G7383" s="48">
        <f t="shared" si="183"/>
        <v>225424.46774193528</v>
      </c>
      <c r="H7383" s="388" t="s">
        <v>9567</v>
      </c>
    </row>
    <row r="7384" spans="1:11" x14ac:dyDescent="0.3">
      <c r="A7384" s="45">
        <v>45189</v>
      </c>
      <c r="B7384" s="570" t="s">
        <v>10319</v>
      </c>
      <c r="C7384" s="44" t="s">
        <v>11174</v>
      </c>
      <c r="D7384" s="124" t="s">
        <v>12211</v>
      </c>
      <c r="E7384" s="28">
        <v>35165</v>
      </c>
      <c r="F7384" s="28"/>
      <c r="G7384" s="48">
        <f t="shared" si="183"/>
        <v>190259.46774193528</v>
      </c>
      <c r="H7384" s="388" t="s">
        <v>9567</v>
      </c>
    </row>
    <row r="7385" spans="1:11" x14ac:dyDescent="0.3">
      <c r="A7385" s="45">
        <v>45189</v>
      </c>
      <c r="B7385" s="570" t="s">
        <v>12060</v>
      </c>
      <c r="C7385" s="44" t="s">
        <v>11174</v>
      </c>
      <c r="D7385" s="124" t="s">
        <v>12212</v>
      </c>
      <c r="E7385" s="28">
        <v>913</v>
      </c>
      <c r="F7385" s="28"/>
      <c r="G7385" s="48">
        <f t="shared" si="183"/>
        <v>189346.46774193528</v>
      </c>
      <c r="H7385" s="388" t="s">
        <v>9567</v>
      </c>
    </row>
    <row r="7386" spans="1:11" x14ac:dyDescent="0.3">
      <c r="A7386" s="45">
        <v>45189</v>
      </c>
      <c r="B7386" s="570"/>
      <c r="C7386" s="44" t="s">
        <v>18</v>
      </c>
      <c r="D7386" s="124" t="s">
        <v>12209</v>
      </c>
      <c r="E7386" s="28">
        <v>1500</v>
      </c>
      <c r="F7386" s="28"/>
      <c r="G7386" s="48">
        <f t="shared" si="183"/>
        <v>187846.46774193528</v>
      </c>
      <c r="H7386" s="388" t="s">
        <v>9567</v>
      </c>
    </row>
    <row r="7387" spans="1:11" x14ac:dyDescent="0.3">
      <c r="A7387" s="45">
        <v>45189</v>
      </c>
      <c r="B7387" s="570" t="s">
        <v>10319</v>
      </c>
      <c r="C7387" s="44" t="s">
        <v>5793</v>
      </c>
      <c r="D7387" s="124" t="s">
        <v>40</v>
      </c>
      <c r="E7387" s="28">
        <v>1500</v>
      </c>
      <c r="F7387" s="28"/>
      <c r="G7387" s="48">
        <f t="shared" si="183"/>
        <v>186346.46774193528</v>
      </c>
      <c r="H7387" s="388" t="s">
        <v>9567</v>
      </c>
    </row>
    <row r="7388" spans="1:11" x14ac:dyDescent="0.3">
      <c r="A7388" s="45">
        <v>45189</v>
      </c>
      <c r="B7388" s="570"/>
      <c r="C7388" s="44" t="s">
        <v>84</v>
      </c>
      <c r="D7388" s="124" t="s">
        <v>12213</v>
      </c>
      <c r="E7388" s="28">
        <v>100000</v>
      </c>
      <c r="F7388" s="28"/>
      <c r="G7388" s="48">
        <f t="shared" si="183"/>
        <v>86346.467741935281</v>
      </c>
      <c r="H7388" s="388" t="s">
        <v>9567</v>
      </c>
    </row>
    <row r="7389" spans="1:11" x14ac:dyDescent="0.3">
      <c r="A7389" s="45">
        <v>45189</v>
      </c>
      <c r="B7389" s="570" t="s">
        <v>12061</v>
      </c>
      <c r="C7389" s="44" t="s">
        <v>5793</v>
      </c>
      <c r="D7389" s="124" t="s">
        <v>40</v>
      </c>
      <c r="E7389" s="28">
        <v>300</v>
      </c>
      <c r="F7389" s="28"/>
      <c r="G7389" s="48">
        <f t="shared" si="183"/>
        <v>86046.467741935281</v>
      </c>
      <c r="H7389" s="388" t="s">
        <v>9567</v>
      </c>
      <c r="K7389" s="52" t="s">
        <v>12217</v>
      </c>
    </row>
    <row r="7390" spans="1:11" x14ac:dyDescent="0.3">
      <c r="A7390" s="45">
        <v>45189</v>
      </c>
      <c r="B7390" s="570" t="s">
        <v>11752</v>
      </c>
      <c r="C7390" s="44" t="s">
        <v>11174</v>
      </c>
      <c r="D7390" s="124" t="s">
        <v>12214</v>
      </c>
      <c r="E7390" s="28">
        <v>18950</v>
      </c>
      <c r="F7390" s="28"/>
      <c r="G7390" s="48">
        <f t="shared" si="183"/>
        <v>67096.467741935281</v>
      </c>
      <c r="H7390" s="388" t="s">
        <v>9567</v>
      </c>
      <c r="K7390" s="52">
        <v>20000</v>
      </c>
    </row>
    <row r="7391" spans="1:11" x14ac:dyDescent="0.3">
      <c r="A7391" s="45">
        <v>45190</v>
      </c>
      <c r="B7391" s="570" t="s">
        <v>12062</v>
      </c>
      <c r="C7391" s="44" t="s">
        <v>5162</v>
      </c>
      <c r="D7391" s="124" t="s">
        <v>5813</v>
      </c>
      <c r="E7391" s="28">
        <v>5000</v>
      </c>
      <c r="F7391" s="43"/>
      <c r="G7391" s="48">
        <f t="shared" si="183"/>
        <v>62096.467741935281</v>
      </c>
      <c r="H7391" s="388" t="s">
        <v>9567</v>
      </c>
      <c r="K7391" s="52">
        <v>18950</v>
      </c>
    </row>
    <row r="7392" spans="1:11" x14ac:dyDescent="0.3">
      <c r="A7392" s="45">
        <v>45190</v>
      </c>
      <c r="B7392" s="570" t="s">
        <v>10319</v>
      </c>
      <c r="C7392" s="44" t="s">
        <v>5793</v>
      </c>
      <c r="D7392" s="124" t="s">
        <v>40</v>
      </c>
      <c r="E7392" s="28">
        <v>2900</v>
      </c>
      <c r="F7392" s="43"/>
      <c r="G7392" s="48">
        <f t="shared" si="183"/>
        <v>59196.467741935281</v>
      </c>
      <c r="H7392" s="388" t="s">
        <v>9567</v>
      </c>
      <c r="K7392" s="52">
        <f>K7390-K7391</f>
        <v>1050</v>
      </c>
    </row>
    <row r="7393" spans="1:11" x14ac:dyDescent="0.3">
      <c r="A7393" s="45">
        <v>45190</v>
      </c>
      <c r="B7393" s="570" t="s">
        <v>25</v>
      </c>
      <c r="C7393" s="44" t="s">
        <v>25</v>
      </c>
      <c r="D7393" s="44" t="s">
        <v>11435</v>
      </c>
      <c r="E7393" s="28">
        <v>3500</v>
      </c>
      <c r="F7393" s="43"/>
      <c r="G7393" s="48">
        <f t="shared" si="183"/>
        <v>55696.467741935281</v>
      </c>
      <c r="H7393" s="388" t="s">
        <v>9567</v>
      </c>
      <c r="K7393" s="52">
        <v>612</v>
      </c>
    </row>
    <row r="7394" spans="1:11" x14ac:dyDescent="0.3">
      <c r="A7394" s="45">
        <v>45190</v>
      </c>
      <c r="B7394" s="570" t="s">
        <v>12062</v>
      </c>
      <c r="C7394" s="44" t="s">
        <v>11174</v>
      </c>
      <c r="D7394" s="124" t="s">
        <v>12215</v>
      </c>
      <c r="E7394" s="28">
        <v>5612</v>
      </c>
      <c r="F7394" s="43"/>
      <c r="G7394" s="48">
        <f t="shared" si="183"/>
        <v>50084.467741935281</v>
      </c>
      <c r="H7394" s="388" t="s">
        <v>9567</v>
      </c>
      <c r="K7394" s="52">
        <f>K7392-K7393</f>
        <v>438</v>
      </c>
    </row>
    <row r="7395" spans="1:11" x14ac:dyDescent="0.3">
      <c r="A7395" s="45">
        <v>45190</v>
      </c>
      <c r="B7395" s="570"/>
      <c r="C7395" s="44" t="s">
        <v>30</v>
      </c>
      <c r="D7395" s="124" t="s">
        <v>10637</v>
      </c>
      <c r="E7395" s="28">
        <v>1000</v>
      </c>
      <c r="F7395" s="43"/>
      <c r="G7395" s="48">
        <f t="shared" si="183"/>
        <v>49084.467741935281</v>
      </c>
      <c r="H7395" s="388" t="s">
        <v>9567</v>
      </c>
      <c r="K7395" s="52">
        <v>300</v>
      </c>
    </row>
    <row r="7396" spans="1:11" x14ac:dyDescent="0.3">
      <c r="A7396" s="45">
        <v>45190</v>
      </c>
      <c r="B7396" s="570" t="s">
        <v>12153</v>
      </c>
      <c r="C7396" s="44" t="s">
        <v>9451</v>
      </c>
      <c r="D7396" s="124" t="s">
        <v>40</v>
      </c>
      <c r="E7396" s="28">
        <v>6000</v>
      </c>
      <c r="F7396" s="43"/>
      <c r="G7396" s="48">
        <f t="shared" si="183"/>
        <v>43084.467741935281</v>
      </c>
      <c r="H7396" s="388" t="s">
        <v>9567</v>
      </c>
      <c r="K7396" s="52">
        <f>K7394-K7395</f>
        <v>138</v>
      </c>
    </row>
    <row r="7397" spans="1:11" x14ac:dyDescent="0.3">
      <c r="A7397" s="45">
        <v>45190</v>
      </c>
      <c r="B7397" s="570"/>
      <c r="C7397" s="44" t="s">
        <v>30</v>
      </c>
      <c r="D7397" s="124" t="s">
        <v>7561</v>
      </c>
      <c r="E7397" s="28">
        <v>750</v>
      </c>
      <c r="F7397" s="43"/>
      <c r="G7397" s="48">
        <f t="shared" si="183"/>
        <v>42334.467741935281</v>
      </c>
      <c r="H7397" s="388" t="s">
        <v>9567</v>
      </c>
      <c r="K7397" s="52">
        <v>100</v>
      </c>
    </row>
    <row r="7398" spans="1:11" x14ac:dyDescent="0.3">
      <c r="A7398" s="45">
        <v>45191</v>
      </c>
      <c r="B7398" s="570" t="s">
        <v>10601</v>
      </c>
      <c r="C7398" s="44" t="s">
        <v>5793</v>
      </c>
      <c r="D7398" s="124" t="s">
        <v>40</v>
      </c>
      <c r="E7398" s="28">
        <v>1600</v>
      </c>
      <c r="F7398" s="43"/>
      <c r="G7398" s="48">
        <f t="shared" si="183"/>
        <v>40734.467741935281</v>
      </c>
      <c r="H7398" s="388" t="s">
        <v>9567</v>
      </c>
      <c r="K7398" s="52">
        <f>K7397+K7396</f>
        <v>238</v>
      </c>
    </row>
    <row r="7399" spans="1:11" x14ac:dyDescent="0.3">
      <c r="A7399" s="45">
        <v>45191</v>
      </c>
      <c r="B7399" s="570" t="s">
        <v>25</v>
      </c>
      <c r="C7399" s="44" t="s">
        <v>25</v>
      </c>
      <c r="D7399" s="44" t="s">
        <v>11435</v>
      </c>
      <c r="E7399" s="28">
        <v>3500</v>
      </c>
      <c r="F7399" s="43"/>
      <c r="G7399" s="48">
        <f t="shared" si="183"/>
        <v>37234.467741935281</v>
      </c>
      <c r="H7399" s="388" t="s">
        <v>9567</v>
      </c>
      <c r="K7399" s="52">
        <v>100</v>
      </c>
    </row>
    <row r="7400" spans="1:11" x14ac:dyDescent="0.3">
      <c r="A7400" s="45">
        <v>45191</v>
      </c>
      <c r="B7400" s="570"/>
      <c r="C7400" s="44" t="s">
        <v>30</v>
      </c>
      <c r="D7400" s="124" t="s">
        <v>10637</v>
      </c>
      <c r="E7400" s="28">
        <v>300</v>
      </c>
      <c r="F7400" s="43"/>
      <c r="G7400" s="48">
        <f t="shared" si="183"/>
        <v>36934.467741935281</v>
      </c>
      <c r="H7400" s="388" t="s">
        <v>9567</v>
      </c>
      <c r="K7400" s="52">
        <f>K7398-K7399</f>
        <v>138</v>
      </c>
    </row>
    <row r="7401" spans="1:11" x14ac:dyDescent="0.3">
      <c r="A7401" s="45">
        <v>45191</v>
      </c>
      <c r="B7401" s="570"/>
      <c r="C7401" s="5" t="s">
        <v>6430</v>
      </c>
      <c r="D7401" s="124" t="s">
        <v>294</v>
      </c>
      <c r="E7401" s="43">
        <v>10000</v>
      </c>
      <c r="F7401" s="43"/>
      <c r="G7401" s="48">
        <f t="shared" si="183"/>
        <v>26934.467741935281</v>
      </c>
      <c r="H7401" s="388" t="s">
        <v>9567</v>
      </c>
    </row>
    <row r="7402" spans="1:11" x14ac:dyDescent="0.3">
      <c r="A7402" s="45">
        <v>45191</v>
      </c>
      <c r="B7402" s="570"/>
      <c r="C7402" s="5" t="s">
        <v>5288</v>
      </c>
      <c r="D7402" s="124" t="s">
        <v>12219</v>
      </c>
      <c r="E7402" s="43">
        <v>2000</v>
      </c>
      <c r="F7402" s="43"/>
      <c r="G7402" s="48">
        <f t="shared" si="183"/>
        <v>24934.467741935281</v>
      </c>
      <c r="H7402" s="388" t="s">
        <v>9567</v>
      </c>
    </row>
    <row r="7403" spans="1:11" x14ac:dyDescent="0.3">
      <c r="A7403" s="45">
        <v>45191</v>
      </c>
      <c r="B7403" s="570" t="s">
        <v>11752</v>
      </c>
      <c r="C7403" s="5" t="s">
        <v>9524</v>
      </c>
      <c r="D7403" s="124" t="s">
        <v>12220</v>
      </c>
      <c r="E7403" s="43">
        <v>1000</v>
      </c>
      <c r="F7403" s="43"/>
      <c r="G7403" s="48">
        <f t="shared" si="183"/>
        <v>23934.467741935281</v>
      </c>
      <c r="H7403" s="388" t="s">
        <v>9567</v>
      </c>
    </row>
    <row r="7404" spans="1:11" x14ac:dyDescent="0.3">
      <c r="A7404" s="45">
        <v>45191</v>
      </c>
      <c r="B7404" s="570" t="s">
        <v>11752</v>
      </c>
      <c r="C7404" s="5" t="s">
        <v>9524</v>
      </c>
      <c r="D7404" s="124" t="s">
        <v>12221</v>
      </c>
      <c r="E7404" s="43">
        <v>1500</v>
      </c>
      <c r="F7404" s="43"/>
      <c r="G7404" s="48">
        <f t="shared" si="183"/>
        <v>22434.467741935281</v>
      </c>
      <c r="H7404" s="388" t="s">
        <v>9567</v>
      </c>
    </row>
    <row r="7405" spans="1:11" x14ac:dyDescent="0.3">
      <c r="A7405" s="45">
        <v>45191</v>
      </c>
      <c r="B7405" s="570" t="s">
        <v>12061</v>
      </c>
      <c r="C7405" s="5" t="s">
        <v>5793</v>
      </c>
      <c r="D7405" s="124" t="s">
        <v>8924</v>
      </c>
      <c r="E7405" s="43">
        <v>300</v>
      </c>
      <c r="F7405" s="43"/>
      <c r="G7405" s="48">
        <f t="shared" si="183"/>
        <v>22134.467741935281</v>
      </c>
      <c r="H7405" s="388" t="s">
        <v>9567</v>
      </c>
      <c r="K7405" s="52">
        <v>26190</v>
      </c>
    </row>
    <row r="7406" spans="1:11" x14ac:dyDescent="0.3">
      <c r="A7406" s="45">
        <v>45191</v>
      </c>
      <c r="B7406" s="567"/>
      <c r="C7406" s="480"/>
      <c r="D7406" s="491" t="s">
        <v>4364</v>
      </c>
      <c r="E7406" s="480"/>
      <c r="F7406" s="28">
        <v>100000</v>
      </c>
      <c r="G7406" s="48">
        <f t="shared" si="183"/>
        <v>122134.46774193528</v>
      </c>
      <c r="H7406" s="388" t="s">
        <v>9567</v>
      </c>
      <c r="K7406" s="52">
        <v>22000</v>
      </c>
    </row>
    <row r="7407" spans="1:11" x14ac:dyDescent="0.3">
      <c r="A7407" s="45">
        <v>45191</v>
      </c>
      <c r="B7407" s="570" t="s">
        <v>12066</v>
      </c>
      <c r="C7407" s="5" t="s">
        <v>11174</v>
      </c>
      <c r="D7407" s="124" t="s">
        <v>12223</v>
      </c>
      <c r="E7407" s="43">
        <v>57600</v>
      </c>
      <c r="F7407" s="43"/>
      <c r="G7407" s="48">
        <f t="shared" si="183"/>
        <v>64534.467741935281</v>
      </c>
      <c r="H7407" s="388" t="s">
        <v>9567</v>
      </c>
      <c r="K7407" s="52">
        <f>K7405-K7406</f>
        <v>4190</v>
      </c>
    </row>
    <row r="7408" spans="1:11" x14ac:dyDescent="0.3">
      <c r="A7408" s="45">
        <v>45191</v>
      </c>
      <c r="B7408" s="570" t="s">
        <v>11508</v>
      </c>
      <c r="C7408" s="5" t="s">
        <v>9257</v>
      </c>
      <c r="D7408" s="124" t="s">
        <v>40</v>
      </c>
      <c r="E7408" s="43">
        <v>40000</v>
      </c>
      <c r="F7408" s="43"/>
      <c r="G7408" s="48">
        <f t="shared" si="183"/>
        <v>24534.467741935281</v>
      </c>
      <c r="H7408" s="388" t="s">
        <v>9567</v>
      </c>
      <c r="K7408" s="52">
        <f>K7407-K7400</f>
        <v>4052</v>
      </c>
    </row>
    <row r="7409" spans="1:12" x14ac:dyDescent="0.3">
      <c r="A7409" s="45">
        <v>45192</v>
      </c>
      <c r="B7409" s="567"/>
      <c r="C7409" s="480"/>
      <c r="D7409" s="491" t="s">
        <v>4364</v>
      </c>
      <c r="E7409" s="480"/>
      <c r="F7409" s="28">
        <v>50000</v>
      </c>
      <c r="G7409" s="48">
        <f t="shared" si="183"/>
        <v>74534.467741935281</v>
      </c>
      <c r="H7409" s="388" t="s">
        <v>9567</v>
      </c>
    </row>
    <row r="7410" spans="1:12" x14ac:dyDescent="0.3">
      <c r="A7410" s="45">
        <v>45191</v>
      </c>
      <c r="B7410" s="570"/>
      <c r="C7410" s="5" t="s">
        <v>9749</v>
      </c>
      <c r="D7410" s="124" t="s">
        <v>12224</v>
      </c>
      <c r="E7410" s="43">
        <v>26190</v>
      </c>
      <c r="F7410" s="43"/>
      <c r="G7410" s="48">
        <f t="shared" si="183"/>
        <v>48344.467741935281</v>
      </c>
      <c r="H7410" s="388" t="s">
        <v>9567</v>
      </c>
    </row>
    <row r="7411" spans="1:12" x14ac:dyDescent="0.3">
      <c r="A7411" s="45">
        <v>45192</v>
      </c>
      <c r="B7411" s="570" t="s">
        <v>12062</v>
      </c>
      <c r="C7411" s="5" t="s">
        <v>5162</v>
      </c>
      <c r="D7411" s="124" t="s">
        <v>294</v>
      </c>
      <c r="E7411" s="43">
        <v>5000</v>
      </c>
      <c r="F7411" s="43"/>
      <c r="G7411" s="48">
        <f t="shared" si="183"/>
        <v>43344.467741935281</v>
      </c>
      <c r="H7411" s="388" t="s">
        <v>9567</v>
      </c>
    </row>
    <row r="7412" spans="1:12" x14ac:dyDescent="0.3">
      <c r="A7412" s="45">
        <v>45192</v>
      </c>
      <c r="B7412" s="570" t="s">
        <v>10319</v>
      </c>
      <c r="C7412" s="5" t="s">
        <v>5793</v>
      </c>
      <c r="D7412" s="124" t="s">
        <v>40</v>
      </c>
      <c r="E7412" s="43">
        <v>1850</v>
      </c>
      <c r="F7412" s="43"/>
      <c r="G7412" s="48">
        <f t="shared" si="183"/>
        <v>41494.467741935281</v>
      </c>
      <c r="H7412" s="388" t="s">
        <v>9567</v>
      </c>
    </row>
    <row r="7413" spans="1:12" x14ac:dyDescent="0.3">
      <c r="A7413" s="45">
        <v>45194</v>
      </c>
      <c r="B7413" s="567"/>
      <c r="C7413" s="480"/>
      <c r="D7413" s="491" t="s">
        <v>12295</v>
      </c>
      <c r="E7413" s="480"/>
      <c r="F7413" s="28">
        <v>1000000</v>
      </c>
      <c r="G7413" s="48">
        <f t="shared" si="183"/>
        <v>1041494.4677419353</v>
      </c>
      <c r="H7413" s="388" t="s">
        <v>9567</v>
      </c>
    </row>
    <row r="7414" spans="1:12" x14ac:dyDescent="0.3">
      <c r="A7414" s="45">
        <v>45194</v>
      </c>
      <c r="B7414" s="570" t="s">
        <v>12064</v>
      </c>
      <c r="C7414" s="5" t="s">
        <v>30</v>
      </c>
      <c r="D7414" s="124" t="s">
        <v>12225</v>
      </c>
      <c r="E7414" s="43">
        <v>1000</v>
      </c>
      <c r="F7414" s="43"/>
      <c r="G7414" s="48">
        <f t="shared" si="183"/>
        <v>1040494.4677419353</v>
      </c>
      <c r="H7414" s="388" t="s">
        <v>9567</v>
      </c>
    </row>
    <row r="7415" spans="1:12" x14ac:dyDescent="0.3">
      <c r="A7415" s="45">
        <v>45194</v>
      </c>
      <c r="B7415" s="571" t="s">
        <v>12226</v>
      </c>
      <c r="C7415" s="572" t="s">
        <v>14</v>
      </c>
      <c r="D7415" s="573" t="s">
        <v>12227</v>
      </c>
      <c r="E7415" s="574">
        <v>500000</v>
      </c>
      <c r="F7415" s="43"/>
      <c r="G7415" s="48">
        <f t="shared" si="183"/>
        <v>540494.46774193528</v>
      </c>
      <c r="H7415" s="388" t="s">
        <v>9567</v>
      </c>
    </row>
    <row r="7416" spans="1:12" x14ac:dyDescent="0.3">
      <c r="A7416" s="45">
        <v>45194</v>
      </c>
      <c r="B7416" s="570" t="s">
        <v>25</v>
      </c>
      <c r="C7416" s="44" t="s">
        <v>25</v>
      </c>
      <c r="D7416" s="44" t="s">
        <v>11435</v>
      </c>
      <c r="E7416" s="28">
        <v>3000</v>
      </c>
      <c r="F7416" s="43"/>
      <c r="G7416" s="48">
        <f t="shared" si="183"/>
        <v>537494.46774193528</v>
      </c>
      <c r="H7416" s="388" t="s">
        <v>9567</v>
      </c>
    </row>
    <row r="7417" spans="1:12" x14ac:dyDescent="0.3">
      <c r="A7417" s="45">
        <v>45194</v>
      </c>
      <c r="B7417" s="570" t="s">
        <v>12060</v>
      </c>
      <c r="C7417" s="5" t="s">
        <v>12122</v>
      </c>
      <c r="D7417" s="124" t="s">
        <v>294</v>
      </c>
      <c r="E7417" s="43">
        <v>100000</v>
      </c>
      <c r="F7417" s="43"/>
      <c r="G7417" s="48">
        <f t="shared" si="183"/>
        <v>437494.46774193528</v>
      </c>
      <c r="H7417" s="388" t="s">
        <v>9567</v>
      </c>
      <c r="K7417" s="52">
        <v>900</v>
      </c>
    </row>
    <row r="7418" spans="1:12" x14ac:dyDescent="0.3">
      <c r="A7418" s="45">
        <v>45194</v>
      </c>
      <c r="B7418" s="570" t="s">
        <v>12062</v>
      </c>
      <c r="C7418" s="5" t="s">
        <v>11174</v>
      </c>
      <c r="D7418" s="124" t="s">
        <v>12228</v>
      </c>
      <c r="E7418" s="43">
        <v>850</v>
      </c>
      <c r="F7418" s="43"/>
      <c r="G7418" s="48">
        <f t="shared" si="183"/>
        <v>436644.46774193528</v>
      </c>
      <c r="H7418" s="388" t="s">
        <v>9567</v>
      </c>
      <c r="I7418" s="52" t="s">
        <v>8924</v>
      </c>
      <c r="K7418" s="52">
        <v>150</v>
      </c>
    </row>
    <row r="7419" spans="1:12" x14ac:dyDescent="0.3">
      <c r="A7419" s="45">
        <v>45194</v>
      </c>
      <c r="B7419" s="570" t="s">
        <v>12177</v>
      </c>
      <c r="C7419" s="5" t="s">
        <v>5793</v>
      </c>
      <c r="D7419" s="124" t="s">
        <v>40</v>
      </c>
      <c r="E7419" s="43">
        <v>1500</v>
      </c>
      <c r="F7419" s="43"/>
      <c r="G7419" s="48">
        <f t="shared" si="183"/>
        <v>435144.46774193528</v>
      </c>
      <c r="H7419" s="388" t="s">
        <v>9567</v>
      </c>
      <c r="K7419" s="52">
        <v>850</v>
      </c>
      <c r="L7419" s="52">
        <v>1000</v>
      </c>
    </row>
    <row r="7420" spans="1:12" x14ac:dyDescent="0.3">
      <c r="A7420" s="45">
        <v>45194</v>
      </c>
      <c r="B7420" s="570" t="s">
        <v>12060</v>
      </c>
      <c r="C7420" s="5" t="s">
        <v>11174</v>
      </c>
      <c r="D7420" s="124" t="s">
        <v>12222</v>
      </c>
      <c r="E7420" s="43">
        <v>1000</v>
      </c>
      <c r="F7420" s="43"/>
      <c r="G7420" s="48">
        <f t="shared" si="183"/>
        <v>434144.46774193528</v>
      </c>
      <c r="H7420" s="388" t="s">
        <v>9567</v>
      </c>
      <c r="K7420" s="52">
        <v>1000</v>
      </c>
      <c r="L7420" s="52">
        <v>1200</v>
      </c>
    </row>
    <row r="7421" spans="1:12" x14ac:dyDescent="0.3">
      <c r="A7421" s="45">
        <v>45194</v>
      </c>
      <c r="B7421" s="570"/>
      <c r="C7421" s="5" t="s">
        <v>84</v>
      </c>
      <c r="D7421" s="124" t="s">
        <v>12232</v>
      </c>
      <c r="E7421" s="43">
        <v>3000</v>
      </c>
      <c r="F7421" s="43"/>
      <c r="G7421" s="48">
        <f t="shared" si="183"/>
        <v>431144.46774193528</v>
      </c>
      <c r="H7421" s="388" t="s">
        <v>9567</v>
      </c>
      <c r="K7421" s="52">
        <v>46590</v>
      </c>
      <c r="L7421" s="52">
        <v>50000</v>
      </c>
    </row>
    <row r="7422" spans="1:12" x14ac:dyDescent="0.3">
      <c r="A7422" s="45">
        <v>45194</v>
      </c>
      <c r="B7422" s="570" t="s">
        <v>12060</v>
      </c>
      <c r="C7422" s="5" t="s">
        <v>5793</v>
      </c>
      <c r="D7422" s="124" t="s">
        <v>40</v>
      </c>
      <c r="E7422" s="43">
        <v>2000</v>
      </c>
      <c r="F7422" s="43"/>
      <c r="G7422" s="48">
        <f t="shared" si="183"/>
        <v>429144.46774193528</v>
      </c>
      <c r="H7422" s="388" t="s">
        <v>9567</v>
      </c>
      <c r="K7422" s="52">
        <v>21820</v>
      </c>
      <c r="L7422" s="52">
        <v>25000</v>
      </c>
    </row>
    <row r="7423" spans="1:12" x14ac:dyDescent="0.3">
      <c r="A7423" s="45">
        <v>45194</v>
      </c>
      <c r="B7423" s="570"/>
      <c r="C7423" s="5" t="s">
        <v>84</v>
      </c>
      <c r="D7423" s="124" t="s">
        <v>12233</v>
      </c>
      <c r="E7423" s="43">
        <v>6000</v>
      </c>
      <c r="F7423" s="43"/>
      <c r="G7423" s="48">
        <f t="shared" si="183"/>
        <v>423144.46774193528</v>
      </c>
      <c r="H7423" s="388" t="s">
        <v>9567</v>
      </c>
      <c r="K7423" s="52">
        <f>SUM(K7417:K7422)</f>
        <v>71310</v>
      </c>
      <c r="L7423" s="52">
        <f>SUM(L7419:L7422)</f>
        <v>77200</v>
      </c>
    </row>
    <row r="7424" spans="1:12" x14ac:dyDescent="0.3">
      <c r="A7424" s="45">
        <v>45195</v>
      </c>
      <c r="B7424" s="570" t="s">
        <v>12063</v>
      </c>
      <c r="C7424" s="5" t="s">
        <v>3554</v>
      </c>
      <c r="D7424" s="124" t="s">
        <v>294</v>
      </c>
      <c r="E7424" s="43">
        <v>30000</v>
      </c>
      <c r="F7424" s="43"/>
      <c r="G7424" s="48">
        <f t="shared" si="183"/>
        <v>393144.46774193528</v>
      </c>
      <c r="H7424" s="388" t="s">
        <v>9567</v>
      </c>
      <c r="L7424" s="52">
        <f>L7423-K7423</f>
        <v>5890</v>
      </c>
    </row>
    <row r="7425" spans="1:12" x14ac:dyDescent="0.3">
      <c r="A7425" s="45">
        <v>45195</v>
      </c>
      <c r="B7425" s="570" t="s">
        <v>12102</v>
      </c>
      <c r="C7425" s="5" t="s">
        <v>11174</v>
      </c>
      <c r="D7425" s="124" t="s">
        <v>12248</v>
      </c>
      <c r="E7425" s="43">
        <v>46590</v>
      </c>
      <c r="F7425" s="43"/>
      <c r="G7425" s="48">
        <f t="shared" si="183"/>
        <v>346554.46774193528</v>
      </c>
      <c r="H7425" s="388" t="s">
        <v>9567</v>
      </c>
      <c r="L7425" s="52">
        <v>6000</v>
      </c>
    </row>
    <row r="7426" spans="1:12" x14ac:dyDescent="0.3">
      <c r="A7426" s="45">
        <v>45195</v>
      </c>
      <c r="B7426" s="570" t="s">
        <v>25</v>
      </c>
      <c r="C7426" s="5"/>
      <c r="D7426" s="124" t="s">
        <v>12244</v>
      </c>
      <c r="E7426" s="43">
        <v>21820</v>
      </c>
      <c r="F7426" s="43"/>
      <c r="G7426" s="48">
        <f t="shared" si="183"/>
        <v>324734.46774193528</v>
      </c>
      <c r="H7426" s="388" t="s">
        <v>9567</v>
      </c>
    </row>
    <row r="7427" spans="1:12" x14ac:dyDescent="0.3">
      <c r="A7427" s="45">
        <v>45195</v>
      </c>
      <c r="B7427" s="570" t="s">
        <v>12102</v>
      </c>
      <c r="C7427" s="5" t="s">
        <v>5793</v>
      </c>
      <c r="D7427" s="124" t="s">
        <v>40</v>
      </c>
      <c r="E7427" s="43">
        <v>900</v>
      </c>
      <c r="F7427" s="43"/>
      <c r="G7427" s="48">
        <f t="shared" si="183"/>
        <v>323834.46774193528</v>
      </c>
      <c r="H7427" s="388" t="s">
        <v>9567</v>
      </c>
    </row>
    <row r="7428" spans="1:12" x14ac:dyDescent="0.3">
      <c r="A7428" s="45">
        <v>45195</v>
      </c>
      <c r="B7428" s="570" t="s">
        <v>12102</v>
      </c>
      <c r="C7428" s="5" t="s">
        <v>5793</v>
      </c>
      <c r="D7428" s="124" t="s">
        <v>8924</v>
      </c>
      <c r="E7428" s="43">
        <v>150</v>
      </c>
      <c r="F7428" s="43"/>
      <c r="G7428" s="48">
        <f t="shared" si="183"/>
        <v>323684.46774193528</v>
      </c>
      <c r="H7428" s="388" t="s">
        <v>9567</v>
      </c>
    </row>
    <row r="7429" spans="1:12" x14ac:dyDescent="0.3">
      <c r="A7429" s="45">
        <v>45195</v>
      </c>
      <c r="B7429" s="570" t="s">
        <v>25</v>
      </c>
      <c r="C7429" s="5" t="s">
        <v>5793</v>
      </c>
      <c r="D7429" s="124" t="s">
        <v>12250</v>
      </c>
      <c r="E7429" s="43">
        <v>530</v>
      </c>
      <c r="F7429" s="43"/>
      <c r="G7429" s="48">
        <f t="shared" si="183"/>
        <v>323154.46774193528</v>
      </c>
      <c r="H7429" s="388" t="s">
        <v>9567</v>
      </c>
    </row>
    <row r="7430" spans="1:12" x14ac:dyDescent="0.3">
      <c r="A7430" s="45">
        <v>45195</v>
      </c>
      <c r="B7430" s="570"/>
      <c r="C7430" s="5" t="s">
        <v>5162</v>
      </c>
      <c r="D7430" s="124" t="s">
        <v>294</v>
      </c>
      <c r="E7430" s="43">
        <v>5000</v>
      </c>
      <c r="F7430" s="43"/>
      <c r="G7430" s="48">
        <f t="shared" si="183"/>
        <v>318154.46774193528</v>
      </c>
      <c r="H7430" s="388" t="s">
        <v>9567</v>
      </c>
    </row>
    <row r="7431" spans="1:12" x14ac:dyDescent="0.3">
      <c r="A7431" s="45">
        <v>45195</v>
      </c>
      <c r="B7431" s="570" t="s">
        <v>10319</v>
      </c>
      <c r="C7431" s="5" t="s">
        <v>11174</v>
      </c>
      <c r="D7431" s="124" t="s">
        <v>12247</v>
      </c>
      <c r="E7431" s="43">
        <v>24000</v>
      </c>
      <c r="F7431" s="43"/>
      <c r="G7431" s="48">
        <f t="shared" si="183"/>
        <v>294154.46774193528</v>
      </c>
      <c r="H7431" s="388" t="s">
        <v>9567</v>
      </c>
      <c r="L7431" s="52">
        <v>180</v>
      </c>
    </row>
    <row r="7432" spans="1:12" x14ac:dyDescent="0.3">
      <c r="A7432" s="45">
        <v>45195</v>
      </c>
      <c r="B7432" s="570" t="s">
        <v>10319</v>
      </c>
      <c r="C7432" s="5" t="s">
        <v>11174</v>
      </c>
      <c r="D7432" s="124" t="s">
        <v>12246</v>
      </c>
      <c r="E7432" s="43">
        <v>27000</v>
      </c>
      <c r="F7432" s="43"/>
      <c r="G7432" s="48">
        <f t="shared" si="183"/>
        <v>267154.46774193528</v>
      </c>
      <c r="H7432" s="388" t="s">
        <v>9567</v>
      </c>
      <c r="L7432" s="52">
        <v>350</v>
      </c>
    </row>
    <row r="7433" spans="1:12" x14ac:dyDescent="0.3">
      <c r="A7433" s="45">
        <v>45195</v>
      </c>
      <c r="B7433" s="570" t="s">
        <v>10319</v>
      </c>
      <c r="C7433" s="5" t="s">
        <v>11174</v>
      </c>
      <c r="D7433" s="124" t="s">
        <v>12245</v>
      </c>
      <c r="E7433" s="43">
        <v>11000</v>
      </c>
      <c r="F7433" s="43"/>
      <c r="G7433" s="48">
        <f t="shared" si="183"/>
        <v>256154.46774193528</v>
      </c>
      <c r="H7433" s="388" t="s">
        <v>9567</v>
      </c>
      <c r="L7433" s="52">
        <f>SUM(L7431:L7432)</f>
        <v>530</v>
      </c>
    </row>
    <row r="7434" spans="1:12" x14ac:dyDescent="0.3">
      <c r="A7434" s="45">
        <v>45195</v>
      </c>
      <c r="B7434" s="570" t="s">
        <v>12161</v>
      </c>
      <c r="C7434" s="5" t="s">
        <v>9643</v>
      </c>
      <c r="D7434" s="124" t="s">
        <v>12234</v>
      </c>
      <c r="E7434" s="43">
        <v>15000</v>
      </c>
      <c r="F7434" s="43"/>
      <c r="G7434" s="48">
        <f t="shared" si="183"/>
        <v>241154.46774193528</v>
      </c>
      <c r="H7434" s="388" t="s">
        <v>9567</v>
      </c>
      <c r="L7434" s="52" t="s">
        <v>12249</v>
      </c>
    </row>
    <row r="7435" spans="1:12" x14ac:dyDescent="0.3">
      <c r="A7435" s="45">
        <v>45195</v>
      </c>
      <c r="B7435" s="570" t="s">
        <v>12251</v>
      </c>
      <c r="C7435" s="5" t="s">
        <v>1074</v>
      </c>
      <c r="D7435" s="124" t="s">
        <v>4601</v>
      </c>
      <c r="E7435" s="43">
        <v>210</v>
      </c>
      <c r="F7435" s="43"/>
      <c r="G7435" s="48">
        <f t="shared" si="183"/>
        <v>240944.46774193528</v>
      </c>
      <c r="H7435" s="388" t="s">
        <v>9567</v>
      </c>
    </row>
    <row r="7436" spans="1:12" x14ac:dyDescent="0.3">
      <c r="A7436" s="45">
        <v>45195</v>
      </c>
      <c r="B7436" s="570" t="s">
        <v>25</v>
      </c>
      <c r="C7436" s="5" t="s">
        <v>7214</v>
      </c>
      <c r="D7436" s="124" t="s">
        <v>12237</v>
      </c>
      <c r="E7436" s="43">
        <v>7500</v>
      </c>
      <c r="F7436" s="43"/>
      <c r="G7436" s="48">
        <f t="shared" si="183"/>
        <v>233444.46774193528</v>
      </c>
      <c r="H7436" s="388" t="s">
        <v>9567</v>
      </c>
    </row>
    <row r="7437" spans="1:12" x14ac:dyDescent="0.3">
      <c r="A7437" s="45">
        <v>45195</v>
      </c>
      <c r="B7437" s="570" t="s">
        <v>25</v>
      </c>
      <c r="C7437" s="44" t="s">
        <v>25</v>
      </c>
      <c r="D7437" s="44" t="s">
        <v>11435</v>
      </c>
      <c r="E7437" s="28">
        <v>3500</v>
      </c>
      <c r="F7437" s="43"/>
      <c r="G7437" s="48">
        <f t="shared" si="183"/>
        <v>229944.46774193528</v>
      </c>
      <c r="H7437" s="388" t="s">
        <v>9567</v>
      </c>
    </row>
    <row r="7438" spans="1:12" x14ac:dyDescent="0.3">
      <c r="A7438" s="45">
        <v>45195</v>
      </c>
      <c r="B7438" s="396" t="s">
        <v>12102</v>
      </c>
      <c r="C7438" s="5" t="s">
        <v>11174</v>
      </c>
      <c r="D7438" s="5" t="s">
        <v>12238</v>
      </c>
      <c r="E7438" s="43">
        <v>68500</v>
      </c>
      <c r="F7438" s="43"/>
      <c r="G7438" s="48">
        <f t="shared" si="183"/>
        <v>161444.46774193528</v>
      </c>
      <c r="H7438" s="388" t="s">
        <v>9567</v>
      </c>
    </row>
    <row r="7439" spans="1:12" x14ac:dyDescent="0.3">
      <c r="A7439" s="45">
        <v>45195</v>
      </c>
      <c r="B7439" s="396" t="s">
        <v>12102</v>
      </c>
      <c r="C7439" s="5" t="s">
        <v>5793</v>
      </c>
      <c r="D7439" s="124" t="s">
        <v>40</v>
      </c>
      <c r="E7439" s="43">
        <v>1700</v>
      </c>
      <c r="F7439" s="43"/>
      <c r="G7439" s="48">
        <f t="shared" si="183"/>
        <v>159744.46774193528</v>
      </c>
      <c r="H7439" s="388" t="s">
        <v>9567</v>
      </c>
    </row>
    <row r="7440" spans="1:12"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1" x14ac:dyDescent="0.3">
      <c r="A7457" s="45">
        <v>45197</v>
      </c>
      <c r="B7457" s="570" t="s">
        <v>12060</v>
      </c>
      <c r="C7457" s="5" t="s">
        <v>11174</v>
      </c>
      <c r="D7457" s="124" t="s">
        <v>12261</v>
      </c>
      <c r="E7457" s="43">
        <v>2555</v>
      </c>
      <c r="F7457" s="43"/>
      <c r="G7457" s="48">
        <f t="shared" si="185"/>
        <v>96473.467741935281</v>
      </c>
      <c r="H7457" s="388" t="s">
        <v>9567</v>
      </c>
    </row>
    <row r="7458" spans="1:11" x14ac:dyDescent="0.3">
      <c r="A7458" s="45">
        <v>45197</v>
      </c>
      <c r="B7458" s="570" t="s">
        <v>12060</v>
      </c>
      <c r="C7458" s="5" t="s">
        <v>30</v>
      </c>
      <c r="D7458" s="124" t="s">
        <v>10637</v>
      </c>
      <c r="E7458" s="43">
        <v>1100</v>
      </c>
      <c r="F7458" s="43"/>
      <c r="G7458" s="48">
        <f t="shared" si="185"/>
        <v>95373.467741935281</v>
      </c>
      <c r="H7458" s="388" t="s">
        <v>9567</v>
      </c>
    </row>
    <row r="7459" spans="1:11" x14ac:dyDescent="0.3">
      <c r="A7459" s="45">
        <v>45197</v>
      </c>
      <c r="B7459" s="570" t="s">
        <v>12066</v>
      </c>
      <c r="C7459" s="5" t="s">
        <v>9777</v>
      </c>
      <c r="D7459" s="124" t="s">
        <v>12262</v>
      </c>
      <c r="E7459" s="43">
        <v>20000</v>
      </c>
      <c r="F7459" s="43"/>
      <c r="G7459" s="48">
        <f t="shared" si="185"/>
        <v>75373.467741935281</v>
      </c>
      <c r="H7459" s="388" t="s">
        <v>9567</v>
      </c>
    </row>
    <row r="7460" spans="1:11" x14ac:dyDescent="0.3">
      <c r="A7460" s="45">
        <v>45197</v>
      </c>
      <c r="B7460" s="570" t="s">
        <v>25</v>
      </c>
      <c r="C7460" s="44" t="s">
        <v>25</v>
      </c>
      <c r="D7460" s="44" t="s">
        <v>11435</v>
      </c>
      <c r="E7460" s="28">
        <v>3500</v>
      </c>
      <c r="F7460" s="43"/>
      <c r="G7460" s="48">
        <f t="shared" si="185"/>
        <v>71873.467741935281</v>
      </c>
      <c r="H7460" s="388" t="s">
        <v>9567</v>
      </c>
    </row>
    <row r="7461" spans="1:11" x14ac:dyDescent="0.3">
      <c r="A7461" s="45">
        <v>45197</v>
      </c>
      <c r="B7461" s="570"/>
      <c r="C7461" s="5" t="s">
        <v>84</v>
      </c>
      <c r="D7461" s="124" t="s">
        <v>12263</v>
      </c>
      <c r="E7461" s="43">
        <v>10000</v>
      </c>
      <c r="F7461" s="43"/>
      <c r="G7461" s="48">
        <f t="shared" si="185"/>
        <v>61873.467741935281</v>
      </c>
      <c r="H7461" s="388" t="s">
        <v>9567</v>
      </c>
    </row>
    <row r="7462" spans="1:11" x14ac:dyDescent="0.3">
      <c r="A7462" s="45">
        <v>45197</v>
      </c>
      <c r="B7462" s="570"/>
      <c r="C7462" s="5" t="s">
        <v>6430</v>
      </c>
      <c r="D7462" s="124" t="s">
        <v>12264</v>
      </c>
      <c r="E7462" s="43">
        <v>6000</v>
      </c>
      <c r="F7462" s="43"/>
      <c r="G7462" s="48">
        <f t="shared" si="185"/>
        <v>55873.467741935281</v>
      </c>
      <c r="H7462" s="388" t="s">
        <v>9567</v>
      </c>
      <c r="K7462" s="575"/>
    </row>
    <row r="7463" spans="1:11" x14ac:dyDescent="0.3">
      <c r="A7463" s="45">
        <v>45197</v>
      </c>
      <c r="B7463" s="570" t="s">
        <v>12102</v>
      </c>
      <c r="C7463" s="5" t="s">
        <v>9451</v>
      </c>
      <c r="D7463" s="124" t="s">
        <v>12265</v>
      </c>
      <c r="E7463" s="43">
        <v>12000</v>
      </c>
      <c r="F7463" s="43"/>
      <c r="G7463" s="48">
        <f t="shared" si="185"/>
        <v>43873.467741935281</v>
      </c>
      <c r="H7463" s="388" t="s">
        <v>9567</v>
      </c>
    </row>
    <row r="7464" spans="1:11" x14ac:dyDescent="0.3">
      <c r="A7464" s="45">
        <v>45197</v>
      </c>
      <c r="B7464" s="570" t="s">
        <v>12102</v>
      </c>
      <c r="C7464" s="5" t="s">
        <v>11174</v>
      </c>
      <c r="D7464" s="124" t="s">
        <v>12185</v>
      </c>
      <c r="E7464" s="43">
        <v>8820</v>
      </c>
      <c r="F7464" s="43"/>
      <c r="G7464" s="48">
        <f t="shared" si="185"/>
        <v>35053.467741935281</v>
      </c>
      <c r="H7464" s="388" t="s">
        <v>9567</v>
      </c>
    </row>
    <row r="7465" spans="1:11" x14ac:dyDescent="0.3">
      <c r="A7465" s="45">
        <v>45197</v>
      </c>
      <c r="B7465" s="570"/>
      <c r="C7465" s="5" t="s">
        <v>5162</v>
      </c>
      <c r="D7465" s="124" t="s">
        <v>12266</v>
      </c>
      <c r="E7465" s="43">
        <v>5000</v>
      </c>
      <c r="F7465" s="43"/>
      <c r="G7465" s="48">
        <f t="shared" si="185"/>
        <v>30053.467741935281</v>
      </c>
      <c r="H7465" s="388" t="s">
        <v>9567</v>
      </c>
    </row>
    <row r="7466" spans="1:11" x14ac:dyDescent="0.3">
      <c r="A7466" s="45">
        <v>45197</v>
      </c>
      <c r="B7466" s="567"/>
      <c r="C7466" s="480"/>
      <c r="D7466" s="491" t="s">
        <v>12267</v>
      </c>
      <c r="E7466" s="480"/>
      <c r="F7466" s="28">
        <v>100000</v>
      </c>
      <c r="G7466" s="48">
        <f t="shared" ref="G7466" si="186">G7465+F7466-E7466</f>
        <v>130053.46774193528</v>
      </c>
      <c r="H7466" s="388" t="s">
        <v>9567</v>
      </c>
    </row>
    <row r="7467" spans="1:11" x14ac:dyDescent="0.3">
      <c r="A7467" s="45">
        <v>45197</v>
      </c>
      <c r="B7467" s="570" t="s">
        <v>25</v>
      </c>
      <c r="C7467" s="5" t="s">
        <v>12268</v>
      </c>
      <c r="D7467" s="124" t="s">
        <v>12269</v>
      </c>
      <c r="E7467" s="43">
        <v>25000</v>
      </c>
      <c r="F7467" s="43"/>
      <c r="G7467" s="48">
        <f t="shared" si="185"/>
        <v>105053.46774193528</v>
      </c>
      <c r="H7467" s="388" t="s">
        <v>9567</v>
      </c>
    </row>
    <row r="7468" spans="1:11" x14ac:dyDescent="0.3">
      <c r="A7468" s="45">
        <v>45199</v>
      </c>
      <c r="B7468" s="570"/>
      <c r="C7468" s="5" t="s">
        <v>5162</v>
      </c>
      <c r="D7468" s="124" t="s">
        <v>4187</v>
      </c>
      <c r="E7468" s="43">
        <v>5000</v>
      </c>
      <c r="F7468" s="43"/>
      <c r="G7468" s="48">
        <f t="shared" si="185"/>
        <v>100053.46774193528</v>
      </c>
      <c r="H7468" s="388" t="s">
        <v>9567</v>
      </c>
    </row>
    <row r="7469" spans="1:11" x14ac:dyDescent="0.3">
      <c r="A7469" s="45">
        <v>45199</v>
      </c>
      <c r="B7469" s="570" t="s">
        <v>12251</v>
      </c>
      <c r="C7469" s="5" t="s">
        <v>12271</v>
      </c>
      <c r="D7469" s="124" t="s">
        <v>12272</v>
      </c>
      <c r="E7469" s="43">
        <v>5340</v>
      </c>
      <c r="F7469" s="43"/>
      <c r="G7469" s="48">
        <f t="shared" si="185"/>
        <v>94713.467741935281</v>
      </c>
      <c r="H7469" s="388" t="s">
        <v>9567</v>
      </c>
    </row>
    <row r="7470" spans="1:11" x14ac:dyDescent="0.3">
      <c r="A7470" s="45">
        <v>45199</v>
      </c>
      <c r="B7470" s="570" t="s">
        <v>10319</v>
      </c>
      <c r="C7470" s="5" t="s">
        <v>5793</v>
      </c>
      <c r="D7470" s="124" t="s">
        <v>40</v>
      </c>
      <c r="E7470" s="43">
        <v>1500</v>
      </c>
      <c r="F7470" s="43"/>
      <c r="G7470" s="48">
        <f t="shared" si="185"/>
        <v>93213.467741935281</v>
      </c>
      <c r="H7470" s="388" t="s">
        <v>9567</v>
      </c>
    </row>
    <row r="7471" spans="1:11" x14ac:dyDescent="0.3">
      <c r="A7471" s="45">
        <v>45199</v>
      </c>
      <c r="B7471" s="570" t="s">
        <v>10319</v>
      </c>
      <c r="C7471" s="5" t="s">
        <v>5793</v>
      </c>
      <c r="D7471" s="124" t="s">
        <v>40</v>
      </c>
      <c r="E7471" s="43">
        <v>2700</v>
      </c>
      <c r="F7471" s="43"/>
      <c r="G7471" s="48">
        <f t="shared" si="185"/>
        <v>90513.467741935281</v>
      </c>
      <c r="H7471" s="388" t="s">
        <v>9567</v>
      </c>
    </row>
    <row r="7472" spans="1:11" x14ac:dyDescent="0.3">
      <c r="A7472" s="45">
        <v>45199</v>
      </c>
      <c r="B7472" s="570" t="s">
        <v>12060</v>
      </c>
      <c r="C7472" s="5" t="s">
        <v>11174</v>
      </c>
      <c r="D7472" s="124" t="s">
        <v>12273</v>
      </c>
      <c r="E7472" s="43">
        <v>10000</v>
      </c>
      <c r="F7472" s="43"/>
      <c r="G7472" s="48">
        <f t="shared" si="185"/>
        <v>80513.467741935281</v>
      </c>
      <c r="H7472" s="388" t="s">
        <v>9567</v>
      </c>
    </row>
    <row r="7473" spans="1:15" x14ac:dyDescent="0.3">
      <c r="A7473" s="45">
        <v>45199</v>
      </c>
      <c r="B7473" s="570" t="s">
        <v>12060</v>
      </c>
      <c r="C7473" s="5" t="s">
        <v>84</v>
      </c>
      <c r="D7473" s="124" t="s">
        <v>12274</v>
      </c>
      <c r="E7473" s="43">
        <v>10000</v>
      </c>
      <c r="F7473" s="43"/>
      <c r="G7473" s="48">
        <f t="shared" si="185"/>
        <v>70513.467741935281</v>
      </c>
      <c r="H7473" s="388" t="s">
        <v>9567</v>
      </c>
    </row>
    <row r="7474" spans="1:15" x14ac:dyDescent="0.3">
      <c r="A7474" s="45">
        <v>45199</v>
      </c>
      <c r="B7474" s="570" t="s">
        <v>12062</v>
      </c>
      <c r="C7474" s="5" t="s">
        <v>9044</v>
      </c>
      <c r="D7474" s="124" t="s">
        <v>12276</v>
      </c>
      <c r="E7474" s="43">
        <v>40000</v>
      </c>
      <c r="F7474" s="43"/>
      <c r="G7474" s="48">
        <f t="shared" si="185"/>
        <v>30513.467741935281</v>
      </c>
      <c r="H7474" s="388" t="s">
        <v>9567</v>
      </c>
    </row>
    <row r="7475" spans="1:15" x14ac:dyDescent="0.3">
      <c r="A7475" s="45">
        <v>45199</v>
      </c>
      <c r="B7475" s="570" t="s">
        <v>25</v>
      </c>
      <c r="C7475" s="5" t="s">
        <v>5793</v>
      </c>
      <c r="D7475" s="124" t="s">
        <v>12277</v>
      </c>
      <c r="E7475" s="43">
        <v>250</v>
      </c>
      <c r="F7475" s="43"/>
      <c r="G7475" s="48">
        <f t="shared" si="185"/>
        <v>30263.467741935281</v>
      </c>
      <c r="H7475" s="388" t="s">
        <v>9567</v>
      </c>
    </row>
    <row r="7476" spans="1:15" x14ac:dyDescent="0.3">
      <c r="A7476" s="45">
        <v>45201</v>
      </c>
      <c r="B7476" s="570"/>
      <c r="C7476" s="5" t="s">
        <v>14</v>
      </c>
      <c r="D7476" s="124" t="s">
        <v>12280</v>
      </c>
      <c r="E7476" s="43">
        <f>180+15478</f>
        <v>15658</v>
      </c>
      <c r="F7476" s="43"/>
      <c r="G7476" s="48">
        <f t="shared" si="185"/>
        <v>14605.467741935281</v>
      </c>
      <c r="H7476" s="388" t="s">
        <v>9567</v>
      </c>
    </row>
    <row r="7477" spans="1:15" x14ac:dyDescent="0.3">
      <c r="A7477" s="45">
        <v>45201</v>
      </c>
      <c r="B7477" s="570" t="s">
        <v>25</v>
      </c>
      <c r="C7477" s="5" t="s">
        <v>1074</v>
      </c>
      <c r="D7477" s="124" t="s">
        <v>4601</v>
      </c>
      <c r="E7477" s="43">
        <v>300</v>
      </c>
      <c r="F7477" s="43"/>
      <c r="G7477" s="48">
        <f t="shared" si="185"/>
        <v>14305.467741935281</v>
      </c>
      <c r="H7477" s="388" t="s">
        <v>9567</v>
      </c>
    </row>
    <row r="7478" spans="1:15" x14ac:dyDescent="0.3">
      <c r="A7478" s="45">
        <v>45201</v>
      </c>
      <c r="B7478" s="570" t="s">
        <v>25</v>
      </c>
      <c r="C7478" s="44" t="s">
        <v>25</v>
      </c>
      <c r="D7478" s="44" t="s">
        <v>11435</v>
      </c>
      <c r="E7478" s="28">
        <v>3500</v>
      </c>
      <c r="F7478" s="43"/>
      <c r="G7478" s="48">
        <f t="shared" si="185"/>
        <v>10805.467741935281</v>
      </c>
      <c r="H7478" s="388" t="s">
        <v>9567</v>
      </c>
    </row>
    <row r="7479" spans="1:15" x14ac:dyDescent="0.3">
      <c r="A7479" s="45">
        <v>45201</v>
      </c>
      <c r="B7479" s="570"/>
      <c r="C7479" s="5" t="s">
        <v>5162</v>
      </c>
      <c r="D7479" s="124" t="s">
        <v>12281</v>
      </c>
      <c r="E7479" s="43">
        <v>5000</v>
      </c>
      <c r="F7479" s="43"/>
      <c r="G7479" s="48">
        <f t="shared" si="185"/>
        <v>5805.4677419352811</v>
      </c>
      <c r="H7479" s="388" t="s">
        <v>9567</v>
      </c>
    </row>
    <row r="7480" spans="1:15" x14ac:dyDescent="0.3">
      <c r="A7480" s="45">
        <v>45201</v>
      </c>
      <c r="B7480" s="567"/>
      <c r="C7480" s="480"/>
      <c r="D7480" s="491" t="s">
        <v>4364</v>
      </c>
      <c r="E7480" s="480"/>
      <c r="F7480" s="28">
        <v>100000</v>
      </c>
      <c r="G7480" s="48">
        <f t="shared" si="185"/>
        <v>105805.46774193528</v>
      </c>
      <c r="H7480" s="388" t="s">
        <v>9567</v>
      </c>
    </row>
    <row r="7481" spans="1:15" x14ac:dyDescent="0.3">
      <c r="A7481" s="45">
        <v>45201</v>
      </c>
      <c r="B7481" s="570" t="s">
        <v>12066</v>
      </c>
      <c r="C7481" s="5" t="s">
        <v>9777</v>
      </c>
      <c r="D7481" s="124" t="s">
        <v>12203</v>
      </c>
      <c r="E7481" s="43">
        <v>45000</v>
      </c>
      <c r="F7481" s="43"/>
      <c r="G7481" s="48">
        <f t="shared" si="185"/>
        <v>60805.467741935281</v>
      </c>
      <c r="H7481" s="388" t="s">
        <v>9567</v>
      </c>
    </row>
    <row r="7482" spans="1:15"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L7482" s="155"/>
      <c r="O7482" s="155"/>
    </row>
    <row r="7483" spans="1:15" x14ac:dyDescent="0.3">
      <c r="A7483" s="45">
        <v>45201</v>
      </c>
      <c r="B7483" s="570"/>
      <c r="C7483" s="5" t="s">
        <v>4039</v>
      </c>
      <c r="D7483" s="124" t="s">
        <v>294</v>
      </c>
      <c r="E7483" s="43">
        <v>25000</v>
      </c>
      <c r="F7483" s="43"/>
      <c r="G7483" s="48">
        <f t="shared" si="185"/>
        <v>35105.467741935281</v>
      </c>
      <c r="H7483" s="388" t="s">
        <v>9567</v>
      </c>
    </row>
    <row r="7484" spans="1:15" x14ac:dyDescent="0.3">
      <c r="A7484" s="45">
        <v>45201</v>
      </c>
      <c r="B7484" s="570" t="s">
        <v>12061</v>
      </c>
      <c r="C7484" s="5" t="s">
        <v>4550</v>
      </c>
      <c r="D7484" s="124" t="s">
        <v>5813</v>
      </c>
      <c r="E7484" s="43">
        <v>23000</v>
      </c>
      <c r="F7484" s="43"/>
      <c r="G7484" s="48">
        <f t="shared" si="185"/>
        <v>12105.467741935281</v>
      </c>
      <c r="H7484" s="388" t="s">
        <v>9567</v>
      </c>
    </row>
    <row r="7485" spans="1:15" x14ac:dyDescent="0.3">
      <c r="A7485" s="45">
        <v>45202</v>
      </c>
      <c r="B7485" s="567"/>
      <c r="C7485" s="480"/>
      <c r="D7485" s="491" t="s">
        <v>4364</v>
      </c>
      <c r="E7485" s="480"/>
      <c r="F7485" s="28">
        <v>100000</v>
      </c>
      <c r="G7485" s="48">
        <f t="shared" si="185"/>
        <v>112105.46774193528</v>
      </c>
      <c r="H7485" s="388" t="s">
        <v>9567</v>
      </c>
    </row>
    <row r="7486" spans="1:15" x14ac:dyDescent="0.3">
      <c r="A7486" s="45">
        <v>45202</v>
      </c>
      <c r="B7486" s="570" t="s">
        <v>12063</v>
      </c>
      <c r="C7486" s="5" t="s">
        <v>11174</v>
      </c>
      <c r="D7486" s="124" t="s">
        <v>12285</v>
      </c>
      <c r="E7486" s="43">
        <v>10000</v>
      </c>
      <c r="F7486" s="43"/>
      <c r="G7486" s="48">
        <f t="shared" si="185"/>
        <v>102105.46774193528</v>
      </c>
      <c r="H7486" s="388" t="s">
        <v>9567</v>
      </c>
    </row>
    <row r="7487" spans="1:15" x14ac:dyDescent="0.3">
      <c r="A7487" s="45">
        <v>45202</v>
      </c>
      <c r="B7487" s="570" t="s">
        <v>12065</v>
      </c>
      <c r="C7487" s="5" t="s">
        <v>3554</v>
      </c>
      <c r="D7487" s="124" t="s">
        <v>12286</v>
      </c>
      <c r="E7487" s="43">
        <v>40000</v>
      </c>
      <c r="F7487" s="43"/>
      <c r="G7487" s="48">
        <f t="shared" si="185"/>
        <v>62105.467741935281</v>
      </c>
      <c r="H7487" s="388" t="s">
        <v>9567</v>
      </c>
    </row>
    <row r="7488" spans="1:15" x14ac:dyDescent="0.3">
      <c r="A7488" s="45">
        <v>45202</v>
      </c>
      <c r="B7488" s="570"/>
      <c r="C7488" s="5" t="s">
        <v>68</v>
      </c>
      <c r="D7488" s="124" t="s">
        <v>12287</v>
      </c>
      <c r="E7488" s="43">
        <v>5000</v>
      </c>
      <c r="F7488" s="43"/>
      <c r="G7488" s="48">
        <f t="shared" si="185"/>
        <v>57105.467741935281</v>
      </c>
      <c r="H7488" s="388" t="s">
        <v>9567</v>
      </c>
    </row>
    <row r="7489" spans="1:11" x14ac:dyDescent="0.3">
      <c r="A7489" s="45">
        <v>45202</v>
      </c>
      <c r="B7489" s="567"/>
      <c r="C7489" s="480"/>
      <c r="D7489" s="491" t="s">
        <v>12290</v>
      </c>
      <c r="E7489" s="480"/>
      <c r="F7489" s="28">
        <v>50000</v>
      </c>
      <c r="G7489" s="48">
        <f t="shared" si="185"/>
        <v>107105.46774193528</v>
      </c>
      <c r="H7489" s="388" t="s">
        <v>9567</v>
      </c>
    </row>
    <row r="7490" spans="1:11" x14ac:dyDescent="0.3">
      <c r="A7490" s="45">
        <v>45202</v>
      </c>
      <c r="B7490" s="570" t="s">
        <v>12102</v>
      </c>
      <c r="C7490" s="5" t="s">
        <v>11174</v>
      </c>
      <c r="D7490" s="124" t="s">
        <v>12288</v>
      </c>
      <c r="E7490" s="43">
        <v>25200</v>
      </c>
      <c r="F7490" s="43"/>
      <c r="G7490" s="48">
        <f t="shared" si="185"/>
        <v>81905.467741935281</v>
      </c>
      <c r="H7490" s="388" t="s">
        <v>9567</v>
      </c>
    </row>
    <row r="7491" spans="1:11" x14ac:dyDescent="0.3">
      <c r="A7491" s="45">
        <v>45202</v>
      </c>
      <c r="B7491" s="570" t="s">
        <v>12102</v>
      </c>
      <c r="C7491" s="5" t="s">
        <v>11174</v>
      </c>
      <c r="D7491" s="124" t="s">
        <v>12289</v>
      </c>
      <c r="E7491" s="43">
        <v>5000</v>
      </c>
      <c r="F7491" s="43"/>
      <c r="G7491" s="48">
        <f t="shared" si="185"/>
        <v>76905.467741935281</v>
      </c>
      <c r="H7491" s="388" t="s">
        <v>9567</v>
      </c>
    </row>
    <row r="7492" spans="1:11" x14ac:dyDescent="0.3">
      <c r="A7492" s="45">
        <v>45202</v>
      </c>
      <c r="B7492" s="570" t="s">
        <v>12066</v>
      </c>
      <c r="C7492" s="5" t="s">
        <v>6430</v>
      </c>
      <c r="D7492" s="124" t="s">
        <v>11256</v>
      </c>
      <c r="E7492" s="43">
        <v>6000</v>
      </c>
      <c r="F7492" s="43"/>
      <c r="G7492" s="48">
        <f t="shared" si="185"/>
        <v>70905.467741935281</v>
      </c>
      <c r="H7492" s="388" t="s">
        <v>9567</v>
      </c>
    </row>
    <row r="7493" spans="1:11" x14ac:dyDescent="0.3">
      <c r="A7493" s="45">
        <v>45202</v>
      </c>
      <c r="B7493" s="570"/>
      <c r="C7493" s="5" t="s">
        <v>6430</v>
      </c>
      <c r="D7493" s="124" t="s">
        <v>294</v>
      </c>
      <c r="E7493" s="43">
        <v>2000</v>
      </c>
      <c r="F7493" s="43"/>
      <c r="G7493" s="48">
        <f t="shared" si="185"/>
        <v>68905.467741935281</v>
      </c>
      <c r="H7493" s="388" t="s">
        <v>9567</v>
      </c>
    </row>
    <row r="7494" spans="1:11" x14ac:dyDescent="0.3">
      <c r="A7494" s="45">
        <v>45202</v>
      </c>
      <c r="B7494" s="570" t="s">
        <v>12062</v>
      </c>
      <c r="C7494" s="5" t="s">
        <v>57</v>
      </c>
      <c r="D7494" s="124" t="s">
        <v>12128</v>
      </c>
      <c r="E7494" s="43">
        <v>2000</v>
      </c>
      <c r="F7494" s="43"/>
      <c r="G7494" s="48">
        <f t="shared" si="185"/>
        <v>66905.467741935281</v>
      </c>
      <c r="H7494" s="388" t="s">
        <v>9567</v>
      </c>
    </row>
    <row r="7495" spans="1:11" x14ac:dyDescent="0.3">
      <c r="A7495" s="45">
        <v>45202</v>
      </c>
      <c r="B7495" s="570" t="s">
        <v>12061</v>
      </c>
      <c r="C7495" s="5" t="s">
        <v>5793</v>
      </c>
      <c r="D7495" s="124" t="s">
        <v>8924</v>
      </c>
      <c r="E7495" s="43">
        <v>250</v>
      </c>
      <c r="F7495" s="43"/>
      <c r="G7495" s="48">
        <f t="shared" si="185"/>
        <v>66655.467741935281</v>
      </c>
      <c r="H7495" s="388" t="s">
        <v>9567</v>
      </c>
    </row>
    <row r="7496" spans="1:11" x14ac:dyDescent="0.3">
      <c r="A7496" s="45">
        <v>45202</v>
      </c>
      <c r="B7496" s="570" t="s">
        <v>12096</v>
      </c>
      <c r="C7496" s="5" t="s">
        <v>5793</v>
      </c>
      <c r="D7496" s="124" t="s">
        <v>12292</v>
      </c>
      <c r="E7496" s="43">
        <v>250</v>
      </c>
      <c r="F7496" s="43"/>
      <c r="G7496" s="48">
        <f t="shared" si="185"/>
        <v>66405.467741935281</v>
      </c>
      <c r="H7496" s="388" t="s">
        <v>9567</v>
      </c>
    </row>
    <row r="7497" spans="1:11" x14ac:dyDescent="0.3">
      <c r="A7497" s="45">
        <v>45202</v>
      </c>
      <c r="B7497" s="570" t="s">
        <v>25</v>
      </c>
      <c r="C7497" s="44" t="s">
        <v>25</v>
      </c>
      <c r="D7497" s="44" t="s">
        <v>11435</v>
      </c>
      <c r="E7497" s="28">
        <v>4000</v>
      </c>
      <c r="F7497" s="43"/>
      <c r="G7497" s="48">
        <f t="shared" si="185"/>
        <v>62405.467741935281</v>
      </c>
      <c r="H7497" s="388" t="s">
        <v>9567</v>
      </c>
      <c r="I7497" s="52">
        <v>9500000</v>
      </c>
    </row>
    <row r="7498" spans="1:11" x14ac:dyDescent="0.3">
      <c r="A7498" s="45">
        <v>45202</v>
      </c>
      <c r="B7498" s="570"/>
      <c r="C7498" s="5" t="s">
        <v>57</v>
      </c>
      <c r="D7498" s="124" t="s">
        <v>294</v>
      </c>
      <c r="E7498" s="43">
        <v>1000</v>
      </c>
      <c r="F7498" s="43"/>
      <c r="G7498" s="48">
        <f t="shared" si="185"/>
        <v>61405.467741935281</v>
      </c>
      <c r="H7498" s="388" t="s">
        <v>9567</v>
      </c>
      <c r="I7498" s="52">
        <f>I7497*1.8</f>
        <v>17100000</v>
      </c>
    </row>
    <row r="7499" spans="1:11" x14ac:dyDescent="0.3">
      <c r="A7499" s="45">
        <v>45202</v>
      </c>
      <c r="B7499" s="570" t="s">
        <v>12062</v>
      </c>
      <c r="C7499" s="5" t="s">
        <v>11174</v>
      </c>
      <c r="D7499" s="124" t="s">
        <v>12293</v>
      </c>
      <c r="E7499" s="43">
        <v>6500</v>
      </c>
      <c r="F7499" s="43"/>
      <c r="G7499" s="48">
        <f t="shared" si="185"/>
        <v>54905.467741935281</v>
      </c>
      <c r="H7499" s="388" t="s">
        <v>9567</v>
      </c>
    </row>
    <row r="7500" spans="1:11" x14ac:dyDescent="0.3">
      <c r="A7500" s="45">
        <v>45202</v>
      </c>
      <c r="B7500" s="570"/>
      <c r="C7500" s="5" t="s">
        <v>5793</v>
      </c>
      <c r="D7500" s="124" t="s">
        <v>40</v>
      </c>
      <c r="E7500" s="43">
        <v>2200</v>
      </c>
      <c r="F7500" s="43"/>
      <c r="G7500" s="48">
        <f t="shared" si="185"/>
        <v>52705.467741935281</v>
      </c>
      <c r="H7500" s="388" t="s">
        <v>9567</v>
      </c>
    </row>
    <row r="7501" spans="1:11" ht="37.5" x14ac:dyDescent="0.3">
      <c r="A7501" s="45">
        <v>45202</v>
      </c>
      <c r="B7501" s="570" t="s">
        <v>12102</v>
      </c>
      <c r="C7501" s="5" t="s">
        <v>11174</v>
      </c>
      <c r="D7501" s="124" t="s">
        <v>12291</v>
      </c>
      <c r="E7501" s="43">
        <v>36675</v>
      </c>
      <c r="F7501" s="43"/>
      <c r="G7501" s="48">
        <f t="shared" si="185"/>
        <v>16030.467741935281</v>
      </c>
      <c r="H7501" s="388" t="s">
        <v>9567</v>
      </c>
    </row>
    <row r="7502" spans="1:11" x14ac:dyDescent="0.3">
      <c r="A7502" s="45">
        <v>45202</v>
      </c>
      <c r="B7502" s="570" t="s">
        <v>12153</v>
      </c>
      <c r="C7502" s="5" t="s">
        <v>11174</v>
      </c>
      <c r="D7502" s="124" t="s">
        <v>12299</v>
      </c>
      <c r="E7502" s="43">
        <v>3500</v>
      </c>
      <c r="F7502" s="43"/>
      <c r="G7502" s="48">
        <f t="shared" si="185"/>
        <v>12530.467741935281</v>
      </c>
      <c r="H7502" s="388" t="s">
        <v>9567</v>
      </c>
    </row>
    <row r="7503" spans="1:11" x14ac:dyDescent="0.3">
      <c r="A7503" s="45">
        <v>45202</v>
      </c>
      <c r="B7503" s="570" t="s">
        <v>12102</v>
      </c>
      <c r="C7503" s="5" t="s">
        <v>30</v>
      </c>
      <c r="D7503" s="124" t="s">
        <v>10637</v>
      </c>
      <c r="E7503" s="43">
        <v>500</v>
      </c>
      <c r="F7503" s="43"/>
      <c r="G7503" s="48">
        <f t="shared" si="185"/>
        <v>12030.467741935281</v>
      </c>
      <c r="H7503" s="388" t="s">
        <v>9567</v>
      </c>
    </row>
    <row r="7504" spans="1:11" x14ac:dyDescent="0.3">
      <c r="A7504" s="45">
        <v>45202</v>
      </c>
      <c r="B7504" s="570" t="s">
        <v>12102</v>
      </c>
      <c r="C7504" s="5" t="s">
        <v>5793</v>
      </c>
      <c r="D7504" s="124" t="s">
        <v>40</v>
      </c>
      <c r="E7504" s="43">
        <v>1000</v>
      </c>
      <c r="F7504" s="43"/>
      <c r="G7504" s="48">
        <f t="shared" si="185"/>
        <v>11030.467741935281</v>
      </c>
      <c r="H7504" s="388" t="s">
        <v>9567</v>
      </c>
      <c r="K7504" s="52">
        <v>36675</v>
      </c>
    </row>
    <row r="7505" spans="1:11" x14ac:dyDescent="0.3">
      <c r="A7505" s="45">
        <v>45202</v>
      </c>
      <c r="B7505" s="570" t="s">
        <v>10319</v>
      </c>
      <c r="C7505" s="5" t="s">
        <v>5793</v>
      </c>
      <c r="D7505" s="124" t="s">
        <v>40</v>
      </c>
      <c r="E7505" s="43">
        <v>2000</v>
      </c>
      <c r="F7505" s="43"/>
      <c r="G7505" s="48">
        <f t="shared" si="185"/>
        <v>9030.4677419352811</v>
      </c>
      <c r="H7505" s="388" t="s">
        <v>9567</v>
      </c>
      <c r="K7505" s="52">
        <v>3500</v>
      </c>
    </row>
    <row r="7506" spans="1:11" x14ac:dyDescent="0.3">
      <c r="A7506" s="45">
        <v>45202</v>
      </c>
      <c r="B7506" s="570" t="s">
        <v>12102</v>
      </c>
      <c r="C7506" s="5" t="s">
        <v>5793</v>
      </c>
      <c r="D7506" s="124" t="s">
        <v>40</v>
      </c>
      <c r="E7506" s="43">
        <v>1500</v>
      </c>
      <c r="F7506" s="43"/>
      <c r="G7506" s="48">
        <f t="shared" si="185"/>
        <v>7530.4677419352811</v>
      </c>
      <c r="H7506" s="388" t="s">
        <v>9567</v>
      </c>
      <c r="K7506" s="52">
        <v>1000</v>
      </c>
    </row>
    <row r="7507" spans="1:11" x14ac:dyDescent="0.3">
      <c r="A7507" s="45">
        <v>45203</v>
      </c>
      <c r="B7507" s="567"/>
      <c r="C7507" s="480"/>
      <c r="D7507" s="491" t="s">
        <v>12290</v>
      </c>
      <c r="E7507" s="480"/>
      <c r="F7507" s="28">
        <v>179200</v>
      </c>
      <c r="G7507" s="48">
        <f t="shared" si="185"/>
        <v>186730.46774193528</v>
      </c>
      <c r="H7507" s="388" t="s">
        <v>9567</v>
      </c>
    </row>
    <row r="7508" spans="1:11" x14ac:dyDescent="0.3">
      <c r="A7508" s="45">
        <v>45203</v>
      </c>
      <c r="B7508" s="570" t="s">
        <v>12102</v>
      </c>
      <c r="C7508" s="5" t="s">
        <v>11174</v>
      </c>
      <c r="D7508" s="124" t="s">
        <v>12300</v>
      </c>
      <c r="E7508" s="43">
        <v>16865</v>
      </c>
      <c r="F7508" s="43"/>
      <c r="G7508" s="48">
        <f t="shared" si="185"/>
        <v>169865.46774193528</v>
      </c>
      <c r="H7508" s="388" t="s">
        <v>9567</v>
      </c>
      <c r="K7508" s="52">
        <v>2000</v>
      </c>
    </row>
    <row r="7509" spans="1:11" x14ac:dyDescent="0.3">
      <c r="A7509" s="45">
        <v>45203</v>
      </c>
      <c r="B7509" s="570"/>
      <c r="C7509" s="5" t="s">
        <v>14</v>
      </c>
      <c r="D7509" s="124" t="s">
        <v>294</v>
      </c>
      <c r="E7509" s="43">
        <v>79200</v>
      </c>
      <c r="F7509" s="43"/>
      <c r="G7509" s="48">
        <f t="shared" si="185"/>
        <v>90665.467741935281</v>
      </c>
      <c r="H7509" s="388" t="s">
        <v>9567</v>
      </c>
    </row>
    <row r="7510" spans="1:11" x14ac:dyDescent="0.3">
      <c r="A7510" s="45">
        <v>45203</v>
      </c>
      <c r="B7510" s="570" t="s">
        <v>10319</v>
      </c>
      <c r="C7510" s="5" t="s">
        <v>11174</v>
      </c>
      <c r="D7510" s="124" t="s">
        <v>12301</v>
      </c>
      <c r="E7510" s="43">
        <v>11220</v>
      </c>
      <c r="F7510" s="43"/>
      <c r="G7510" s="48">
        <f t="shared" si="185"/>
        <v>79445.467741935281</v>
      </c>
      <c r="H7510" s="388" t="s">
        <v>9567</v>
      </c>
      <c r="K7510" s="52">
        <f>SUM(K7504:K7508)</f>
        <v>43175</v>
      </c>
    </row>
    <row r="7511" spans="1:11" x14ac:dyDescent="0.3">
      <c r="A7511" s="45">
        <v>45203</v>
      </c>
      <c r="B7511" s="570" t="s">
        <v>12102</v>
      </c>
      <c r="C7511" s="5" t="s">
        <v>30</v>
      </c>
      <c r="D7511" s="124" t="s">
        <v>10637</v>
      </c>
      <c r="E7511" s="43">
        <v>800</v>
      </c>
      <c r="F7511" s="43"/>
      <c r="G7511" s="48">
        <f t="shared" si="185"/>
        <v>78645.467741935281</v>
      </c>
      <c r="H7511" s="388" t="s">
        <v>9567</v>
      </c>
      <c r="K7511" s="52">
        <v>40000</v>
      </c>
    </row>
    <row r="7512" spans="1:11" x14ac:dyDescent="0.3">
      <c r="A7512" s="45">
        <v>45204</v>
      </c>
      <c r="B7512" s="570" t="s">
        <v>25</v>
      </c>
      <c r="C7512" s="44" t="s">
        <v>25</v>
      </c>
      <c r="D7512" s="44" t="s">
        <v>11435</v>
      </c>
      <c r="E7512" s="28">
        <v>3500</v>
      </c>
      <c r="F7512" s="43"/>
      <c r="G7512" s="48">
        <f t="shared" si="185"/>
        <v>75145.467741935281</v>
      </c>
      <c r="H7512" s="388" t="s">
        <v>9567</v>
      </c>
      <c r="K7512" s="52">
        <f>K7510-K7511</f>
        <v>3175</v>
      </c>
    </row>
    <row r="7513" spans="1:11" x14ac:dyDescent="0.3">
      <c r="A7513" s="45">
        <v>45204</v>
      </c>
      <c r="B7513" s="570" t="s">
        <v>12102</v>
      </c>
      <c r="C7513" s="5" t="s">
        <v>5793</v>
      </c>
      <c r="D7513" s="124" t="s">
        <v>40</v>
      </c>
      <c r="E7513" s="43">
        <v>1700</v>
      </c>
      <c r="F7513" s="43"/>
      <c r="G7513" s="48">
        <f t="shared" si="185"/>
        <v>73445.467741935281</v>
      </c>
      <c r="H7513" s="388" t="s">
        <v>9567</v>
      </c>
      <c r="K7513" s="52">
        <v>16865</v>
      </c>
    </row>
    <row r="7514" spans="1:11" x14ac:dyDescent="0.3">
      <c r="A7514" s="45">
        <v>45204</v>
      </c>
      <c r="B7514" s="570" t="s">
        <v>10601</v>
      </c>
      <c r="C7514" s="5" t="s">
        <v>84</v>
      </c>
      <c r="D7514" s="124" t="s">
        <v>12302</v>
      </c>
      <c r="E7514" s="43">
        <v>1000</v>
      </c>
      <c r="F7514" s="43"/>
      <c r="G7514" s="48">
        <f t="shared" si="185"/>
        <v>72445.467741935281</v>
      </c>
      <c r="H7514" s="388" t="s">
        <v>9567</v>
      </c>
      <c r="K7514" s="52">
        <v>11220</v>
      </c>
    </row>
    <row r="7515" spans="1:11" x14ac:dyDescent="0.3">
      <c r="A7515" s="45">
        <v>45204</v>
      </c>
      <c r="B7515" s="570" t="s">
        <v>10601</v>
      </c>
      <c r="C7515" s="5" t="s">
        <v>84</v>
      </c>
      <c r="D7515" s="124" t="s">
        <v>12303</v>
      </c>
      <c r="E7515" s="43">
        <v>2000</v>
      </c>
      <c r="F7515" s="43"/>
      <c r="G7515" s="48">
        <f t="shared" si="185"/>
        <v>70445.467741935281</v>
      </c>
      <c r="H7515" s="388" t="s">
        <v>9567</v>
      </c>
      <c r="K7515" s="52">
        <f>K7514+K7513+K7512</f>
        <v>31260</v>
      </c>
    </row>
    <row r="7516" spans="1:11" x14ac:dyDescent="0.3">
      <c r="A7516" s="45">
        <v>45204</v>
      </c>
      <c r="B7516" s="570" t="s">
        <v>10601</v>
      </c>
      <c r="C7516" s="5" t="s">
        <v>84</v>
      </c>
      <c r="D7516" s="124" t="s">
        <v>12304</v>
      </c>
      <c r="E7516" s="43">
        <v>2000</v>
      </c>
      <c r="F7516" s="43"/>
      <c r="G7516" s="48">
        <f t="shared" si="185"/>
        <v>68445.467741935281</v>
      </c>
      <c r="H7516" s="388" t="s">
        <v>9567</v>
      </c>
      <c r="K7516" s="52">
        <v>800</v>
      </c>
    </row>
    <row r="7517" spans="1:11" x14ac:dyDescent="0.3">
      <c r="A7517" s="45">
        <v>45204</v>
      </c>
      <c r="B7517" s="570" t="s">
        <v>10601</v>
      </c>
      <c r="C7517" s="5" t="s">
        <v>84</v>
      </c>
      <c r="D7517" s="124" t="s">
        <v>12305</v>
      </c>
      <c r="E7517" s="43">
        <v>15000</v>
      </c>
      <c r="F7517" s="43"/>
      <c r="G7517" s="48">
        <f t="shared" si="185"/>
        <v>53445.467741935281</v>
      </c>
      <c r="H7517" s="388" t="s">
        <v>9567</v>
      </c>
      <c r="K7517" s="52">
        <f>K7516+K7515</f>
        <v>32060</v>
      </c>
    </row>
    <row r="7518" spans="1:11" x14ac:dyDescent="0.3">
      <c r="A7518" s="45">
        <v>45204</v>
      </c>
      <c r="B7518" s="570" t="s">
        <v>10319</v>
      </c>
      <c r="C7518" s="5" t="s">
        <v>5793</v>
      </c>
      <c r="D7518" s="124" t="s">
        <v>40</v>
      </c>
      <c r="E7518" s="43">
        <v>3300</v>
      </c>
      <c r="F7518" s="43"/>
      <c r="G7518" s="48">
        <f t="shared" si="185"/>
        <v>50145.467741935281</v>
      </c>
      <c r="H7518" s="388" t="s">
        <v>9567</v>
      </c>
      <c r="K7518" s="52">
        <v>30000</v>
      </c>
    </row>
    <row r="7519" spans="1:11" x14ac:dyDescent="0.3">
      <c r="A7519" s="45">
        <v>45204</v>
      </c>
      <c r="B7519" s="570" t="s">
        <v>12102</v>
      </c>
      <c r="C7519" s="5" t="s">
        <v>11174</v>
      </c>
      <c r="D7519" s="124" t="s">
        <v>12306</v>
      </c>
      <c r="E7519" s="43">
        <v>400</v>
      </c>
      <c r="F7519" s="43"/>
      <c r="G7519" s="48">
        <f t="shared" si="185"/>
        <v>49745.467741935281</v>
      </c>
      <c r="H7519" s="388" t="s">
        <v>9567</v>
      </c>
      <c r="K7519" s="52">
        <f>K7517-K7518</f>
        <v>2060</v>
      </c>
    </row>
    <row r="7520" spans="1:11" x14ac:dyDescent="0.3">
      <c r="A7520" s="45">
        <v>45204</v>
      </c>
      <c r="B7520" s="570" t="s">
        <v>12060</v>
      </c>
      <c r="C7520" s="5" t="s">
        <v>5793</v>
      </c>
      <c r="D7520" s="124" t="s">
        <v>40</v>
      </c>
      <c r="E7520" s="43">
        <v>1000</v>
      </c>
      <c r="F7520" s="43"/>
      <c r="G7520" s="48">
        <f t="shared" si="185"/>
        <v>48745.467741935281</v>
      </c>
      <c r="H7520" s="388" t="s">
        <v>9567</v>
      </c>
    </row>
    <row r="7521" spans="1:12" x14ac:dyDescent="0.3">
      <c r="A7521" s="45">
        <v>45205</v>
      </c>
      <c r="B7521" s="570" t="s">
        <v>10319</v>
      </c>
      <c r="C7521" s="5" t="s">
        <v>5793</v>
      </c>
      <c r="D7521" s="124" t="s">
        <v>40</v>
      </c>
      <c r="E7521" s="43">
        <v>2300</v>
      </c>
      <c r="F7521" s="43"/>
      <c r="G7521" s="48">
        <f t="shared" si="185"/>
        <v>46445.467741935281</v>
      </c>
      <c r="H7521" s="388" t="s">
        <v>9567</v>
      </c>
    </row>
    <row r="7522" spans="1:12" x14ac:dyDescent="0.3">
      <c r="A7522" s="45">
        <v>45205</v>
      </c>
      <c r="B7522" s="570" t="s">
        <v>11752</v>
      </c>
      <c r="C7522" s="5" t="s">
        <v>11174</v>
      </c>
      <c r="D7522" s="124" t="s">
        <v>12308</v>
      </c>
      <c r="E7522" s="43">
        <v>800</v>
      </c>
      <c r="F7522" s="43"/>
      <c r="G7522" s="48">
        <f t="shared" si="185"/>
        <v>45645.467741935281</v>
      </c>
      <c r="H7522" s="388" t="s">
        <v>9567</v>
      </c>
    </row>
    <row r="7523" spans="1:12" x14ac:dyDescent="0.3">
      <c r="A7523" s="45">
        <v>45205</v>
      </c>
      <c r="B7523" s="570"/>
      <c r="C7523" s="5" t="s">
        <v>18</v>
      </c>
      <c r="D7523" s="124" t="s">
        <v>4319</v>
      </c>
      <c r="E7523" s="43">
        <v>500</v>
      </c>
      <c r="F7523" s="43"/>
      <c r="G7523" s="48">
        <f t="shared" si="185"/>
        <v>45145.467741935281</v>
      </c>
      <c r="H7523" s="388" t="s">
        <v>9567</v>
      </c>
    </row>
    <row r="7524" spans="1:12" x14ac:dyDescent="0.3">
      <c r="A7524" s="45">
        <v>45205</v>
      </c>
      <c r="B7524" s="570" t="s">
        <v>25</v>
      </c>
      <c r="C7524" s="44" t="s">
        <v>25</v>
      </c>
      <c r="D7524" s="44" t="s">
        <v>11435</v>
      </c>
      <c r="E7524" s="28">
        <v>3500</v>
      </c>
      <c r="F7524" s="43"/>
      <c r="G7524" s="48">
        <f t="shared" ref="G7524:G7602" si="187">G7523+F7524-E7524</f>
        <v>41645.467741935281</v>
      </c>
      <c r="H7524" s="388" t="s">
        <v>9567</v>
      </c>
    </row>
    <row r="7525" spans="1:12" x14ac:dyDescent="0.3">
      <c r="A7525" s="45">
        <v>45205</v>
      </c>
      <c r="B7525" s="570" t="s">
        <v>12062</v>
      </c>
      <c r="C7525" s="5" t="s">
        <v>12091</v>
      </c>
      <c r="D7525" s="124" t="s">
        <v>12203</v>
      </c>
      <c r="E7525" s="43">
        <v>15000</v>
      </c>
      <c r="F7525" s="43"/>
      <c r="G7525" s="48">
        <f t="shared" si="187"/>
        <v>26645.467741935281</v>
      </c>
      <c r="H7525" s="388" t="s">
        <v>9567</v>
      </c>
    </row>
    <row r="7526" spans="1:12" x14ac:dyDescent="0.3">
      <c r="A7526" s="45">
        <v>45205</v>
      </c>
      <c r="B7526" s="567"/>
      <c r="C7526" s="480"/>
      <c r="D7526" s="491" t="s">
        <v>4106</v>
      </c>
      <c r="E7526" s="480"/>
      <c r="F7526" s="28">
        <v>483000</v>
      </c>
      <c r="G7526" s="48">
        <f t="shared" si="187"/>
        <v>509645.46774193528</v>
      </c>
      <c r="H7526" s="388" t="s">
        <v>9567</v>
      </c>
    </row>
    <row r="7527" spans="1:12" x14ac:dyDescent="0.3">
      <c r="A7527" s="45">
        <v>45205</v>
      </c>
      <c r="B7527" s="396" t="s">
        <v>10319</v>
      </c>
      <c r="C7527" s="5" t="s">
        <v>11174</v>
      </c>
      <c r="D7527" s="124" t="s">
        <v>12309</v>
      </c>
      <c r="E7527" s="43">
        <v>24000</v>
      </c>
      <c r="F7527" s="43"/>
      <c r="G7527" s="48">
        <f t="shared" si="187"/>
        <v>485645.46774193528</v>
      </c>
      <c r="H7527" s="388" t="s">
        <v>9567</v>
      </c>
    </row>
    <row r="7528" spans="1:12"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2"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L7529" s="52">
        <v>35000</v>
      </c>
    </row>
    <row r="7530" spans="1:12" x14ac:dyDescent="0.3">
      <c r="A7530" s="45">
        <v>45205</v>
      </c>
      <c r="B7530" s="567"/>
      <c r="C7530" s="480"/>
      <c r="D7530" s="491" t="s">
        <v>12318</v>
      </c>
      <c r="E7530" s="480"/>
      <c r="F7530" s="28">
        <v>1000000</v>
      </c>
      <c r="G7530" s="48">
        <f t="shared" si="187"/>
        <v>1442775.4677419353</v>
      </c>
      <c r="H7530" s="388" t="s">
        <v>9567</v>
      </c>
      <c r="I7530" s="52" t="e">
        <f ca="1">I7528-I7529</f>
        <v>#REF!</v>
      </c>
    </row>
    <row r="7531" spans="1:12" x14ac:dyDescent="0.3">
      <c r="A7531" s="45">
        <v>45205</v>
      </c>
      <c r="B7531" s="396" t="s">
        <v>12066</v>
      </c>
      <c r="C7531" s="5" t="s">
        <v>11174</v>
      </c>
      <c r="D7531" s="124" t="s">
        <v>12311</v>
      </c>
      <c r="E7531" s="43">
        <v>2800</v>
      </c>
      <c r="F7531" s="43"/>
      <c r="G7531" s="48">
        <f t="shared" si="187"/>
        <v>1439975.4677419353</v>
      </c>
      <c r="H7531" s="388" t="s">
        <v>9567</v>
      </c>
    </row>
    <row r="7532" spans="1:12" x14ac:dyDescent="0.3">
      <c r="A7532" s="45">
        <v>45205</v>
      </c>
      <c r="B7532" s="396"/>
      <c r="C7532" s="5" t="s">
        <v>54</v>
      </c>
      <c r="D7532" s="124" t="s">
        <v>12327</v>
      </c>
      <c r="E7532" s="43">
        <f>5000+17000</f>
        <v>22000</v>
      </c>
      <c r="F7532" s="43"/>
      <c r="G7532" s="48">
        <f t="shared" si="187"/>
        <v>1417975.4677419353</v>
      </c>
      <c r="H7532" s="388" t="s">
        <v>9567</v>
      </c>
    </row>
    <row r="7533" spans="1:12" x14ac:dyDescent="0.3">
      <c r="A7533" s="45">
        <v>45205</v>
      </c>
      <c r="B7533" s="396"/>
      <c r="C7533" s="5" t="s">
        <v>54</v>
      </c>
      <c r="D7533" s="124" t="s">
        <v>12322</v>
      </c>
      <c r="E7533" s="43">
        <v>207637.5</v>
      </c>
      <c r="F7533" s="43"/>
      <c r="G7533" s="48">
        <f t="shared" si="187"/>
        <v>1210337.9677419353</v>
      </c>
      <c r="H7533" s="388" t="s">
        <v>9567</v>
      </c>
      <c r="L7533" s="52">
        <v>10000</v>
      </c>
    </row>
    <row r="7534" spans="1:12" x14ac:dyDescent="0.3">
      <c r="A7534" s="45">
        <v>45205</v>
      </c>
      <c r="B7534" s="396"/>
      <c r="C7534" s="5" t="s">
        <v>54</v>
      </c>
      <c r="D7534" s="124" t="s">
        <v>12324</v>
      </c>
      <c r="E7534" s="43">
        <v>127466.66666666666</v>
      </c>
      <c r="F7534" s="43"/>
      <c r="G7534" s="48">
        <f t="shared" si="187"/>
        <v>1082871.3010752685</v>
      </c>
      <c r="H7534" s="388" t="s">
        <v>9567</v>
      </c>
    </row>
    <row r="7535" spans="1:12" x14ac:dyDescent="0.3">
      <c r="A7535" s="45">
        <v>45205</v>
      </c>
      <c r="B7535" s="396"/>
      <c r="C7535" s="5" t="s">
        <v>54</v>
      </c>
      <c r="D7535" s="124" t="s">
        <v>12325</v>
      </c>
      <c r="E7535" s="43">
        <v>298300.00000000006</v>
      </c>
      <c r="F7535" s="43"/>
      <c r="G7535" s="48">
        <f t="shared" si="187"/>
        <v>784571.30107526854</v>
      </c>
      <c r="H7535" s="388" t="s">
        <v>9567</v>
      </c>
    </row>
    <row r="7536" spans="1:12"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1" x14ac:dyDescent="0.3">
      <c r="A7569" s="45">
        <v>45209</v>
      </c>
      <c r="B7569" s="396" t="s">
        <v>12342</v>
      </c>
      <c r="C7569" s="5" t="s">
        <v>11174</v>
      </c>
      <c r="D7569" s="124" t="s">
        <v>12344</v>
      </c>
      <c r="E7569" s="43">
        <v>16300</v>
      </c>
      <c r="F7569" s="43"/>
      <c r="G7569" s="48">
        <f t="shared" si="187"/>
        <v>170676.46774193528</v>
      </c>
      <c r="H7569" s="388" t="s">
        <v>9567</v>
      </c>
    </row>
    <row r="7570" spans="1:11" x14ac:dyDescent="0.3">
      <c r="A7570" s="45">
        <v>45209</v>
      </c>
      <c r="B7570" s="396" t="s">
        <v>12102</v>
      </c>
      <c r="C7570" s="5" t="s">
        <v>5793</v>
      </c>
      <c r="D7570" s="124" t="s">
        <v>40</v>
      </c>
      <c r="E7570" s="43">
        <v>2600</v>
      </c>
      <c r="F7570" s="43"/>
      <c r="G7570" s="48">
        <f t="shared" si="187"/>
        <v>168076.46774193528</v>
      </c>
      <c r="H7570" s="388" t="s">
        <v>9567</v>
      </c>
    </row>
    <row r="7571" spans="1:11" x14ac:dyDescent="0.3">
      <c r="A7571" s="45">
        <v>45209</v>
      </c>
      <c r="B7571" s="396" t="s">
        <v>10319</v>
      </c>
      <c r="C7571" s="5" t="s">
        <v>5156</v>
      </c>
      <c r="D7571" s="124" t="s">
        <v>12345</v>
      </c>
      <c r="E7571" s="43">
        <v>18400</v>
      </c>
      <c r="F7571" s="43"/>
      <c r="G7571" s="48">
        <f t="shared" si="187"/>
        <v>149676.46774193528</v>
      </c>
      <c r="H7571" s="388" t="s">
        <v>9567</v>
      </c>
    </row>
    <row r="7572" spans="1:11" x14ac:dyDescent="0.3">
      <c r="A7572" s="45">
        <v>45209</v>
      </c>
      <c r="B7572" s="396" t="s">
        <v>12060</v>
      </c>
      <c r="C7572" s="5" t="s">
        <v>30</v>
      </c>
      <c r="D7572" s="124" t="s">
        <v>10629</v>
      </c>
      <c r="E7572" s="43">
        <v>1100</v>
      </c>
      <c r="F7572" s="43"/>
      <c r="G7572" s="48">
        <f t="shared" si="187"/>
        <v>148576.46774193528</v>
      </c>
      <c r="H7572" s="388" t="s">
        <v>9567</v>
      </c>
    </row>
    <row r="7573" spans="1:11" x14ac:dyDescent="0.3">
      <c r="A7573" s="45">
        <v>45209</v>
      </c>
      <c r="B7573" s="396"/>
      <c r="C7573" s="5" t="s">
        <v>84</v>
      </c>
      <c r="D7573" s="124" t="s">
        <v>12346</v>
      </c>
      <c r="E7573" s="43">
        <v>3000</v>
      </c>
      <c r="F7573" s="43"/>
      <c r="G7573" s="48">
        <f t="shared" si="187"/>
        <v>145576.46774193528</v>
      </c>
      <c r="H7573" s="388" t="s">
        <v>9567</v>
      </c>
    </row>
    <row r="7574" spans="1:11" x14ac:dyDescent="0.3">
      <c r="A7574" s="45">
        <v>45209</v>
      </c>
      <c r="B7574" s="396"/>
      <c r="C7574" s="5" t="s">
        <v>54</v>
      </c>
      <c r="D7574" s="124" t="s">
        <v>12347</v>
      </c>
      <c r="E7574" s="43">
        <v>6230</v>
      </c>
      <c r="F7574" s="43"/>
      <c r="G7574" s="48">
        <f t="shared" si="187"/>
        <v>139346.46774193528</v>
      </c>
      <c r="H7574" s="388" t="s">
        <v>9567</v>
      </c>
    </row>
    <row r="7575" spans="1:11" x14ac:dyDescent="0.3">
      <c r="A7575" s="45">
        <v>45209</v>
      </c>
      <c r="B7575" s="396"/>
      <c r="C7575" s="5" t="s">
        <v>84</v>
      </c>
      <c r="D7575" s="124" t="s">
        <v>12348</v>
      </c>
      <c r="E7575" s="43">
        <v>10000</v>
      </c>
      <c r="F7575" s="43"/>
      <c r="G7575" s="48">
        <f t="shared" si="187"/>
        <v>129346.46774193528</v>
      </c>
      <c r="H7575" s="388" t="s">
        <v>9567</v>
      </c>
    </row>
    <row r="7576" spans="1:11" x14ac:dyDescent="0.3">
      <c r="A7576" s="45">
        <v>45210</v>
      </c>
      <c r="B7576" s="396" t="s">
        <v>12063</v>
      </c>
      <c r="C7576" s="5" t="s">
        <v>11174</v>
      </c>
      <c r="D7576" s="124" t="s">
        <v>12350</v>
      </c>
      <c r="E7576" s="43">
        <v>29000</v>
      </c>
      <c r="F7576" s="43"/>
      <c r="G7576" s="48">
        <f t="shared" si="187"/>
        <v>100346.46774193528</v>
      </c>
      <c r="H7576" s="388" t="s">
        <v>9567</v>
      </c>
      <c r="K7576" s="52">
        <v>941759</v>
      </c>
    </row>
    <row r="7577" spans="1:11" x14ac:dyDescent="0.3">
      <c r="A7577" s="45">
        <v>45210</v>
      </c>
      <c r="B7577" s="396" t="s">
        <v>12102</v>
      </c>
      <c r="C7577" s="5" t="s">
        <v>11174</v>
      </c>
      <c r="D7577" s="124" t="s">
        <v>12351</v>
      </c>
      <c r="E7577" s="43">
        <v>4860</v>
      </c>
      <c r="F7577" s="43"/>
      <c r="G7577" s="48">
        <f t="shared" si="187"/>
        <v>95486.467741935281</v>
      </c>
      <c r="H7577" s="388" t="s">
        <v>9567</v>
      </c>
    </row>
    <row r="7578" spans="1:11" x14ac:dyDescent="0.3">
      <c r="A7578" s="45">
        <v>45210</v>
      </c>
      <c r="B7578" s="396" t="s">
        <v>12102</v>
      </c>
      <c r="C7578" s="5" t="s">
        <v>11174</v>
      </c>
      <c r="D7578" s="124" t="s">
        <v>4342</v>
      </c>
      <c r="E7578" s="43">
        <v>27241</v>
      </c>
      <c r="F7578" s="43"/>
      <c r="G7578" s="48">
        <f t="shared" si="187"/>
        <v>68245.467741935281</v>
      </c>
      <c r="H7578" s="388" t="s">
        <v>9567</v>
      </c>
      <c r="K7578" s="52">
        <f>K7576*10%</f>
        <v>94175.900000000009</v>
      </c>
    </row>
    <row r="7579" spans="1:11" x14ac:dyDescent="0.3">
      <c r="A7579" s="45">
        <v>45210</v>
      </c>
      <c r="B7579" s="396" t="s">
        <v>12102</v>
      </c>
      <c r="C7579" s="5" t="s">
        <v>5793</v>
      </c>
      <c r="D7579" s="124" t="s">
        <v>40</v>
      </c>
      <c r="E7579" s="43">
        <v>1000</v>
      </c>
      <c r="F7579" s="43"/>
      <c r="G7579" s="48">
        <f t="shared" si="187"/>
        <v>67245.467741935281</v>
      </c>
      <c r="H7579" s="388" t="s">
        <v>9567</v>
      </c>
    </row>
    <row r="7580" spans="1:11" x14ac:dyDescent="0.3">
      <c r="A7580" s="45">
        <v>45210</v>
      </c>
      <c r="B7580" s="396" t="s">
        <v>12061</v>
      </c>
      <c r="C7580" s="5" t="s">
        <v>5793</v>
      </c>
      <c r="D7580" s="124" t="s">
        <v>40</v>
      </c>
      <c r="E7580" s="43">
        <v>900</v>
      </c>
      <c r="F7580" s="43"/>
      <c r="G7580" s="48">
        <f t="shared" si="187"/>
        <v>66345.467741935281</v>
      </c>
      <c r="H7580" s="388" t="s">
        <v>9567</v>
      </c>
      <c r="I7580" s="52">
        <f>E7578+E7577</f>
        <v>32101</v>
      </c>
      <c r="K7580" s="52">
        <f>K7576-K7578</f>
        <v>847583.1</v>
      </c>
    </row>
    <row r="7581" spans="1:11" x14ac:dyDescent="0.3">
      <c r="A7581" s="45">
        <v>45210</v>
      </c>
      <c r="B7581" s="570" t="s">
        <v>25</v>
      </c>
      <c r="C7581" s="44" t="s">
        <v>25</v>
      </c>
      <c r="D7581" s="44" t="s">
        <v>11435</v>
      </c>
      <c r="E7581" s="28">
        <v>3000</v>
      </c>
      <c r="F7581" s="43"/>
      <c r="G7581" s="48">
        <f t="shared" si="187"/>
        <v>63345.467741935281</v>
      </c>
      <c r="H7581" s="388" t="s">
        <v>9567</v>
      </c>
      <c r="I7581" s="52">
        <v>60000</v>
      </c>
    </row>
    <row r="7582" spans="1:11"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1" x14ac:dyDescent="0.3">
      <c r="A7583" s="45">
        <v>45210</v>
      </c>
      <c r="B7583" s="396" t="s">
        <v>12065</v>
      </c>
      <c r="C7583" s="5" t="s">
        <v>11174</v>
      </c>
      <c r="D7583" s="124" t="s">
        <v>12354</v>
      </c>
      <c r="E7583" s="43">
        <v>14600</v>
      </c>
      <c r="F7583" s="43"/>
      <c r="G7583" s="48">
        <f t="shared" si="187"/>
        <v>46745.467741935281</v>
      </c>
      <c r="H7583" s="388" t="s">
        <v>9567</v>
      </c>
      <c r="I7583" s="52">
        <v>1000</v>
      </c>
    </row>
    <row r="7584" spans="1:11"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2" x14ac:dyDescent="0.3">
      <c r="A7633" s="45">
        <v>45217</v>
      </c>
      <c r="B7633" s="396" t="s">
        <v>10601</v>
      </c>
      <c r="C7633" s="5" t="s">
        <v>12390</v>
      </c>
      <c r="D7633" s="124" t="s">
        <v>12391</v>
      </c>
      <c r="E7633" s="43">
        <v>150000</v>
      </c>
      <c r="F7633" s="43"/>
      <c r="G7633" s="48">
        <f t="shared" si="192"/>
        <v>141679.46774193528</v>
      </c>
      <c r="H7633" s="388" t="s">
        <v>9567</v>
      </c>
    </row>
    <row r="7634" spans="1:12" x14ac:dyDescent="0.3">
      <c r="A7634" s="45">
        <v>45217</v>
      </c>
      <c r="B7634" s="396" t="s">
        <v>12065</v>
      </c>
      <c r="C7634" s="5" t="s">
        <v>11174</v>
      </c>
      <c r="D7634" s="124" t="s">
        <v>12392</v>
      </c>
      <c r="E7634" s="43">
        <v>80000</v>
      </c>
      <c r="F7634" s="43"/>
      <c r="G7634" s="48">
        <f t="shared" si="192"/>
        <v>61679.467741935281</v>
      </c>
      <c r="H7634" s="388" t="s">
        <v>9567</v>
      </c>
    </row>
    <row r="7635" spans="1:12" x14ac:dyDescent="0.3">
      <c r="A7635" s="45">
        <v>45217</v>
      </c>
      <c r="B7635" s="570" t="s">
        <v>25</v>
      </c>
      <c r="C7635" s="44" t="s">
        <v>25</v>
      </c>
      <c r="D7635" s="44" t="s">
        <v>11435</v>
      </c>
      <c r="E7635" s="28">
        <v>3000</v>
      </c>
      <c r="F7635" s="43"/>
      <c r="G7635" s="48">
        <f t="shared" si="192"/>
        <v>58679.467741935281</v>
      </c>
      <c r="H7635" s="388" t="s">
        <v>9567</v>
      </c>
    </row>
    <row r="7636" spans="1:12" x14ac:dyDescent="0.3">
      <c r="A7636" s="45">
        <v>45217</v>
      </c>
      <c r="B7636" s="396" t="s">
        <v>12062</v>
      </c>
      <c r="C7636" s="5" t="s">
        <v>5162</v>
      </c>
      <c r="D7636" s="124" t="s">
        <v>3910</v>
      </c>
      <c r="E7636" s="43">
        <v>5000</v>
      </c>
      <c r="F7636" s="43"/>
      <c r="G7636" s="48">
        <f t="shared" si="192"/>
        <v>53679.467741935281</v>
      </c>
      <c r="H7636" s="388" t="s">
        <v>9567</v>
      </c>
    </row>
    <row r="7637" spans="1:12" x14ac:dyDescent="0.3">
      <c r="A7637" s="45">
        <v>45217</v>
      </c>
      <c r="B7637" s="396" t="s">
        <v>12061</v>
      </c>
      <c r="C7637" s="5" t="s">
        <v>30</v>
      </c>
      <c r="D7637" s="124" t="s">
        <v>11572</v>
      </c>
      <c r="E7637" s="43">
        <v>1400</v>
      </c>
      <c r="F7637" s="43"/>
      <c r="G7637" s="48">
        <f t="shared" si="192"/>
        <v>52279.467741935281</v>
      </c>
      <c r="H7637" s="388" t="s">
        <v>9567</v>
      </c>
    </row>
    <row r="7638" spans="1:12" x14ac:dyDescent="0.3">
      <c r="A7638" s="45">
        <v>45217</v>
      </c>
      <c r="B7638" s="396" t="s">
        <v>12060</v>
      </c>
      <c r="C7638" s="5" t="s">
        <v>5793</v>
      </c>
      <c r="D7638" s="124" t="s">
        <v>12393</v>
      </c>
      <c r="E7638" s="43">
        <v>300</v>
      </c>
      <c r="F7638" s="43"/>
      <c r="G7638" s="48">
        <f t="shared" si="192"/>
        <v>51979.467741935281</v>
      </c>
      <c r="H7638" s="388" t="s">
        <v>9567</v>
      </c>
    </row>
    <row r="7639" spans="1:12" x14ac:dyDescent="0.3">
      <c r="A7639" s="45">
        <v>45217</v>
      </c>
      <c r="B7639" s="567"/>
      <c r="C7639" s="480"/>
      <c r="D7639" s="491" t="s">
        <v>12402</v>
      </c>
      <c r="E7639" s="480"/>
      <c r="F7639" s="28">
        <v>500000</v>
      </c>
      <c r="G7639" s="48">
        <f t="shared" si="192"/>
        <v>551979.46774193528</v>
      </c>
      <c r="H7639" s="388" t="s">
        <v>9567</v>
      </c>
      <c r="I7639" s="52">
        <f>I7637-I7638</f>
        <v>0</v>
      </c>
    </row>
    <row r="7640" spans="1:12" x14ac:dyDescent="0.3">
      <c r="A7640" s="45">
        <v>45217</v>
      </c>
      <c r="B7640" s="396"/>
      <c r="C7640" s="5" t="s">
        <v>4550</v>
      </c>
      <c r="D7640" s="124" t="s">
        <v>12394</v>
      </c>
      <c r="E7640" s="43">
        <v>30000</v>
      </c>
      <c r="F7640" s="43"/>
      <c r="G7640" s="48">
        <f t="shared" si="192"/>
        <v>521979.46774193528</v>
      </c>
      <c r="H7640" s="388" t="s">
        <v>9567</v>
      </c>
      <c r="L7640" s="52">
        <v>7500</v>
      </c>
    </row>
    <row r="7641" spans="1:12" x14ac:dyDescent="0.3">
      <c r="A7641" s="45">
        <v>45217</v>
      </c>
      <c r="B7641" s="396" t="s">
        <v>12062</v>
      </c>
      <c r="C7641" s="5" t="s">
        <v>10745</v>
      </c>
      <c r="D7641" s="124" t="s">
        <v>12395</v>
      </c>
      <c r="E7641" s="43">
        <v>100000</v>
      </c>
      <c r="F7641" s="43"/>
      <c r="G7641" s="48">
        <f t="shared" si="192"/>
        <v>421979.46774193528</v>
      </c>
      <c r="H7641" s="388" t="s">
        <v>9567</v>
      </c>
      <c r="L7641" s="52">
        <v>2900</v>
      </c>
    </row>
    <row r="7642" spans="1:12" x14ac:dyDescent="0.3">
      <c r="A7642" s="45">
        <v>45217</v>
      </c>
      <c r="B7642" s="396" t="s">
        <v>12066</v>
      </c>
      <c r="C7642" s="5" t="s">
        <v>11174</v>
      </c>
      <c r="D7642" s="124" t="s">
        <v>12396</v>
      </c>
      <c r="E7642" s="43">
        <v>4500</v>
      </c>
      <c r="F7642" s="43"/>
      <c r="G7642" s="48">
        <f t="shared" si="192"/>
        <v>417479.46774193528</v>
      </c>
      <c r="H7642" s="388" t="s">
        <v>9567</v>
      </c>
      <c r="L7642" s="52">
        <v>39300</v>
      </c>
    </row>
    <row r="7643" spans="1:12" x14ac:dyDescent="0.3">
      <c r="A7643" s="45">
        <v>45217</v>
      </c>
      <c r="B7643" s="567"/>
      <c r="C7643" s="480"/>
      <c r="D7643" s="491" t="s">
        <v>12403</v>
      </c>
      <c r="E7643" s="480"/>
      <c r="F7643" s="28">
        <v>50000</v>
      </c>
      <c r="G7643" s="48">
        <f t="shared" si="192"/>
        <v>467479.46774193528</v>
      </c>
      <c r="H7643" s="388" t="s">
        <v>9567</v>
      </c>
      <c r="I7643" s="52">
        <f>I7641-I7642</f>
        <v>0</v>
      </c>
      <c r="L7643" s="52">
        <v>1000</v>
      </c>
    </row>
    <row r="7644" spans="1:12" x14ac:dyDescent="0.3">
      <c r="A7644" s="45">
        <v>45217</v>
      </c>
      <c r="B7644" s="396" t="s">
        <v>12065</v>
      </c>
      <c r="C7644" s="5" t="s">
        <v>5793</v>
      </c>
      <c r="D7644" s="124" t="s">
        <v>40</v>
      </c>
      <c r="E7644" s="43">
        <v>1500</v>
      </c>
      <c r="F7644" s="43"/>
      <c r="G7644" s="48">
        <f t="shared" si="192"/>
        <v>465979.46774193528</v>
      </c>
      <c r="H7644" s="388" t="s">
        <v>9567</v>
      </c>
      <c r="L7644" s="52">
        <v>4200</v>
      </c>
    </row>
    <row r="7645" spans="1:12" x14ac:dyDescent="0.3">
      <c r="A7645" s="45">
        <v>45217</v>
      </c>
      <c r="B7645" s="396" t="s">
        <v>10601</v>
      </c>
      <c r="C7645" s="5" t="s">
        <v>6430</v>
      </c>
      <c r="D7645" s="124" t="s">
        <v>4187</v>
      </c>
      <c r="E7645" s="43">
        <v>10000</v>
      </c>
      <c r="F7645" s="43"/>
      <c r="G7645" s="48">
        <f t="shared" si="192"/>
        <v>455979.46774193528</v>
      </c>
      <c r="H7645" s="388" t="s">
        <v>9567</v>
      </c>
      <c r="L7645" s="52">
        <f>SUM(L7640:L7644)</f>
        <v>54900</v>
      </c>
    </row>
    <row r="7646" spans="1:12" x14ac:dyDescent="0.3">
      <c r="A7646" s="45">
        <v>45217</v>
      </c>
      <c r="B7646" s="396" t="s">
        <v>12061</v>
      </c>
      <c r="C7646" s="5" t="s">
        <v>4156</v>
      </c>
      <c r="D7646" s="124" t="s">
        <v>12397</v>
      </c>
      <c r="E7646" s="43">
        <v>250000</v>
      </c>
      <c r="F7646" s="43"/>
      <c r="G7646" s="48">
        <f t="shared" si="192"/>
        <v>205979.46774193528</v>
      </c>
      <c r="H7646" s="388" t="s">
        <v>9567</v>
      </c>
      <c r="L7646" s="52">
        <v>1000</v>
      </c>
    </row>
    <row r="7647" spans="1:12" x14ac:dyDescent="0.3">
      <c r="A7647" s="45">
        <v>45217</v>
      </c>
      <c r="B7647" s="396"/>
      <c r="C7647" s="5" t="s">
        <v>84</v>
      </c>
      <c r="D7647" s="124" t="s">
        <v>12398</v>
      </c>
      <c r="E7647" s="43">
        <v>40000</v>
      </c>
      <c r="F7647" s="43"/>
      <c r="G7647" s="48">
        <f t="shared" si="192"/>
        <v>165979.46774193528</v>
      </c>
      <c r="H7647" s="388" t="s">
        <v>9567</v>
      </c>
      <c r="L7647" s="52">
        <f>L7646+L7645</f>
        <v>55900</v>
      </c>
    </row>
    <row r="7648" spans="1:12" x14ac:dyDescent="0.3">
      <c r="A7648" s="45">
        <v>45217</v>
      </c>
      <c r="B7648" s="396"/>
      <c r="C7648" s="5" t="s">
        <v>84</v>
      </c>
      <c r="D7648" s="124" t="s">
        <v>12399</v>
      </c>
      <c r="E7648" s="43">
        <v>15000</v>
      </c>
      <c r="F7648" s="43"/>
      <c r="G7648" s="48">
        <f t="shared" si="192"/>
        <v>150979.46774193528</v>
      </c>
      <c r="H7648" s="388" t="s">
        <v>9567</v>
      </c>
    </row>
    <row r="7649" spans="1:12" x14ac:dyDescent="0.3">
      <c r="A7649" s="45">
        <v>45217</v>
      </c>
      <c r="B7649" s="396"/>
      <c r="C7649" s="5" t="s">
        <v>57</v>
      </c>
      <c r="D7649" s="124" t="s">
        <v>294</v>
      </c>
      <c r="E7649" s="43">
        <v>20000</v>
      </c>
      <c r="F7649" s="43"/>
      <c r="G7649" s="48">
        <f t="shared" si="192"/>
        <v>130979.46774193528</v>
      </c>
      <c r="H7649" s="388" t="s">
        <v>9567</v>
      </c>
    </row>
    <row r="7650" spans="1:12" x14ac:dyDescent="0.3">
      <c r="A7650" s="45">
        <v>45217</v>
      </c>
      <c r="B7650" s="396" t="s">
        <v>12061</v>
      </c>
      <c r="C7650" s="5" t="s">
        <v>5793</v>
      </c>
      <c r="D7650" s="124" t="s">
        <v>40</v>
      </c>
      <c r="E7650" s="43">
        <v>300</v>
      </c>
      <c r="F7650" s="43"/>
      <c r="G7650" s="48">
        <f t="shared" si="192"/>
        <v>130679.46774193528</v>
      </c>
      <c r="H7650" s="388" t="s">
        <v>9567</v>
      </c>
    </row>
    <row r="7651" spans="1:12" x14ac:dyDescent="0.3">
      <c r="A7651" s="45">
        <v>45217</v>
      </c>
      <c r="B7651" s="396" t="s">
        <v>12153</v>
      </c>
      <c r="C7651" s="5" t="s">
        <v>12400</v>
      </c>
      <c r="D7651" s="124" t="s">
        <v>12410</v>
      </c>
      <c r="E7651" s="43">
        <v>4200</v>
      </c>
      <c r="F7651" s="43"/>
      <c r="G7651" s="48">
        <f t="shared" si="192"/>
        <v>126479.46774193528</v>
      </c>
      <c r="H7651" s="388" t="s">
        <v>9567</v>
      </c>
    </row>
    <row r="7652" spans="1:12" x14ac:dyDescent="0.3">
      <c r="A7652" s="45">
        <v>45217</v>
      </c>
      <c r="B7652" s="396" t="s">
        <v>11508</v>
      </c>
      <c r="C7652" s="5" t="s">
        <v>12400</v>
      </c>
      <c r="D7652" s="124" t="s">
        <v>12411</v>
      </c>
      <c r="E7652" s="43">
        <v>1000</v>
      </c>
      <c r="F7652" s="43"/>
      <c r="G7652" s="48">
        <f t="shared" si="192"/>
        <v>125479.46774193528</v>
      </c>
      <c r="H7652" s="388" t="s">
        <v>9567</v>
      </c>
    </row>
    <row r="7653" spans="1:12" x14ac:dyDescent="0.3">
      <c r="A7653" s="45">
        <v>45217</v>
      </c>
      <c r="B7653" s="396" t="s">
        <v>12102</v>
      </c>
      <c r="C7653" s="5" t="s">
        <v>12400</v>
      </c>
      <c r="D7653" s="124" t="s">
        <v>12412</v>
      </c>
      <c r="E7653" s="43">
        <v>2900</v>
      </c>
      <c r="F7653" s="43"/>
      <c r="G7653" s="48">
        <f t="shared" si="192"/>
        <v>122579.46774193528</v>
      </c>
      <c r="H7653" s="388" t="s">
        <v>9567</v>
      </c>
    </row>
    <row r="7654" spans="1:12" x14ac:dyDescent="0.3">
      <c r="A7654" s="45">
        <v>45217</v>
      </c>
      <c r="B7654" s="396" t="s">
        <v>12061</v>
      </c>
      <c r="C7654" s="5" t="s">
        <v>12400</v>
      </c>
      <c r="D7654" s="124" t="s">
        <v>12413</v>
      </c>
      <c r="E7654" s="43">
        <v>7500</v>
      </c>
      <c r="F7654" s="43"/>
      <c r="G7654" s="48">
        <f t="shared" si="192"/>
        <v>115079.46774193528</v>
      </c>
      <c r="H7654" s="388" t="s">
        <v>9567</v>
      </c>
    </row>
    <row r="7655" spans="1:12" x14ac:dyDescent="0.3">
      <c r="A7655" s="45">
        <v>45217</v>
      </c>
      <c r="B7655" s="396" t="s">
        <v>12061</v>
      </c>
      <c r="C7655" s="5" t="s">
        <v>12400</v>
      </c>
      <c r="D7655" s="124" t="s">
        <v>12414</v>
      </c>
      <c r="E7655" s="43">
        <v>39300</v>
      </c>
      <c r="F7655" s="43"/>
      <c r="G7655" s="48">
        <f t="shared" si="192"/>
        <v>75779.467741935281</v>
      </c>
      <c r="H7655" s="388" t="s">
        <v>9567</v>
      </c>
    </row>
    <row r="7656" spans="1:12" x14ac:dyDescent="0.3">
      <c r="A7656" s="45">
        <v>45217</v>
      </c>
      <c r="B7656" s="396" t="s">
        <v>12061</v>
      </c>
      <c r="C7656" s="5" t="s">
        <v>5793</v>
      </c>
      <c r="D7656" s="124" t="s">
        <v>40</v>
      </c>
      <c r="E7656" s="43">
        <v>1000</v>
      </c>
      <c r="F7656" s="43"/>
      <c r="G7656" s="48">
        <f t="shared" si="192"/>
        <v>74779.467741935281</v>
      </c>
      <c r="H7656" s="388" t="s">
        <v>9567</v>
      </c>
    </row>
    <row r="7657" spans="1:12" x14ac:dyDescent="0.3">
      <c r="A7657" s="45">
        <v>45217</v>
      </c>
      <c r="B7657" s="396" t="s">
        <v>12070</v>
      </c>
      <c r="C7657" s="5" t="s">
        <v>5793</v>
      </c>
      <c r="D7657" s="124" t="s">
        <v>12409</v>
      </c>
      <c r="E7657" s="43">
        <v>250</v>
      </c>
      <c r="F7657" s="43"/>
      <c r="G7657" s="48">
        <f t="shared" si="192"/>
        <v>74529.467741935281</v>
      </c>
      <c r="H7657" s="388" t="s">
        <v>9567</v>
      </c>
    </row>
    <row r="7658" spans="1:12" x14ac:dyDescent="0.3">
      <c r="A7658" s="45">
        <v>45217</v>
      </c>
      <c r="B7658" s="396" t="s">
        <v>12102</v>
      </c>
      <c r="C7658" s="5" t="s">
        <v>5793</v>
      </c>
      <c r="D7658" s="124" t="s">
        <v>40</v>
      </c>
      <c r="E7658" s="43">
        <v>3300</v>
      </c>
      <c r="F7658" s="43"/>
      <c r="G7658" s="48">
        <f t="shared" si="192"/>
        <v>71229.467741935281</v>
      </c>
      <c r="H7658" s="388" t="s">
        <v>9567</v>
      </c>
      <c r="L7658" s="52">
        <v>75590</v>
      </c>
    </row>
    <row r="7659" spans="1:12" x14ac:dyDescent="0.3">
      <c r="A7659" s="45">
        <v>45217</v>
      </c>
      <c r="B7659" s="396" t="s">
        <v>10319</v>
      </c>
      <c r="C7659" s="5" t="s">
        <v>12400</v>
      </c>
      <c r="D7659" s="124" t="s">
        <v>12415</v>
      </c>
      <c r="E7659" s="43">
        <v>27600</v>
      </c>
      <c r="F7659" s="43"/>
      <c r="G7659" s="48">
        <f t="shared" si="192"/>
        <v>43629.467741935281</v>
      </c>
      <c r="H7659" s="388" t="s">
        <v>9567</v>
      </c>
      <c r="L7659" s="52">
        <v>1670</v>
      </c>
    </row>
    <row r="7660" spans="1:12" x14ac:dyDescent="0.3">
      <c r="A7660" s="45">
        <v>45217</v>
      </c>
      <c r="B7660" s="396" t="s">
        <v>12062</v>
      </c>
      <c r="C7660" s="5" t="s">
        <v>12416</v>
      </c>
      <c r="D7660" s="124" t="s">
        <v>12417</v>
      </c>
      <c r="E7660" s="43">
        <v>13000</v>
      </c>
      <c r="F7660" s="43"/>
      <c r="G7660" s="48">
        <f t="shared" si="192"/>
        <v>30629.467741935281</v>
      </c>
      <c r="H7660" s="388" t="s">
        <v>9567</v>
      </c>
      <c r="L7660" s="52">
        <f>SUM(L7658:L7659)</f>
        <v>77260</v>
      </c>
    </row>
    <row r="7661" spans="1:12" x14ac:dyDescent="0.3">
      <c r="A7661" s="45">
        <v>45217</v>
      </c>
      <c r="B7661" s="396" t="s">
        <v>12177</v>
      </c>
      <c r="C7661" s="5" t="s">
        <v>5793</v>
      </c>
      <c r="D7661" s="124" t="s">
        <v>40</v>
      </c>
      <c r="E7661" s="43">
        <v>600</v>
      </c>
      <c r="F7661" s="43"/>
      <c r="G7661" s="48">
        <f t="shared" si="192"/>
        <v>30029.467741935281</v>
      </c>
      <c r="H7661" s="388" t="s">
        <v>9567</v>
      </c>
      <c r="L7661" s="52">
        <v>1000</v>
      </c>
    </row>
    <row r="7662" spans="1:12" x14ac:dyDescent="0.3">
      <c r="A7662" s="45">
        <v>45217</v>
      </c>
      <c r="B7662" s="570" t="s">
        <v>25</v>
      </c>
      <c r="C7662" s="44" t="s">
        <v>25</v>
      </c>
      <c r="D7662" s="44" t="s">
        <v>11435</v>
      </c>
      <c r="E7662" s="28">
        <v>3000</v>
      </c>
      <c r="F7662" s="43"/>
      <c r="G7662" s="48">
        <f t="shared" si="192"/>
        <v>27029.467741935281</v>
      </c>
      <c r="H7662" s="388" t="s">
        <v>9567</v>
      </c>
    </row>
    <row r="7663" spans="1:12" x14ac:dyDescent="0.3">
      <c r="A7663" s="45">
        <v>45217</v>
      </c>
      <c r="B7663" s="396" t="s">
        <v>12061</v>
      </c>
      <c r="C7663" s="5" t="s">
        <v>5793</v>
      </c>
      <c r="D7663" s="124" t="s">
        <v>40</v>
      </c>
      <c r="E7663" s="43">
        <v>2500</v>
      </c>
      <c r="F7663" s="43"/>
      <c r="G7663" s="48">
        <f t="shared" si="192"/>
        <v>24529.467741935281</v>
      </c>
      <c r="H7663" s="388" t="s">
        <v>9567</v>
      </c>
      <c r="L7663" s="52">
        <f>L7661+L7660</f>
        <v>78260</v>
      </c>
    </row>
    <row r="7664" spans="1:12" x14ac:dyDescent="0.3">
      <c r="A7664" s="45">
        <v>45219</v>
      </c>
      <c r="B7664" s="567"/>
      <c r="C7664" s="480"/>
      <c r="D7664" s="491" t="s">
        <v>5431</v>
      </c>
      <c r="E7664" s="480"/>
      <c r="F7664" s="28">
        <v>390000</v>
      </c>
      <c r="G7664" s="48">
        <f t="shared" ref="G7664" si="193">G7663+F7664-E7664</f>
        <v>414529.46774193528</v>
      </c>
      <c r="H7664" s="388" t="s">
        <v>9567</v>
      </c>
      <c r="I7664" s="52">
        <f>I7661-I7663</f>
        <v>0</v>
      </c>
      <c r="L7664" s="52">
        <f>L7663-80000</f>
        <v>-1740</v>
      </c>
    </row>
    <row r="7665" spans="1:12" x14ac:dyDescent="0.3">
      <c r="A7665" s="45">
        <v>45219</v>
      </c>
      <c r="B7665" s="396" t="s">
        <v>12102</v>
      </c>
      <c r="C7665" s="5" t="s">
        <v>11174</v>
      </c>
      <c r="D7665" s="124" t="s">
        <v>12414</v>
      </c>
      <c r="E7665" s="43">
        <v>45590</v>
      </c>
      <c r="F7665" s="43"/>
      <c r="G7665" s="48">
        <f t="shared" si="192"/>
        <v>368939.46774193528</v>
      </c>
      <c r="H7665" s="388" t="s">
        <v>9567</v>
      </c>
      <c r="L7665" s="52">
        <v>500</v>
      </c>
    </row>
    <row r="7666" spans="1:12" x14ac:dyDescent="0.3">
      <c r="A7666" s="45">
        <v>45219</v>
      </c>
      <c r="B7666" s="396" t="s">
        <v>12061</v>
      </c>
      <c r="C7666" s="5" t="s">
        <v>11174</v>
      </c>
      <c r="D7666" s="124" t="s">
        <v>12414</v>
      </c>
      <c r="E7666" s="43">
        <v>30000</v>
      </c>
      <c r="F7666" s="43"/>
      <c r="G7666" s="48">
        <f t="shared" si="192"/>
        <v>338939.46774193528</v>
      </c>
      <c r="H7666" s="388" t="s">
        <v>9567</v>
      </c>
    </row>
    <row r="7667" spans="1:12" x14ac:dyDescent="0.3">
      <c r="A7667" s="45">
        <v>45219</v>
      </c>
      <c r="B7667" s="396" t="s">
        <v>12065</v>
      </c>
      <c r="C7667" s="5" t="s">
        <v>11174</v>
      </c>
      <c r="D7667" s="124" t="s">
        <v>12423</v>
      </c>
      <c r="E7667" s="43">
        <v>1670</v>
      </c>
      <c r="F7667" s="43"/>
      <c r="G7667" s="48">
        <f t="shared" si="192"/>
        <v>337269.46774193528</v>
      </c>
      <c r="H7667" s="388" t="s">
        <v>9567</v>
      </c>
    </row>
    <row r="7668" spans="1:12" x14ac:dyDescent="0.3">
      <c r="A7668" s="45">
        <v>45219</v>
      </c>
      <c r="B7668" s="396" t="s">
        <v>12066</v>
      </c>
      <c r="C7668" s="5" t="s">
        <v>5793</v>
      </c>
      <c r="D7668" s="124" t="s">
        <v>40</v>
      </c>
      <c r="E7668" s="43">
        <v>1500</v>
      </c>
      <c r="F7668" s="43"/>
      <c r="G7668" s="48">
        <f t="shared" si="192"/>
        <v>335769.46774193528</v>
      </c>
      <c r="H7668" s="388" t="s">
        <v>9567</v>
      </c>
    </row>
    <row r="7669" spans="1:12" x14ac:dyDescent="0.3">
      <c r="A7669" s="45">
        <v>45219</v>
      </c>
      <c r="B7669" s="396" t="s">
        <v>12161</v>
      </c>
      <c r="C7669" s="5" t="s">
        <v>9324</v>
      </c>
      <c r="D7669" s="124" t="s">
        <v>40</v>
      </c>
      <c r="E7669" s="43">
        <v>200000</v>
      </c>
      <c r="F7669" s="43"/>
      <c r="G7669" s="48">
        <f t="shared" si="192"/>
        <v>135769.46774193528</v>
      </c>
      <c r="H7669" s="388" t="s">
        <v>9567</v>
      </c>
    </row>
    <row r="7670" spans="1:12" x14ac:dyDescent="0.3">
      <c r="A7670" s="45">
        <v>45219</v>
      </c>
      <c r="B7670" s="396"/>
      <c r="C7670" s="5" t="s">
        <v>84</v>
      </c>
      <c r="D7670" s="124" t="s">
        <v>12419</v>
      </c>
      <c r="E7670" s="43">
        <v>15000</v>
      </c>
      <c r="F7670" s="43"/>
      <c r="G7670" s="48">
        <f t="shared" si="192"/>
        <v>120769.46774193528</v>
      </c>
      <c r="H7670" s="388" t="s">
        <v>9567</v>
      </c>
    </row>
    <row r="7671" spans="1:12" x14ac:dyDescent="0.3">
      <c r="A7671" s="45">
        <v>45219</v>
      </c>
      <c r="B7671" s="567"/>
      <c r="C7671" s="480"/>
      <c r="D7671" s="491" t="s">
        <v>12420</v>
      </c>
      <c r="E7671" s="480"/>
      <c r="F7671" s="28">
        <v>400000</v>
      </c>
      <c r="G7671" s="48">
        <f t="shared" si="192"/>
        <v>520769.46774193528</v>
      </c>
      <c r="H7671" s="388" t="s">
        <v>9567</v>
      </c>
      <c r="I7671" s="52">
        <f>I7669-I7670</f>
        <v>0</v>
      </c>
      <c r="L7671" s="52">
        <v>1000</v>
      </c>
    </row>
    <row r="7672" spans="1:12" x14ac:dyDescent="0.3">
      <c r="A7672" s="45">
        <v>45219</v>
      </c>
      <c r="B7672" s="396"/>
      <c r="C7672" s="5" t="s">
        <v>4550</v>
      </c>
      <c r="D7672" s="124" t="s">
        <v>12421</v>
      </c>
      <c r="E7672" s="43">
        <v>100000</v>
      </c>
      <c r="F7672" s="43"/>
      <c r="G7672" s="48">
        <f t="shared" si="192"/>
        <v>420769.46774193528</v>
      </c>
      <c r="H7672" s="388" t="s">
        <v>9567</v>
      </c>
    </row>
    <row r="7673" spans="1:12" x14ac:dyDescent="0.3">
      <c r="A7673" s="45">
        <v>45219</v>
      </c>
      <c r="B7673" s="396" t="s">
        <v>12065</v>
      </c>
      <c r="C7673" s="5" t="s">
        <v>3554</v>
      </c>
      <c r="D7673" s="124" t="s">
        <v>12422</v>
      </c>
      <c r="E7673" s="43">
        <v>100000</v>
      </c>
      <c r="F7673" s="43"/>
      <c r="G7673" s="48">
        <f t="shared" si="192"/>
        <v>320769.46774193528</v>
      </c>
      <c r="H7673" s="388" t="s">
        <v>9567</v>
      </c>
    </row>
    <row r="7674" spans="1:12" x14ac:dyDescent="0.3">
      <c r="A7674" s="45">
        <v>45219</v>
      </c>
      <c r="B7674" s="396" t="s">
        <v>12065</v>
      </c>
      <c r="C7674" s="5" t="s">
        <v>3554</v>
      </c>
      <c r="D7674" s="124" t="s">
        <v>12428</v>
      </c>
      <c r="E7674" s="43">
        <v>50000</v>
      </c>
      <c r="F7674" s="43"/>
      <c r="G7674" s="48">
        <f t="shared" si="192"/>
        <v>270769.46774193528</v>
      </c>
      <c r="H7674" s="388" t="s">
        <v>9567</v>
      </c>
    </row>
    <row r="7675" spans="1:12" x14ac:dyDescent="0.3">
      <c r="A7675" s="45">
        <v>45219</v>
      </c>
      <c r="B7675" s="570" t="s">
        <v>25</v>
      </c>
      <c r="C7675" s="44" t="s">
        <v>25</v>
      </c>
      <c r="D7675" s="44" t="s">
        <v>11435</v>
      </c>
      <c r="E7675" s="28">
        <v>2000</v>
      </c>
      <c r="F7675" s="43"/>
      <c r="G7675" s="48">
        <f t="shared" si="192"/>
        <v>268769.46774193528</v>
      </c>
      <c r="H7675" s="388" t="s">
        <v>9567</v>
      </c>
    </row>
    <row r="7676" spans="1:12" x14ac:dyDescent="0.3">
      <c r="A7676" s="45">
        <v>45219</v>
      </c>
      <c r="B7676" s="396" t="s">
        <v>12065</v>
      </c>
      <c r="C7676" s="5" t="s">
        <v>12400</v>
      </c>
      <c r="D7676" s="124" t="s">
        <v>12426</v>
      </c>
      <c r="E7676" s="43">
        <v>77000</v>
      </c>
      <c r="F7676" s="43"/>
      <c r="G7676" s="48">
        <f t="shared" si="192"/>
        <v>191769.46774193528</v>
      </c>
      <c r="H7676" s="388" t="s">
        <v>9567</v>
      </c>
    </row>
    <row r="7677" spans="1:12" x14ac:dyDescent="0.3">
      <c r="A7677" s="45">
        <v>45219</v>
      </c>
      <c r="B7677" s="396" t="s">
        <v>12065</v>
      </c>
      <c r="C7677" s="5" t="s">
        <v>5793</v>
      </c>
      <c r="D7677" s="124" t="s">
        <v>40</v>
      </c>
      <c r="E7677" s="43">
        <v>1600</v>
      </c>
      <c r="F7677" s="43"/>
      <c r="G7677" s="48">
        <f t="shared" si="192"/>
        <v>190169.46774193528</v>
      </c>
      <c r="H7677" s="388" t="s">
        <v>9567</v>
      </c>
    </row>
    <row r="7678" spans="1:12" x14ac:dyDescent="0.3">
      <c r="A7678" s="45">
        <v>45219</v>
      </c>
      <c r="B7678" s="396" t="s">
        <v>25</v>
      </c>
      <c r="C7678" s="5" t="s">
        <v>12427</v>
      </c>
      <c r="D7678" s="124" t="s">
        <v>12431</v>
      </c>
      <c r="E7678" s="43">
        <v>19000</v>
      </c>
      <c r="F7678" s="43"/>
      <c r="G7678" s="48">
        <f t="shared" si="192"/>
        <v>171169.46774193528</v>
      </c>
      <c r="H7678" s="388" t="s">
        <v>9567</v>
      </c>
      <c r="K7678" s="52">
        <v>9500</v>
      </c>
    </row>
    <row r="7679" spans="1:12" x14ac:dyDescent="0.3">
      <c r="A7679" s="45">
        <v>45219</v>
      </c>
      <c r="B7679" s="396" t="s">
        <v>25</v>
      </c>
      <c r="C7679" s="5" t="s">
        <v>12427</v>
      </c>
      <c r="D7679" s="124" t="s">
        <v>12432</v>
      </c>
      <c r="E7679" s="43">
        <v>1800</v>
      </c>
      <c r="F7679" s="43"/>
      <c r="G7679" s="48">
        <f t="shared" si="192"/>
        <v>169369.46774193528</v>
      </c>
      <c r="H7679" s="388" t="s">
        <v>9567</v>
      </c>
    </row>
    <row r="7680" spans="1:12" x14ac:dyDescent="0.3">
      <c r="A7680" s="45">
        <v>45219</v>
      </c>
      <c r="B7680" s="396" t="s">
        <v>25</v>
      </c>
      <c r="C7680" s="5" t="s">
        <v>12427</v>
      </c>
      <c r="D7680" s="124" t="s">
        <v>12433</v>
      </c>
      <c r="E7680" s="43">
        <v>9500</v>
      </c>
      <c r="F7680" s="43"/>
      <c r="G7680" s="48">
        <f t="shared" si="192"/>
        <v>159869.46774193528</v>
      </c>
      <c r="H7680" s="388" t="s">
        <v>9567</v>
      </c>
    </row>
    <row r="7681" spans="1:12" x14ac:dyDescent="0.3">
      <c r="A7681" s="45">
        <v>45220</v>
      </c>
      <c r="B7681" s="396" t="s">
        <v>12251</v>
      </c>
      <c r="C7681" s="5" t="s">
        <v>12424</v>
      </c>
      <c r="D7681" s="124" t="s">
        <v>12425</v>
      </c>
      <c r="E7681" s="43">
        <v>40000</v>
      </c>
      <c r="F7681" s="43"/>
      <c r="G7681" s="48">
        <f t="shared" si="192"/>
        <v>119869.46774193528</v>
      </c>
      <c r="H7681" s="388" t="s">
        <v>9567</v>
      </c>
      <c r="K7681" s="52">
        <v>19000</v>
      </c>
    </row>
    <row r="7682" spans="1:12" x14ac:dyDescent="0.3">
      <c r="A7682" s="45">
        <v>45220</v>
      </c>
      <c r="B7682" s="396" t="s">
        <v>12066</v>
      </c>
      <c r="C7682" s="5" t="s">
        <v>12400</v>
      </c>
      <c r="D7682" s="124" t="s">
        <v>12429</v>
      </c>
      <c r="E7682" s="43">
        <v>9300</v>
      </c>
      <c r="F7682" s="43"/>
      <c r="G7682" s="48">
        <f t="shared" si="192"/>
        <v>110569.46774193528</v>
      </c>
      <c r="H7682" s="388" t="s">
        <v>9567</v>
      </c>
      <c r="K7682" s="52">
        <v>1800</v>
      </c>
    </row>
    <row r="7683" spans="1:12" x14ac:dyDescent="0.3">
      <c r="A7683" s="45">
        <v>45220</v>
      </c>
      <c r="B7683" s="396" t="s">
        <v>12065</v>
      </c>
      <c r="C7683" s="5" t="s">
        <v>5793</v>
      </c>
      <c r="D7683" s="124" t="s">
        <v>40</v>
      </c>
      <c r="E7683" s="43">
        <v>1500</v>
      </c>
      <c r="F7683" s="43"/>
      <c r="G7683" s="48">
        <f t="shared" si="192"/>
        <v>109069.46774193528</v>
      </c>
      <c r="H7683" s="388" t="s">
        <v>9567</v>
      </c>
    </row>
    <row r="7684" spans="1:12" x14ac:dyDescent="0.3">
      <c r="A7684" s="45">
        <v>45220</v>
      </c>
      <c r="B7684" s="396" t="s">
        <v>25</v>
      </c>
      <c r="C7684" s="5" t="s">
        <v>5793</v>
      </c>
      <c r="D7684" s="124" t="s">
        <v>8924</v>
      </c>
      <c r="E7684" s="43">
        <v>200</v>
      </c>
      <c r="F7684" s="43"/>
      <c r="G7684" s="48">
        <f t="shared" si="192"/>
        <v>108869.46774193528</v>
      </c>
      <c r="H7684" s="388" t="s">
        <v>9567</v>
      </c>
    </row>
    <row r="7685" spans="1:12" x14ac:dyDescent="0.3">
      <c r="A7685" s="45">
        <v>45220</v>
      </c>
      <c r="B7685" s="396" t="s">
        <v>12061</v>
      </c>
      <c r="C7685" s="5" t="s">
        <v>12434</v>
      </c>
      <c r="D7685" s="124" t="s">
        <v>12435</v>
      </c>
      <c r="E7685" s="43">
        <v>500</v>
      </c>
      <c r="F7685" s="43"/>
      <c r="G7685" s="48">
        <f t="shared" si="192"/>
        <v>108369.46774193528</v>
      </c>
      <c r="H7685" s="388" t="s">
        <v>9567</v>
      </c>
    </row>
    <row r="7686" spans="1:12" x14ac:dyDescent="0.3">
      <c r="A7686" s="45">
        <v>45220</v>
      </c>
      <c r="B7686" s="570" t="s">
        <v>25</v>
      </c>
      <c r="C7686" s="44" t="s">
        <v>25</v>
      </c>
      <c r="D7686" s="44" t="s">
        <v>11435</v>
      </c>
      <c r="E7686" s="28">
        <v>2500</v>
      </c>
      <c r="F7686" s="43"/>
      <c r="G7686" s="48">
        <f t="shared" si="192"/>
        <v>105869.46774193528</v>
      </c>
      <c r="H7686" s="388" t="s">
        <v>9567</v>
      </c>
    </row>
    <row r="7687" spans="1:12" x14ac:dyDescent="0.3">
      <c r="A7687" s="45">
        <v>45220</v>
      </c>
      <c r="B7687" s="396" t="s">
        <v>12061</v>
      </c>
      <c r="C7687" s="5" t="s">
        <v>5793</v>
      </c>
      <c r="D7687" s="124" t="s">
        <v>40</v>
      </c>
      <c r="E7687" s="43">
        <v>1500</v>
      </c>
      <c r="F7687" s="43"/>
      <c r="G7687" s="48">
        <f t="shared" si="192"/>
        <v>104369.46774193528</v>
      </c>
      <c r="H7687" s="388" t="s">
        <v>9567</v>
      </c>
    </row>
    <row r="7688" spans="1:12" x14ac:dyDescent="0.3">
      <c r="A7688" s="45">
        <v>45220</v>
      </c>
      <c r="B7688" s="396" t="s">
        <v>12102</v>
      </c>
      <c r="C7688" s="5" t="s">
        <v>5793</v>
      </c>
      <c r="D7688" s="124" t="s">
        <v>40</v>
      </c>
      <c r="E7688" s="43">
        <v>3000</v>
      </c>
      <c r="F7688" s="43"/>
      <c r="G7688" s="48">
        <f t="shared" si="192"/>
        <v>101369.46774193528</v>
      </c>
      <c r="H7688" s="388" t="s">
        <v>9567</v>
      </c>
    </row>
    <row r="7689" spans="1:12" x14ac:dyDescent="0.3">
      <c r="A7689" s="45">
        <v>45220</v>
      </c>
      <c r="B7689" s="396" t="s">
        <v>12102</v>
      </c>
      <c r="C7689" s="5" t="s">
        <v>5793</v>
      </c>
      <c r="D7689" s="124" t="s">
        <v>40</v>
      </c>
      <c r="E7689" s="43">
        <v>250</v>
      </c>
      <c r="F7689" s="43"/>
      <c r="G7689" s="48">
        <f t="shared" si="192"/>
        <v>101119.46774193528</v>
      </c>
      <c r="H7689" s="388" t="s">
        <v>9567</v>
      </c>
    </row>
    <row r="7690" spans="1:12" x14ac:dyDescent="0.3">
      <c r="A7690" s="45">
        <v>45222</v>
      </c>
      <c r="B7690" s="396" t="s">
        <v>12061</v>
      </c>
      <c r="C7690" s="5" t="s">
        <v>11174</v>
      </c>
      <c r="D7690" s="124" t="s">
        <v>12430</v>
      </c>
      <c r="E7690" s="43">
        <v>95000</v>
      </c>
      <c r="F7690" s="43"/>
      <c r="G7690" s="48">
        <f t="shared" ref="G7690:G7754" si="194">G7689+F7690-E7690</f>
        <v>6119.4677419352811</v>
      </c>
      <c r="H7690" s="388" t="s">
        <v>9567</v>
      </c>
      <c r="K7690" s="52">
        <f>SUM(K7678:K7682)</f>
        <v>30300</v>
      </c>
    </row>
    <row r="7691" spans="1:12" x14ac:dyDescent="0.3">
      <c r="A7691" s="45">
        <v>45223</v>
      </c>
      <c r="B7691" s="396" t="s">
        <v>12102</v>
      </c>
      <c r="C7691" s="5" t="s">
        <v>11174</v>
      </c>
      <c r="D7691" s="124" t="s">
        <v>12440</v>
      </c>
      <c r="E7691" s="43">
        <f>1150+400+1400</f>
        <v>2950</v>
      </c>
      <c r="F7691" s="43"/>
      <c r="G7691" s="48">
        <f t="shared" si="194"/>
        <v>3169.4677419352811</v>
      </c>
      <c r="H7691" s="388" t="s">
        <v>9567</v>
      </c>
    </row>
    <row r="7692" spans="1:12" x14ac:dyDescent="0.3">
      <c r="A7692" s="45">
        <v>45223</v>
      </c>
      <c r="B7692" s="396" t="s">
        <v>25</v>
      </c>
      <c r="C7692" s="5" t="s">
        <v>12372</v>
      </c>
      <c r="D7692" s="124" t="s">
        <v>12439</v>
      </c>
      <c r="E7692" s="43">
        <v>1050</v>
      </c>
      <c r="F7692" s="43"/>
      <c r="G7692" s="48">
        <f t="shared" si="194"/>
        <v>2119.4677419352811</v>
      </c>
      <c r="H7692" s="388" t="s">
        <v>9567</v>
      </c>
    </row>
    <row r="7693" spans="1:12" x14ac:dyDescent="0.3">
      <c r="A7693" s="45">
        <v>45223</v>
      </c>
      <c r="B7693" s="396" t="s">
        <v>12102</v>
      </c>
      <c r="C7693" s="5" t="s">
        <v>30</v>
      </c>
      <c r="D7693" s="124" t="s">
        <v>10637</v>
      </c>
      <c r="E7693" s="43">
        <v>1300</v>
      </c>
      <c r="F7693" s="43"/>
      <c r="G7693" s="48">
        <f t="shared" si="194"/>
        <v>819.46774193528108</v>
      </c>
      <c r="H7693" s="388" t="s">
        <v>9567</v>
      </c>
    </row>
    <row r="7694" spans="1:12" x14ac:dyDescent="0.3">
      <c r="A7694" s="45">
        <v>45223</v>
      </c>
      <c r="B7694" s="570" t="s">
        <v>25</v>
      </c>
      <c r="C7694" s="44" t="s">
        <v>25</v>
      </c>
      <c r="D7694" s="44" t="s">
        <v>11435</v>
      </c>
      <c r="E7694" s="28">
        <v>600</v>
      </c>
      <c r="F7694" s="43"/>
      <c r="G7694" s="48">
        <f t="shared" si="194"/>
        <v>219.46774193528108</v>
      </c>
      <c r="H7694" s="388" t="s">
        <v>9567</v>
      </c>
    </row>
    <row r="7695" spans="1:12" x14ac:dyDescent="0.3">
      <c r="A7695" s="45">
        <v>45223</v>
      </c>
      <c r="B7695" s="567"/>
      <c r="C7695" s="480"/>
      <c r="D7695" s="491" t="s">
        <v>12447</v>
      </c>
      <c r="E7695" s="480"/>
      <c r="F7695" s="28">
        <v>100000</v>
      </c>
      <c r="G7695" s="48">
        <f t="shared" si="194"/>
        <v>100219.46774193528</v>
      </c>
      <c r="H7695" s="388" t="s">
        <v>9567</v>
      </c>
      <c r="I7695" s="52">
        <f>I7693-I7694</f>
        <v>0</v>
      </c>
      <c r="L7695" s="52">
        <v>1000</v>
      </c>
    </row>
    <row r="7696" spans="1:12" x14ac:dyDescent="0.3">
      <c r="A7696" s="45">
        <v>45223</v>
      </c>
      <c r="B7696" s="396"/>
      <c r="C7696" s="5" t="s">
        <v>84</v>
      </c>
      <c r="D7696" s="124" t="s">
        <v>12448</v>
      </c>
      <c r="E7696" s="43">
        <v>5000</v>
      </c>
      <c r="F7696" s="43"/>
      <c r="G7696" s="48">
        <f t="shared" si="194"/>
        <v>95219.467741935281</v>
      </c>
      <c r="H7696" s="388" t="s">
        <v>9567</v>
      </c>
    </row>
    <row r="7697" spans="1:15"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L7697" s="155"/>
      <c r="O7697" s="155"/>
    </row>
    <row r="7698" spans="1:15" x14ac:dyDescent="0.3">
      <c r="A7698" s="45">
        <v>45224</v>
      </c>
      <c r="B7698" s="567"/>
      <c r="C7698" s="480"/>
      <c r="D7698" s="491" t="s">
        <v>4106</v>
      </c>
      <c r="E7698" s="480"/>
      <c r="F7698" s="28">
        <v>192000</v>
      </c>
      <c r="G7698" s="48">
        <f t="shared" si="194"/>
        <v>259219.46774193528</v>
      </c>
      <c r="H7698" s="388" t="s">
        <v>9567</v>
      </c>
    </row>
    <row r="7699" spans="1:15" x14ac:dyDescent="0.3">
      <c r="A7699" s="45">
        <v>45224</v>
      </c>
      <c r="B7699" s="396" t="s">
        <v>12061</v>
      </c>
      <c r="C7699" s="5" t="s">
        <v>11174</v>
      </c>
      <c r="D7699" s="124" t="s">
        <v>12456</v>
      </c>
      <c r="E7699" s="43">
        <v>45000</v>
      </c>
      <c r="F7699" s="43"/>
      <c r="G7699" s="48">
        <f t="shared" si="194"/>
        <v>214219.46774193528</v>
      </c>
      <c r="H7699" s="388" t="s">
        <v>9567</v>
      </c>
    </row>
    <row r="7700" spans="1:15" x14ac:dyDescent="0.3">
      <c r="A7700" s="45">
        <v>45224</v>
      </c>
      <c r="B7700" s="396" t="s">
        <v>12061</v>
      </c>
      <c r="C7700" s="5" t="s">
        <v>5793</v>
      </c>
      <c r="D7700" s="124" t="s">
        <v>40</v>
      </c>
      <c r="E7700" s="43">
        <v>1000</v>
      </c>
      <c r="F7700" s="43"/>
      <c r="G7700" s="48">
        <f t="shared" si="194"/>
        <v>213219.46774193528</v>
      </c>
      <c r="H7700" s="388" t="s">
        <v>9567</v>
      </c>
    </row>
    <row r="7701" spans="1:15" x14ac:dyDescent="0.3">
      <c r="A7701" s="45">
        <v>45224</v>
      </c>
      <c r="B7701" s="396" t="s">
        <v>12070</v>
      </c>
      <c r="C7701" s="5" t="s">
        <v>14</v>
      </c>
      <c r="D7701" s="124" t="s">
        <v>640</v>
      </c>
      <c r="E7701" s="43">
        <v>1000</v>
      </c>
      <c r="F7701" s="43"/>
      <c r="G7701" s="48">
        <f t="shared" si="194"/>
        <v>212219.46774193528</v>
      </c>
      <c r="H7701" s="388" t="s">
        <v>9567</v>
      </c>
    </row>
    <row r="7702" spans="1:15" x14ac:dyDescent="0.3">
      <c r="A7702" s="45">
        <v>45224</v>
      </c>
      <c r="B7702" s="396" t="s">
        <v>12061</v>
      </c>
      <c r="C7702" s="5" t="s">
        <v>11174</v>
      </c>
      <c r="D7702" s="124" t="s">
        <v>12457</v>
      </c>
      <c r="E7702" s="43">
        <v>25380</v>
      </c>
      <c r="F7702" s="43"/>
      <c r="G7702" s="48">
        <f t="shared" si="194"/>
        <v>186839.46774193528</v>
      </c>
      <c r="H7702" s="388" t="s">
        <v>9567</v>
      </c>
      <c r="K7702" s="52">
        <f>E7713+E7712+E7707+E7706+E7705+E7704+E7703+E7702+E7697</f>
        <v>134290</v>
      </c>
    </row>
    <row r="7703" spans="1:15" x14ac:dyDescent="0.3">
      <c r="A7703" s="45">
        <v>45224</v>
      </c>
      <c r="B7703" s="396" t="s">
        <v>12060</v>
      </c>
      <c r="C7703" s="5" t="s">
        <v>11174</v>
      </c>
      <c r="D7703" s="124" t="s">
        <v>12458</v>
      </c>
      <c r="E7703" s="43">
        <v>34000</v>
      </c>
      <c r="F7703" s="43"/>
      <c r="G7703" s="48">
        <f t="shared" si="194"/>
        <v>152839.46774193528</v>
      </c>
      <c r="H7703" s="388" t="s">
        <v>9567</v>
      </c>
      <c r="K7703" s="52">
        <v>135000</v>
      </c>
    </row>
    <row r="7704" spans="1:15" x14ac:dyDescent="0.3">
      <c r="A7704" s="45">
        <v>45224</v>
      </c>
      <c r="B7704" s="396" t="s">
        <v>11752</v>
      </c>
      <c r="C7704" s="5" t="s">
        <v>11174</v>
      </c>
      <c r="D7704" s="124" t="s">
        <v>12413</v>
      </c>
      <c r="E7704" s="43">
        <v>14025</v>
      </c>
      <c r="F7704" s="43"/>
      <c r="G7704" s="48">
        <f t="shared" si="194"/>
        <v>138814.46774193528</v>
      </c>
      <c r="H7704" s="388" t="s">
        <v>9567</v>
      </c>
      <c r="K7704" s="52">
        <f>K7703-K7702</f>
        <v>710</v>
      </c>
    </row>
    <row r="7705" spans="1:15" x14ac:dyDescent="0.3">
      <c r="A7705" s="45">
        <v>45224</v>
      </c>
      <c r="B7705" s="396" t="s">
        <v>12102</v>
      </c>
      <c r="C7705" s="5" t="s">
        <v>11174</v>
      </c>
      <c r="D7705" s="124" t="s">
        <v>12457</v>
      </c>
      <c r="E7705" s="43">
        <v>4485</v>
      </c>
      <c r="F7705" s="43"/>
      <c r="G7705" s="48">
        <f t="shared" si="194"/>
        <v>134329.46774193528</v>
      </c>
      <c r="H7705" s="388" t="s">
        <v>9567</v>
      </c>
    </row>
    <row r="7706" spans="1:15" x14ac:dyDescent="0.3">
      <c r="A7706" s="45">
        <v>45224</v>
      </c>
      <c r="B7706" s="396" t="s">
        <v>12342</v>
      </c>
      <c r="C7706" s="5" t="s">
        <v>11174</v>
      </c>
      <c r="D7706" s="578" t="s">
        <v>12459</v>
      </c>
      <c r="E7706" s="43">
        <v>19500</v>
      </c>
      <c r="F7706" s="43"/>
      <c r="G7706" s="48">
        <f t="shared" si="194"/>
        <v>114829.46774193528</v>
      </c>
      <c r="H7706" s="388" t="s">
        <v>9567</v>
      </c>
    </row>
    <row r="7707" spans="1:15" x14ac:dyDescent="0.3">
      <c r="A7707" s="45">
        <v>45224</v>
      </c>
      <c r="B7707" s="396" t="s">
        <v>12460</v>
      </c>
      <c r="C7707" s="5" t="s">
        <v>11174</v>
      </c>
      <c r="D7707" s="124" t="s">
        <v>12461</v>
      </c>
      <c r="E7707" s="43">
        <v>8400</v>
      </c>
      <c r="F7707" s="43"/>
      <c r="G7707" s="48">
        <f t="shared" si="194"/>
        <v>106429.46774193528</v>
      </c>
      <c r="H7707" s="388" t="s">
        <v>9567</v>
      </c>
    </row>
    <row r="7708" spans="1:15" x14ac:dyDescent="0.3">
      <c r="A7708" s="45">
        <v>45224</v>
      </c>
      <c r="B7708" s="396" t="s">
        <v>12102</v>
      </c>
      <c r="C7708" s="5" t="s">
        <v>11174</v>
      </c>
      <c r="D7708" s="124" t="s">
        <v>12449</v>
      </c>
      <c r="E7708" s="43">
        <v>8000</v>
      </c>
      <c r="F7708" s="43"/>
      <c r="G7708" s="48">
        <f t="shared" si="194"/>
        <v>98429.467741935281</v>
      </c>
      <c r="H7708" s="388" t="s">
        <v>9567</v>
      </c>
    </row>
    <row r="7709" spans="1:15" x14ac:dyDescent="0.3">
      <c r="A7709" s="45">
        <v>45224</v>
      </c>
      <c r="B7709" s="396" t="s">
        <v>12102</v>
      </c>
      <c r="C7709" s="5" t="s">
        <v>5793</v>
      </c>
      <c r="D7709" s="124" t="s">
        <v>40</v>
      </c>
      <c r="E7709" s="43">
        <v>5000</v>
      </c>
      <c r="F7709" s="43"/>
      <c r="G7709" s="48">
        <f t="shared" si="194"/>
        <v>93429.467741935281</v>
      </c>
      <c r="H7709" s="388" t="s">
        <v>9567</v>
      </c>
      <c r="I7709" s="52">
        <v>120000</v>
      </c>
    </row>
    <row r="7710" spans="1:15" x14ac:dyDescent="0.3">
      <c r="A7710" s="45">
        <v>45224</v>
      </c>
      <c r="B7710" s="396" t="s">
        <v>12060</v>
      </c>
      <c r="C7710" s="5" t="s">
        <v>12142</v>
      </c>
      <c r="D7710" s="124" t="s">
        <v>12454</v>
      </c>
      <c r="E7710" s="43">
        <v>27300</v>
      </c>
      <c r="F7710" s="43"/>
      <c r="G7710" s="48">
        <f t="shared" si="194"/>
        <v>66129.467741935281</v>
      </c>
      <c r="H7710" s="388" t="s">
        <v>9567</v>
      </c>
      <c r="I7710" s="52">
        <v>32000</v>
      </c>
    </row>
    <row r="7711" spans="1:15" x14ac:dyDescent="0.3">
      <c r="A7711" s="45">
        <v>45224</v>
      </c>
      <c r="B7711" s="396" t="s">
        <v>12102</v>
      </c>
      <c r="C7711" s="5" t="s">
        <v>9643</v>
      </c>
      <c r="D7711" s="124" t="s">
        <v>294</v>
      </c>
      <c r="E7711" s="43">
        <v>25000</v>
      </c>
      <c r="F7711" s="43"/>
      <c r="G7711" s="48">
        <f t="shared" si="194"/>
        <v>41129.467741935281</v>
      </c>
      <c r="H7711" s="388" t="s">
        <v>9567</v>
      </c>
      <c r="I7711" s="52">
        <v>27000</v>
      </c>
    </row>
    <row r="7712" spans="1:15" x14ac:dyDescent="0.3">
      <c r="A7712" s="45">
        <v>45224</v>
      </c>
      <c r="B7712" s="396" t="s">
        <v>12060</v>
      </c>
      <c r="C7712" s="5" t="s">
        <v>5793</v>
      </c>
      <c r="D7712" s="124" t="s">
        <v>8924</v>
      </c>
      <c r="E7712" s="43">
        <v>250</v>
      </c>
      <c r="F7712" s="43"/>
      <c r="G7712" s="48">
        <f t="shared" si="194"/>
        <v>40879.467741935281</v>
      </c>
      <c r="H7712" s="388" t="s">
        <v>9567</v>
      </c>
    </row>
    <row r="7713" spans="1:13" x14ac:dyDescent="0.3">
      <c r="A7713" s="45">
        <v>45224</v>
      </c>
      <c r="B7713" s="396" t="s">
        <v>12096</v>
      </c>
      <c r="C7713" s="5" t="s">
        <v>5793</v>
      </c>
      <c r="D7713" s="124" t="s">
        <v>8924</v>
      </c>
      <c r="E7713" s="43">
        <v>250</v>
      </c>
      <c r="F7713" s="43"/>
      <c r="G7713" s="48">
        <f t="shared" si="194"/>
        <v>40629.467741935281</v>
      </c>
      <c r="H7713" s="388" t="s">
        <v>9567</v>
      </c>
    </row>
    <row r="7714" spans="1:13" x14ac:dyDescent="0.3">
      <c r="A7714" s="45">
        <v>45224</v>
      </c>
      <c r="B7714" s="396" t="s">
        <v>11752</v>
      </c>
      <c r="C7714" s="5" t="s">
        <v>54</v>
      </c>
      <c r="D7714" s="124" t="s">
        <v>12451</v>
      </c>
      <c r="E7714" s="43">
        <v>32000</v>
      </c>
      <c r="F7714" s="43"/>
      <c r="G7714" s="48">
        <f t="shared" si="194"/>
        <v>8629.4677419352811</v>
      </c>
      <c r="H7714" s="388" t="s">
        <v>9567</v>
      </c>
      <c r="I7714" s="52">
        <v>25000</v>
      </c>
    </row>
    <row r="7715" spans="1:13"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3" x14ac:dyDescent="0.3">
      <c r="A7716" s="45">
        <v>45224</v>
      </c>
      <c r="B7716" s="396"/>
      <c r="C7716" s="5" t="s">
        <v>84</v>
      </c>
      <c r="D7716" s="124" t="s">
        <v>12452</v>
      </c>
      <c r="E7716" s="43">
        <v>4000</v>
      </c>
      <c r="F7716" s="43"/>
      <c r="G7716" s="48">
        <f t="shared" si="194"/>
        <v>3629.4677419352811</v>
      </c>
      <c r="H7716" s="388" t="s">
        <v>9567</v>
      </c>
    </row>
    <row r="7717" spans="1:13" x14ac:dyDescent="0.3">
      <c r="A7717" s="45">
        <v>45224</v>
      </c>
      <c r="B7717" s="396" t="s">
        <v>12060</v>
      </c>
      <c r="C7717" s="5" t="s">
        <v>4122</v>
      </c>
      <c r="D7717" s="124" t="s">
        <v>12453</v>
      </c>
      <c r="E7717" s="43">
        <v>2000</v>
      </c>
      <c r="F7717" s="43"/>
      <c r="G7717" s="48">
        <f t="shared" si="194"/>
        <v>1629.4677419352811</v>
      </c>
      <c r="H7717" s="388" t="s">
        <v>9567</v>
      </c>
    </row>
    <row r="7718" spans="1:13" x14ac:dyDescent="0.3">
      <c r="A7718" s="45">
        <v>45225</v>
      </c>
      <c r="B7718" s="570" t="s">
        <v>25</v>
      </c>
      <c r="C7718" s="44" t="s">
        <v>25</v>
      </c>
      <c r="D7718" s="44" t="s">
        <v>11435</v>
      </c>
      <c r="E7718" s="28">
        <v>1600</v>
      </c>
      <c r="F7718" s="43"/>
      <c r="G7718" s="48">
        <f t="shared" si="194"/>
        <v>29.467741935281083</v>
      </c>
      <c r="H7718" s="388" t="s">
        <v>9567</v>
      </c>
    </row>
    <row r="7719" spans="1:13" x14ac:dyDescent="0.3">
      <c r="A7719" s="45">
        <v>45225</v>
      </c>
      <c r="B7719" s="567"/>
      <c r="C7719" s="480"/>
      <c r="D7719" s="491" t="s">
        <v>4106</v>
      </c>
      <c r="E7719" s="480"/>
      <c r="F7719" s="28">
        <v>300000</v>
      </c>
      <c r="G7719" s="48">
        <f t="shared" si="194"/>
        <v>300029.46774193528</v>
      </c>
      <c r="H7719" s="388" t="s">
        <v>9567</v>
      </c>
    </row>
    <row r="7720" spans="1:13" x14ac:dyDescent="0.3">
      <c r="A7720" s="45">
        <v>45225</v>
      </c>
      <c r="B7720" s="396" t="s">
        <v>12251</v>
      </c>
      <c r="C7720" s="5" t="s">
        <v>1074</v>
      </c>
      <c r="D7720" s="124" t="s">
        <v>12236</v>
      </c>
      <c r="E7720" s="43">
        <v>45373</v>
      </c>
      <c r="F7720" s="43"/>
      <c r="G7720" s="48">
        <f t="shared" si="194"/>
        <v>254656.46774193528</v>
      </c>
      <c r="H7720" s="388" t="s">
        <v>9567</v>
      </c>
    </row>
    <row r="7721" spans="1:13" x14ac:dyDescent="0.3">
      <c r="A7721" s="45">
        <v>45225</v>
      </c>
      <c r="B7721" s="396" t="s">
        <v>25</v>
      </c>
      <c r="C7721" s="5" t="s">
        <v>1074</v>
      </c>
      <c r="D7721" s="124" t="s">
        <v>12236</v>
      </c>
      <c r="E7721" s="43">
        <v>74660</v>
      </c>
      <c r="F7721" s="43"/>
      <c r="G7721" s="48">
        <f t="shared" si="194"/>
        <v>179996.46774193528</v>
      </c>
      <c r="H7721" s="388" t="s">
        <v>9567</v>
      </c>
    </row>
    <row r="7722" spans="1:13" x14ac:dyDescent="0.3">
      <c r="A7722" s="45">
        <v>45225</v>
      </c>
      <c r="B7722" s="396" t="s">
        <v>10319</v>
      </c>
      <c r="C7722" s="5" t="s">
        <v>10996</v>
      </c>
      <c r="D7722" s="124" t="s">
        <v>12463</v>
      </c>
      <c r="E7722" s="43">
        <v>40800</v>
      </c>
      <c r="F7722" s="43"/>
      <c r="G7722" s="48">
        <f t="shared" si="194"/>
        <v>139196.46774193528</v>
      </c>
      <c r="H7722" s="388" t="s">
        <v>9567</v>
      </c>
      <c r="M7722" s="577"/>
    </row>
    <row r="7723" spans="1:13" x14ac:dyDescent="0.3">
      <c r="A7723" s="45">
        <v>45225</v>
      </c>
      <c r="B7723" s="396" t="s">
        <v>12061</v>
      </c>
      <c r="C7723" s="5" t="s">
        <v>12464</v>
      </c>
      <c r="D7723" s="124" t="s">
        <v>12465</v>
      </c>
      <c r="E7723" s="43">
        <v>80000</v>
      </c>
      <c r="F7723" s="43"/>
      <c r="G7723" s="48">
        <f t="shared" si="194"/>
        <v>59196.467741935281</v>
      </c>
      <c r="H7723" s="388" t="s">
        <v>9567</v>
      </c>
    </row>
    <row r="7724" spans="1:13" x14ac:dyDescent="0.3">
      <c r="A7724" s="45">
        <v>45225</v>
      </c>
      <c r="B7724" s="396"/>
      <c r="C7724" s="5" t="s">
        <v>14</v>
      </c>
      <c r="D7724" s="124" t="s">
        <v>12466</v>
      </c>
      <c r="E7724" s="43">
        <v>12200</v>
      </c>
      <c r="F7724" s="43"/>
      <c r="G7724" s="48">
        <f t="shared" si="194"/>
        <v>46996.467741935281</v>
      </c>
      <c r="H7724" s="388" t="s">
        <v>9567</v>
      </c>
    </row>
    <row r="7725" spans="1:13" x14ac:dyDescent="0.3">
      <c r="A7725" s="45">
        <v>45225</v>
      </c>
      <c r="B7725" s="396"/>
      <c r="C7725" s="5" t="s">
        <v>14</v>
      </c>
      <c r="D7725" s="124" t="s">
        <v>12467</v>
      </c>
      <c r="E7725" s="43">
        <v>11150</v>
      </c>
      <c r="F7725" s="43"/>
      <c r="G7725" s="48">
        <f t="shared" si="194"/>
        <v>35846.467741935281</v>
      </c>
      <c r="H7725" s="388" t="s">
        <v>9567</v>
      </c>
      <c r="M7725" s="52"/>
    </row>
    <row r="7726" spans="1:13" x14ac:dyDescent="0.3">
      <c r="A7726" s="45">
        <v>45225</v>
      </c>
      <c r="B7726" s="396" t="s">
        <v>12066</v>
      </c>
      <c r="C7726" s="5" t="s">
        <v>107</v>
      </c>
      <c r="D7726" s="124" t="s">
        <v>5813</v>
      </c>
      <c r="E7726" s="43">
        <v>5000</v>
      </c>
      <c r="F7726" s="43"/>
      <c r="G7726" s="48">
        <f t="shared" si="194"/>
        <v>30846.467741935281</v>
      </c>
      <c r="H7726" s="388" t="s">
        <v>9567</v>
      </c>
    </row>
    <row r="7727" spans="1:13" x14ac:dyDescent="0.3">
      <c r="A7727" s="45">
        <v>45225</v>
      </c>
      <c r="B7727" s="396" t="s">
        <v>12460</v>
      </c>
      <c r="C7727" s="5" t="s">
        <v>11174</v>
      </c>
      <c r="D7727" s="124" t="s">
        <v>12468</v>
      </c>
      <c r="E7727" s="43">
        <v>1200</v>
      </c>
      <c r="F7727" s="43"/>
      <c r="G7727" s="48">
        <f t="shared" si="194"/>
        <v>29646.467741935281</v>
      </c>
      <c r="H7727" s="388" t="s">
        <v>9567</v>
      </c>
    </row>
    <row r="7728" spans="1:13" x14ac:dyDescent="0.3">
      <c r="A7728" s="45">
        <v>45225</v>
      </c>
      <c r="B7728" s="396" t="s">
        <v>12102</v>
      </c>
      <c r="C7728" s="5" t="s">
        <v>9794</v>
      </c>
      <c r="D7728" s="124" t="s">
        <v>40</v>
      </c>
      <c r="E7728" s="43">
        <v>2670</v>
      </c>
      <c r="F7728" s="43"/>
      <c r="G7728" s="48">
        <f t="shared" si="194"/>
        <v>26976.467741935281</v>
      </c>
      <c r="H7728" s="388" t="s">
        <v>9567</v>
      </c>
    </row>
    <row r="7729" spans="1:13" x14ac:dyDescent="0.3">
      <c r="A7729" s="45">
        <v>45225</v>
      </c>
      <c r="B7729" s="396" t="s">
        <v>12061</v>
      </c>
      <c r="C7729" s="5" t="s">
        <v>5793</v>
      </c>
      <c r="D7729" s="124" t="s">
        <v>40</v>
      </c>
      <c r="E7729" s="43">
        <v>4000</v>
      </c>
      <c r="F7729" s="43"/>
      <c r="G7729" s="48">
        <f t="shared" si="194"/>
        <v>22976.467741935281</v>
      </c>
      <c r="H7729" s="388" t="s">
        <v>9567</v>
      </c>
    </row>
    <row r="7730" spans="1:13" x14ac:dyDescent="0.3">
      <c r="A7730" s="45">
        <v>45225</v>
      </c>
      <c r="B7730" s="396" t="s">
        <v>12102</v>
      </c>
      <c r="C7730" s="5" t="s">
        <v>5793</v>
      </c>
      <c r="D7730" s="124" t="s">
        <v>40</v>
      </c>
      <c r="E7730" s="43">
        <v>200</v>
      </c>
      <c r="F7730" s="43"/>
      <c r="G7730" s="48">
        <f t="shared" si="194"/>
        <v>22776.467741935281</v>
      </c>
      <c r="H7730" s="388" t="s">
        <v>9567</v>
      </c>
      <c r="M7730" s="93"/>
    </row>
    <row r="7731" spans="1:13" x14ac:dyDescent="0.3">
      <c r="A7731" s="45">
        <v>45225</v>
      </c>
      <c r="B7731" s="396"/>
      <c r="C7731" s="5" t="s">
        <v>84</v>
      </c>
      <c r="D7731" s="124" t="s">
        <v>12469</v>
      </c>
      <c r="E7731" s="43">
        <v>10000</v>
      </c>
      <c r="F7731" s="43"/>
      <c r="G7731" s="48">
        <f t="shared" si="194"/>
        <v>12776.467741935281</v>
      </c>
      <c r="H7731" s="388" t="s">
        <v>9567</v>
      </c>
    </row>
    <row r="7732" spans="1:13" x14ac:dyDescent="0.3">
      <c r="A7732" s="45">
        <v>45225</v>
      </c>
      <c r="B7732" s="396" t="s">
        <v>10601</v>
      </c>
      <c r="C7732" s="5" t="s">
        <v>6430</v>
      </c>
      <c r="D7732" s="124" t="s">
        <v>3910</v>
      </c>
      <c r="E7732" s="43">
        <v>6000</v>
      </c>
      <c r="F7732" s="43"/>
      <c r="G7732" s="48">
        <f t="shared" si="194"/>
        <v>6776.4677419352811</v>
      </c>
      <c r="H7732" s="388" t="s">
        <v>9567</v>
      </c>
    </row>
    <row r="7733" spans="1:13" x14ac:dyDescent="0.3">
      <c r="A7733" s="45">
        <v>45225</v>
      </c>
      <c r="B7733" s="396" t="s">
        <v>12102</v>
      </c>
      <c r="C7733" s="5" t="s">
        <v>5793</v>
      </c>
      <c r="D7733" s="124" t="s">
        <v>8924</v>
      </c>
      <c r="E7733" s="43">
        <v>500</v>
      </c>
      <c r="F7733" s="43"/>
      <c r="G7733" s="48">
        <f t="shared" si="194"/>
        <v>6276.4677419352811</v>
      </c>
      <c r="H7733" s="388" t="s">
        <v>9567</v>
      </c>
    </row>
    <row r="7734" spans="1:13" x14ac:dyDescent="0.3">
      <c r="A7734" s="45">
        <v>45225</v>
      </c>
      <c r="B7734" s="570" t="s">
        <v>25</v>
      </c>
      <c r="C7734" s="44" t="s">
        <v>25</v>
      </c>
      <c r="D7734" s="44" t="s">
        <v>11435</v>
      </c>
      <c r="E7734" s="43">
        <v>4000</v>
      </c>
      <c r="F7734" s="43"/>
      <c r="G7734" s="48">
        <f t="shared" si="194"/>
        <v>2276.4677419352811</v>
      </c>
      <c r="H7734" s="388" t="s">
        <v>9567</v>
      </c>
    </row>
    <row r="7735" spans="1:13" x14ac:dyDescent="0.3">
      <c r="A7735" s="45">
        <v>45226</v>
      </c>
      <c r="B7735" s="567"/>
      <c r="C7735" s="480"/>
      <c r="D7735" s="491" t="s">
        <v>4106</v>
      </c>
      <c r="E7735" s="480"/>
      <c r="F7735" s="28">
        <v>150000</v>
      </c>
      <c r="G7735" s="48">
        <f t="shared" si="194"/>
        <v>152276.46774193528</v>
      </c>
      <c r="H7735" s="388" t="s">
        <v>9567</v>
      </c>
    </row>
    <row r="7736" spans="1:13" x14ac:dyDescent="0.3">
      <c r="A7736" s="45">
        <v>45227</v>
      </c>
      <c r="B7736" s="396"/>
      <c r="C7736" s="5" t="s">
        <v>84</v>
      </c>
      <c r="D7736" s="124" t="s">
        <v>12475</v>
      </c>
      <c r="E7736" s="43">
        <v>30000</v>
      </c>
      <c r="F7736" s="43"/>
      <c r="G7736" s="48">
        <f t="shared" si="194"/>
        <v>122276.46774193528</v>
      </c>
      <c r="H7736" s="388" t="s">
        <v>9567</v>
      </c>
    </row>
    <row r="7737" spans="1:13" x14ac:dyDescent="0.3">
      <c r="A7737" s="45">
        <v>45227</v>
      </c>
      <c r="B7737" s="396" t="s">
        <v>12070</v>
      </c>
      <c r="C7737" s="5" t="s">
        <v>9758</v>
      </c>
      <c r="D7737" s="124" t="s">
        <v>12476</v>
      </c>
      <c r="E7737" s="43">
        <v>20000</v>
      </c>
      <c r="F7737" s="43"/>
      <c r="G7737" s="48">
        <f t="shared" si="194"/>
        <v>102276.46774193528</v>
      </c>
      <c r="H7737" s="388" t="s">
        <v>9567</v>
      </c>
    </row>
    <row r="7738" spans="1:13" x14ac:dyDescent="0.3">
      <c r="A7738" s="45">
        <v>45227</v>
      </c>
      <c r="B7738" s="396" t="s">
        <v>10601</v>
      </c>
      <c r="C7738" s="5" t="s">
        <v>9758</v>
      </c>
      <c r="D7738" s="124" t="s">
        <v>12501</v>
      </c>
      <c r="E7738" s="43">
        <v>10000</v>
      </c>
      <c r="F7738" s="43"/>
      <c r="G7738" s="48">
        <f t="shared" si="194"/>
        <v>92276.467741935281</v>
      </c>
      <c r="H7738" s="388" t="s">
        <v>9567</v>
      </c>
    </row>
    <row r="7739" spans="1:13" x14ac:dyDescent="0.3">
      <c r="A7739" s="45">
        <v>45227</v>
      </c>
      <c r="B7739" s="396" t="s">
        <v>12062</v>
      </c>
      <c r="C7739" s="5" t="s">
        <v>12372</v>
      </c>
      <c r="D7739" s="124" t="s">
        <v>12502</v>
      </c>
      <c r="E7739" s="43">
        <v>3000</v>
      </c>
      <c r="F7739" s="43"/>
      <c r="G7739" s="48">
        <f t="shared" si="194"/>
        <v>89276.467741935281</v>
      </c>
      <c r="H7739" s="388" t="s">
        <v>9567</v>
      </c>
    </row>
    <row r="7740" spans="1:13" x14ac:dyDescent="0.3">
      <c r="A7740" s="45">
        <v>45227</v>
      </c>
      <c r="B7740" s="396" t="s">
        <v>12460</v>
      </c>
      <c r="C7740" s="5" t="s">
        <v>11174</v>
      </c>
      <c r="D7740" s="124" t="s">
        <v>12477</v>
      </c>
      <c r="E7740" s="43">
        <v>1600</v>
      </c>
      <c r="F7740" s="43"/>
      <c r="G7740" s="48">
        <f t="shared" si="194"/>
        <v>87676.467741935281</v>
      </c>
      <c r="H7740" s="388" t="s">
        <v>9567</v>
      </c>
    </row>
    <row r="7741" spans="1:13" x14ac:dyDescent="0.3">
      <c r="A7741" s="45">
        <v>45227</v>
      </c>
      <c r="B7741" s="396" t="s">
        <v>12102</v>
      </c>
      <c r="C7741" s="5" t="s">
        <v>11174</v>
      </c>
      <c r="D7741" s="124" t="s">
        <v>10822</v>
      </c>
      <c r="E7741" s="43">
        <v>3700</v>
      </c>
      <c r="F7741" s="43"/>
      <c r="G7741" s="48">
        <f t="shared" si="194"/>
        <v>83976.467741935281</v>
      </c>
      <c r="H7741" s="388" t="s">
        <v>9567</v>
      </c>
    </row>
    <row r="7742" spans="1:13" x14ac:dyDescent="0.3">
      <c r="A7742" s="45">
        <v>45227</v>
      </c>
      <c r="B7742" s="570" t="s">
        <v>25</v>
      </c>
      <c r="C7742" s="44" t="s">
        <v>25</v>
      </c>
      <c r="D7742" s="44" t="s">
        <v>11435</v>
      </c>
      <c r="E7742" s="43">
        <v>4000</v>
      </c>
      <c r="F7742" s="43"/>
      <c r="G7742" s="48">
        <f t="shared" si="194"/>
        <v>79976.467741935281</v>
      </c>
      <c r="H7742" s="388" t="s">
        <v>9567</v>
      </c>
    </row>
    <row r="7743" spans="1:13" x14ac:dyDescent="0.3">
      <c r="A7743" s="45">
        <v>45227</v>
      </c>
      <c r="B7743" s="579" t="s">
        <v>12060</v>
      </c>
      <c r="C7743" s="219" t="s">
        <v>9758</v>
      </c>
      <c r="D7743" s="580" t="s">
        <v>12478</v>
      </c>
      <c r="E7743" s="220">
        <v>10500</v>
      </c>
      <c r="F7743" s="43"/>
      <c r="G7743" s="48">
        <f t="shared" si="194"/>
        <v>69476.467741935281</v>
      </c>
      <c r="H7743" s="388" t="s">
        <v>9567</v>
      </c>
      <c r="L7743" s="52">
        <v>105000</v>
      </c>
    </row>
    <row r="7744" spans="1:13" x14ac:dyDescent="0.3">
      <c r="A7744" s="45">
        <v>45227</v>
      </c>
      <c r="B7744" s="396" t="s">
        <v>12342</v>
      </c>
      <c r="C7744" s="5" t="s">
        <v>11174</v>
      </c>
      <c r="D7744" s="124" t="s">
        <v>12479</v>
      </c>
      <c r="E7744" s="43">
        <v>280</v>
      </c>
      <c r="F7744" s="43"/>
      <c r="G7744" s="48">
        <f t="shared" si="194"/>
        <v>69196.467741935281</v>
      </c>
      <c r="H7744" s="388" t="s">
        <v>9567</v>
      </c>
      <c r="L7744" s="52">
        <v>35400</v>
      </c>
    </row>
    <row r="7745" spans="1:12" x14ac:dyDescent="0.3">
      <c r="A7745" s="45">
        <v>45227</v>
      </c>
      <c r="B7745" s="396" t="s">
        <v>12342</v>
      </c>
      <c r="C7745" s="5" t="s">
        <v>5793</v>
      </c>
      <c r="D7745" s="124" t="s">
        <v>40</v>
      </c>
      <c r="E7745" s="43">
        <v>3000</v>
      </c>
      <c r="F7745" s="43"/>
      <c r="G7745" s="48">
        <f t="shared" si="194"/>
        <v>66196.467741935281</v>
      </c>
      <c r="H7745" s="388" t="s">
        <v>9567</v>
      </c>
      <c r="L7745" s="52">
        <v>57000</v>
      </c>
    </row>
    <row r="7746" spans="1:12" x14ac:dyDescent="0.3">
      <c r="A7746" s="45">
        <v>45227</v>
      </c>
      <c r="B7746" s="396" t="s">
        <v>12066</v>
      </c>
      <c r="C7746" s="5" t="s">
        <v>5793</v>
      </c>
      <c r="D7746" s="124" t="s">
        <v>40</v>
      </c>
      <c r="E7746" s="43">
        <v>3000</v>
      </c>
      <c r="F7746" s="43"/>
      <c r="G7746" s="48">
        <f t="shared" si="194"/>
        <v>63196.467741935281</v>
      </c>
      <c r="H7746" s="388" t="s">
        <v>9567</v>
      </c>
      <c r="L7746" s="52">
        <v>390000</v>
      </c>
    </row>
    <row r="7747" spans="1:12" x14ac:dyDescent="0.3">
      <c r="A7747" s="45">
        <v>45227</v>
      </c>
      <c r="B7747" s="396" t="s">
        <v>12102</v>
      </c>
      <c r="C7747" s="5" t="s">
        <v>5793</v>
      </c>
      <c r="D7747" s="124" t="s">
        <v>40</v>
      </c>
      <c r="E7747" s="43">
        <v>3000</v>
      </c>
      <c r="F7747" s="43"/>
      <c r="G7747" s="48">
        <f t="shared" si="194"/>
        <v>60196.467741935281</v>
      </c>
      <c r="H7747" s="388" t="s">
        <v>9567</v>
      </c>
      <c r="L7747" s="52">
        <v>93900</v>
      </c>
    </row>
    <row r="7748" spans="1:12" x14ac:dyDescent="0.3">
      <c r="A7748" s="45">
        <v>45227</v>
      </c>
      <c r="B7748" s="396" t="s">
        <v>10601</v>
      </c>
      <c r="C7748" s="5" t="s">
        <v>11174</v>
      </c>
      <c r="D7748" s="124" t="s">
        <v>12483</v>
      </c>
      <c r="E7748" s="43">
        <v>35150</v>
      </c>
      <c r="F7748" s="43"/>
      <c r="G7748" s="48">
        <f t="shared" si="194"/>
        <v>25046.467741935281</v>
      </c>
      <c r="H7748" s="388" t="s">
        <v>9567</v>
      </c>
      <c r="L7748" s="52">
        <v>1500</v>
      </c>
    </row>
    <row r="7749" spans="1:12" x14ac:dyDescent="0.3">
      <c r="A7749" s="45">
        <v>45227</v>
      </c>
      <c r="B7749" s="567"/>
      <c r="C7749" s="480"/>
      <c r="D7749" s="491" t="s">
        <v>5431</v>
      </c>
      <c r="E7749" s="480"/>
      <c r="F7749" s="28">
        <v>200000</v>
      </c>
      <c r="G7749" s="48">
        <f t="shared" si="194"/>
        <v>225046.46774193528</v>
      </c>
      <c r="H7749" s="388" t="s">
        <v>9567</v>
      </c>
      <c r="L7749" s="52">
        <v>529000</v>
      </c>
    </row>
    <row r="7750" spans="1:12" x14ac:dyDescent="0.3">
      <c r="A7750" s="45">
        <v>45227</v>
      </c>
      <c r="B7750" s="396" t="s">
        <v>11508</v>
      </c>
      <c r="C7750" s="5" t="s">
        <v>12400</v>
      </c>
      <c r="D7750" s="124" t="s">
        <v>12480</v>
      </c>
      <c r="E7750" s="43">
        <v>850</v>
      </c>
      <c r="F7750" s="43"/>
      <c r="G7750" s="48">
        <f t="shared" si="194"/>
        <v>224196.46774193528</v>
      </c>
      <c r="H7750" s="388" t="s">
        <v>9567</v>
      </c>
      <c r="L7750" s="52">
        <v>6000</v>
      </c>
    </row>
    <row r="7751" spans="1:12" x14ac:dyDescent="0.3">
      <c r="A7751" s="45">
        <v>45227</v>
      </c>
      <c r="B7751" s="396" t="s">
        <v>12460</v>
      </c>
      <c r="C7751" s="5" t="s">
        <v>12400</v>
      </c>
      <c r="D7751" s="124" t="s">
        <v>12481</v>
      </c>
      <c r="E7751" s="43">
        <v>2340</v>
      </c>
      <c r="F7751" s="43"/>
      <c r="G7751" s="48">
        <f t="shared" si="194"/>
        <v>221856.46774193528</v>
      </c>
      <c r="H7751" s="388" t="s">
        <v>9567</v>
      </c>
      <c r="I7751" s="52">
        <v>2000</v>
      </c>
      <c r="L7751" s="52">
        <v>72682</v>
      </c>
    </row>
    <row r="7752" spans="1:12" x14ac:dyDescent="0.3">
      <c r="A7752" s="45">
        <v>45227</v>
      </c>
      <c r="B7752" s="396" t="s">
        <v>12460</v>
      </c>
      <c r="C7752" s="5" t="s">
        <v>5793</v>
      </c>
      <c r="D7752" s="124" t="s">
        <v>8924</v>
      </c>
      <c r="E7752" s="43">
        <v>200</v>
      </c>
      <c r="F7752" s="43"/>
      <c r="G7752" s="48">
        <f t="shared" si="194"/>
        <v>221656.46774193528</v>
      </c>
      <c r="H7752" s="388" t="s">
        <v>9567</v>
      </c>
      <c r="I7752" s="52">
        <v>850</v>
      </c>
      <c r="L7752" s="52">
        <v>14170</v>
      </c>
    </row>
    <row r="7753" spans="1:12"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2" x14ac:dyDescent="0.3">
      <c r="A7754" s="45">
        <v>45227</v>
      </c>
      <c r="B7754" s="396" t="s">
        <v>12066</v>
      </c>
      <c r="C7754" s="5" t="s">
        <v>11174</v>
      </c>
      <c r="D7754" s="124" t="s">
        <v>12484</v>
      </c>
      <c r="E7754" s="43">
        <v>5450</v>
      </c>
      <c r="F7754" s="43"/>
      <c r="G7754" s="48">
        <f t="shared" si="194"/>
        <v>215606.46774193528</v>
      </c>
      <c r="H7754" s="388" t="s">
        <v>9567</v>
      </c>
      <c r="I7754" s="52">
        <v>340</v>
      </c>
      <c r="L7754" s="52">
        <f>SUM(L7743:L7753)</f>
        <v>1304652</v>
      </c>
    </row>
    <row r="7755" spans="1:12"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L7755" s="52">
        <v>131000</v>
      </c>
    </row>
    <row r="7756" spans="1:12" x14ac:dyDescent="0.3">
      <c r="A7756" s="45">
        <v>45227</v>
      </c>
      <c r="B7756" s="396"/>
      <c r="C7756" s="5" t="s">
        <v>84</v>
      </c>
      <c r="D7756" s="124" t="s">
        <v>12489</v>
      </c>
      <c r="E7756" s="43">
        <v>1000</v>
      </c>
      <c r="F7756" s="43"/>
      <c r="G7756" s="48">
        <f t="shared" si="195"/>
        <v>213306.46774193528</v>
      </c>
      <c r="H7756" s="388" t="s">
        <v>9567</v>
      </c>
      <c r="L7756" s="52">
        <f>L7754-L7755</f>
        <v>1173652</v>
      </c>
    </row>
    <row r="7757" spans="1:12" x14ac:dyDescent="0.3">
      <c r="A7757" s="45">
        <v>45229</v>
      </c>
      <c r="B7757" s="396"/>
      <c r="C7757" s="5" t="s">
        <v>84</v>
      </c>
      <c r="D7757" s="124" t="s">
        <v>12490</v>
      </c>
      <c r="E7757" s="43">
        <v>1000</v>
      </c>
      <c r="F7757" s="43"/>
      <c r="G7757" s="48">
        <f t="shared" si="195"/>
        <v>212306.46774193528</v>
      </c>
      <c r="H7757" s="388" t="s">
        <v>9567</v>
      </c>
      <c r="L7757" s="52">
        <v>53800</v>
      </c>
    </row>
    <row r="7758" spans="1:12" x14ac:dyDescent="0.3">
      <c r="A7758" s="45">
        <v>45229</v>
      </c>
      <c r="B7758" s="396" t="s">
        <v>12177</v>
      </c>
      <c r="C7758" s="5" t="s">
        <v>12372</v>
      </c>
      <c r="D7758" s="124" t="s">
        <v>12491</v>
      </c>
      <c r="E7758" s="43">
        <v>500</v>
      </c>
      <c r="F7758" s="43"/>
      <c r="G7758" s="48">
        <f t="shared" si="195"/>
        <v>211806.46774193528</v>
      </c>
      <c r="H7758" s="388" t="s">
        <v>9567</v>
      </c>
      <c r="L7758" s="52">
        <f>L7756-L7757</f>
        <v>1119852</v>
      </c>
    </row>
    <row r="7759" spans="1:12" x14ac:dyDescent="0.3">
      <c r="A7759" s="45">
        <v>45229</v>
      </c>
      <c r="B7759" s="396" t="s">
        <v>12060</v>
      </c>
      <c r="C7759" s="5" t="s">
        <v>5793</v>
      </c>
      <c r="D7759" s="124" t="s">
        <v>40</v>
      </c>
      <c r="E7759" s="43">
        <v>2000</v>
      </c>
      <c r="F7759" s="43"/>
      <c r="G7759" s="48">
        <f t="shared" si="195"/>
        <v>209806.46774193528</v>
      </c>
      <c r="H7759" s="388" t="s">
        <v>9567</v>
      </c>
      <c r="L7759" s="52">
        <v>200000</v>
      </c>
    </row>
    <row r="7760" spans="1:12" x14ac:dyDescent="0.3">
      <c r="A7760" s="45">
        <v>45229</v>
      </c>
      <c r="B7760" s="396" t="s">
        <v>11508</v>
      </c>
      <c r="C7760" s="5" t="s">
        <v>18</v>
      </c>
      <c r="D7760" s="124" t="s">
        <v>294</v>
      </c>
      <c r="E7760" s="43">
        <v>3000</v>
      </c>
      <c r="F7760" s="43"/>
      <c r="G7760" s="48">
        <f t="shared" si="195"/>
        <v>206806.46774193528</v>
      </c>
      <c r="H7760" s="388" t="s">
        <v>9567</v>
      </c>
      <c r="L7760" s="52">
        <f>L7758-L7759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2" x14ac:dyDescent="0.3">
      <c r="A7841" s="45">
        <v>45236</v>
      </c>
      <c r="B7841" s="396" t="s">
        <v>12538</v>
      </c>
      <c r="C7841" s="5" t="s">
        <v>11174</v>
      </c>
      <c r="D7841" s="124" t="s">
        <v>4342</v>
      </c>
      <c r="E7841" s="43">
        <v>7560</v>
      </c>
      <c r="F7841" s="43"/>
      <c r="G7841" s="48">
        <f t="shared" si="196"/>
        <v>471227.59677419334</v>
      </c>
      <c r="H7841" s="388" t="s">
        <v>9567</v>
      </c>
    </row>
    <row r="7842" spans="1:12" x14ac:dyDescent="0.3">
      <c r="A7842" s="45">
        <v>45236</v>
      </c>
      <c r="B7842" s="396" t="s">
        <v>12538</v>
      </c>
      <c r="C7842" s="5" t="s">
        <v>11174</v>
      </c>
      <c r="D7842" s="124" t="s">
        <v>4342</v>
      </c>
      <c r="E7842" s="43">
        <v>1500</v>
      </c>
      <c r="F7842" s="43"/>
      <c r="G7842" s="48">
        <f t="shared" si="196"/>
        <v>469727.59677419334</v>
      </c>
      <c r="H7842" s="388" t="s">
        <v>9567</v>
      </c>
    </row>
    <row r="7843" spans="1:12" x14ac:dyDescent="0.3">
      <c r="A7843" s="45">
        <v>45236</v>
      </c>
      <c r="B7843" s="396" t="s">
        <v>12060</v>
      </c>
      <c r="C7843" s="5" t="s">
        <v>5793</v>
      </c>
      <c r="D7843" s="124" t="s">
        <v>40</v>
      </c>
      <c r="E7843" s="43">
        <v>700</v>
      </c>
      <c r="F7843" s="43"/>
      <c r="G7843" s="48">
        <f t="shared" si="196"/>
        <v>469027.59677419334</v>
      </c>
      <c r="H7843" s="388" t="s">
        <v>9567</v>
      </c>
    </row>
    <row r="7844" spans="1:12" x14ac:dyDescent="0.3">
      <c r="A7844" s="45">
        <v>45236</v>
      </c>
      <c r="B7844" s="396" t="s">
        <v>12153</v>
      </c>
      <c r="C7844" s="5" t="s">
        <v>6430</v>
      </c>
      <c r="D7844" s="124" t="s">
        <v>4187</v>
      </c>
      <c r="E7844" s="43">
        <v>5000</v>
      </c>
      <c r="F7844" s="43"/>
      <c r="G7844" s="48">
        <f t="shared" si="196"/>
        <v>464027.59677419334</v>
      </c>
      <c r="H7844" s="388" t="s">
        <v>9567</v>
      </c>
    </row>
    <row r="7845" spans="1:12" x14ac:dyDescent="0.3">
      <c r="A7845" s="45">
        <v>45236</v>
      </c>
      <c r="B7845" s="589" t="s">
        <v>12062</v>
      </c>
      <c r="C7845" s="588" t="s">
        <v>54</v>
      </c>
      <c r="D7845" s="588" t="s">
        <v>12553</v>
      </c>
      <c r="E7845" s="532">
        <v>63910</v>
      </c>
      <c r="F7845" s="43"/>
      <c r="G7845" s="48">
        <f t="shared" si="196"/>
        <v>400117.59677419334</v>
      </c>
      <c r="H7845" s="388" t="s">
        <v>9567</v>
      </c>
    </row>
    <row r="7846" spans="1:12" x14ac:dyDescent="0.3">
      <c r="A7846" s="45">
        <v>45236</v>
      </c>
      <c r="B7846" s="396" t="s">
        <v>12460</v>
      </c>
      <c r="C7846" s="5" t="s">
        <v>11174</v>
      </c>
      <c r="D7846" s="124" t="s">
        <v>12555</v>
      </c>
      <c r="E7846" s="43">
        <v>9000</v>
      </c>
      <c r="F7846" s="43"/>
      <c r="G7846" s="48">
        <f t="shared" si="196"/>
        <v>391117.59677419334</v>
      </c>
      <c r="H7846" s="388" t="s">
        <v>9567</v>
      </c>
    </row>
    <row r="7847" spans="1:12" x14ac:dyDescent="0.3">
      <c r="A7847" s="45">
        <v>45236</v>
      </c>
      <c r="B7847" s="396" t="s">
        <v>12102</v>
      </c>
      <c r="C7847" s="5" t="s">
        <v>11174</v>
      </c>
      <c r="D7847" s="124" t="s">
        <v>12554</v>
      </c>
      <c r="E7847" s="43">
        <v>9000</v>
      </c>
      <c r="F7847" s="43"/>
      <c r="G7847" s="48">
        <f t="shared" si="196"/>
        <v>382117.59677419334</v>
      </c>
      <c r="H7847" s="388" t="s">
        <v>9567</v>
      </c>
    </row>
    <row r="7848" spans="1:12" x14ac:dyDescent="0.3">
      <c r="A7848" s="45">
        <v>45236</v>
      </c>
      <c r="B7848" s="396" t="s">
        <v>12102</v>
      </c>
      <c r="C7848" s="5" t="s">
        <v>5793</v>
      </c>
      <c r="D7848" s="124" t="s">
        <v>40</v>
      </c>
      <c r="E7848" s="43">
        <v>1600</v>
      </c>
      <c r="F7848" s="43"/>
      <c r="G7848" s="48">
        <f t="shared" si="196"/>
        <v>380517.59677419334</v>
      </c>
      <c r="H7848" s="388" t="s">
        <v>9567</v>
      </c>
      <c r="L7848" s="52">
        <f>18000-16320</f>
        <v>1680</v>
      </c>
    </row>
    <row r="7849" spans="1:12" x14ac:dyDescent="0.3">
      <c r="A7849" s="45">
        <v>45236</v>
      </c>
      <c r="B7849" s="396" t="s">
        <v>12060</v>
      </c>
      <c r="C7849" s="5" t="s">
        <v>11174</v>
      </c>
      <c r="D7849" s="124" t="s">
        <v>11400</v>
      </c>
      <c r="E7849" s="43">
        <v>9750</v>
      </c>
      <c r="F7849" s="43"/>
      <c r="G7849" s="241">
        <f t="shared" si="196"/>
        <v>370767.59677419334</v>
      </c>
      <c r="H7849" s="388" t="s">
        <v>9567</v>
      </c>
    </row>
    <row r="7850" spans="1:12" x14ac:dyDescent="0.3">
      <c r="A7850" s="45">
        <v>45236</v>
      </c>
      <c r="B7850" s="396" t="s">
        <v>12061</v>
      </c>
      <c r="C7850" s="5" t="s">
        <v>11174</v>
      </c>
      <c r="D7850" s="124" t="s">
        <v>11400</v>
      </c>
      <c r="E7850" s="43">
        <v>9750</v>
      </c>
      <c r="F7850" s="43"/>
      <c r="G7850" s="241">
        <f t="shared" si="196"/>
        <v>361017.59677419334</v>
      </c>
      <c r="H7850" s="388" t="s">
        <v>9567</v>
      </c>
    </row>
    <row r="7851" spans="1:12" x14ac:dyDescent="0.3">
      <c r="A7851" s="45">
        <v>45236</v>
      </c>
      <c r="B7851" s="396" t="s">
        <v>12556</v>
      </c>
      <c r="C7851" s="5" t="s">
        <v>12557</v>
      </c>
      <c r="D7851" s="124" t="s">
        <v>294</v>
      </c>
      <c r="E7851" s="43">
        <v>25000</v>
      </c>
      <c r="F7851" s="43"/>
      <c r="G7851" s="241">
        <f t="shared" si="196"/>
        <v>336017.59677419334</v>
      </c>
      <c r="H7851" s="388" t="s">
        <v>9567</v>
      </c>
    </row>
    <row r="7852" spans="1:12" x14ac:dyDescent="0.3">
      <c r="A7852" s="45">
        <v>45236</v>
      </c>
      <c r="B7852" s="589" t="s">
        <v>12070</v>
      </c>
      <c r="C7852" s="588" t="s">
        <v>54</v>
      </c>
      <c r="D7852" s="588" t="s">
        <v>12558</v>
      </c>
      <c r="E7852" s="532">
        <f>30560+44500</f>
        <v>75060</v>
      </c>
      <c r="F7852" s="43"/>
      <c r="G7852" s="241">
        <f t="shared" si="196"/>
        <v>260957.59677419334</v>
      </c>
      <c r="H7852" s="388" t="s">
        <v>9567</v>
      </c>
    </row>
    <row r="7853" spans="1:12" x14ac:dyDescent="0.3">
      <c r="A7853" s="45">
        <v>45236</v>
      </c>
      <c r="B7853" s="570" t="s">
        <v>25</v>
      </c>
      <c r="C7853" s="44" t="s">
        <v>25</v>
      </c>
      <c r="D7853" s="44" t="s">
        <v>11435</v>
      </c>
      <c r="E7853" s="43">
        <v>3000</v>
      </c>
      <c r="F7853" s="43"/>
      <c r="G7853" s="241">
        <f t="shared" si="196"/>
        <v>257957.59677419334</v>
      </c>
      <c r="H7853" s="388" t="s">
        <v>9567</v>
      </c>
    </row>
    <row r="7854" spans="1:12" x14ac:dyDescent="0.3">
      <c r="A7854" s="45">
        <v>45236</v>
      </c>
      <c r="B7854" s="589" t="s">
        <v>25</v>
      </c>
      <c r="C7854" s="588" t="s">
        <v>54</v>
      </c>
      <c r="D7854" s="588" t="s">
        <v>12562</v>
      </c>
      <c r="E7854" s="532">
        <v>39000</v>
      </c>
      <c r="F7854" s="43"/>
      <c r="G7854" s="241">
        <f t="shared" si="196"/>
        <v>218957.59677419334</v>
      </c>
      <c r="H7854" s="388" t="s">
        <v>9567</v>
      </c>
    </row>
    <row r="7855" spans="1:12" x14ac:dyDescent="0.3">
      <c r="A7855" s="45">
        <v>45237</v>
      </c>
      <c r="B7855" s="589" t="s">
        <v>25</v>
      </c>
      <c r="C7855" s="588" t="s">
        <v>54</v>
      </c>
      <c r="D7855" s="588" t="s">
        <v>12563</v>
      </c>
      <c r="E7855" s="532">
        <v>200000</v>
      </c>
      <c r="F7855" s="43"/>
      <c r="G7855" s="241">
        <f t="shared" si="196"/>
        <v>18957.596774193342</v>
      </c>
      <c r="H7855" s="388" t="s">
        <v>9567</v>
      </c>
    </row>
    <row r="7856" spans="1:12" x14ac:dyDescent="0.3">
      <c r="A7856" s="45">
        <v>45237</v>
      </c>
      <c r="B7856" s="396"/>
      <c r="C7856" s="5" t="s">
        <v>84</v>
      </c>
      <c r="D7856" s="124" t="s">
        <v>12564</v>
      </c>
      <c r="E7856" s="43">
        <v>1000</v>
      </c>
      <c r="F7856" s="43"/>
      <c r="G7856" s="241">
        <f t="shared" si="196"/>
        <v>17957.596774193342</v>
      </c>
      <c r="H7856" s="388" t="s">
        <v>9567</v>
      </c>
    </row>
    <row r="7857" spans="1:12" x14ac:dyDescent="0.3">
      <c r="A7857" s="45">
        <v>45237</v>
      </c>
      <c r="B7857" s="396" t="s">
        <v>12061</v>
      </c>
      <c r="C7857" s="5" t="s">
        <v>11174</v>
      </c>
      <c r="D7857" s="124" t="s">
        <v>12565</v>
      </c>
      <c r="E7857" s="43">
        <v>3100</v>
      </c>
      <c r="F7857" s="43"/>
      <c r="G7857" s="241">
        <f t="shared" si="196"/>
        <v>14857.596774193342</v>
      </c>
      <c r="H7857" s="388" t="s">
        <v>9567</v>
      </c>
    </row>
    <row r="7858" spans="1:12" x14ac:dyDescent="0.3">
      <c r="A7858" s="45">
        <v>45237</v>
      </c>
      <c r="B7858" s="396" t="s">
        <v>12060</v>
      </c>
      <c r="C7858" s="5" t="s">
        <v>12372</v>
      </c>
      <c r="D7858" s="124" t="s">
        <v>12566</v>
      </c>
      <c r="E7858" s="43">
        <v>2000</v>
      </c>
      <c r="F7858" s="43"/>
      <c r="G7858" s="241">
        <f t="shared" si="196"/>
        <v>12857.596774193342</v>
      </c>
      <c r="H7858" s="388" t="s">
        <v>9567</v>
      </c>
      <c r="I7858" s="585" t="s">
        <v>12535</v>
      </c>
      <c r="J7858" s="585"/>
      <c r="K7858" s="187" t="e">
        <f>#REF!</f>
        <v>#REF!</v>
      </c>
    </row>
    <row r="7859" spans="1:12" x14ac:dyDescent="0.3">
      <c r="A7859" s="45">
        <v>45237</v>
      </c>
      <c r="B7859" s="567"/>
      <c r="C7859" s="480"/>
      <c r="D7859" s="491" t="s">
        <v>4106</v>
      </c>
      <c r="E7859" s="480"/>
      <c r="F7859" s="28">
        <v>500000</v>
      </c>
      <c r="G7859" s="241">
        <f t="shared" ref="G7859:G7922" si="197">G7858+F7859-E7859</f>
        <v>512857.59677419334</v>
      </c>
      <c r="H7859" s="388" t="s">
        <v>9567</v>
      </c>
      <c r="I7859" s="585" t="s">
        <v>55</v>
      </c>
      <c r="J7859" s="585"/>
      <c r="K7859" s="187">
        <f ca="1">SUMIF(C7801:E7904,"salary",E7801:E7904)</f>
        <v>1639330.3629032257</v>
      </c>
    </row>
    <row r="7860" spans="1:12" x14ac:dyDescent="0.3">
      <c r="A7860" s="45">
        <v>45237</v>
      </c>
      <c r="B7860" s="396" t="s">
        <v>12060</v>
      </c>
      <c r="C7860" s="5" t="s">
        <v>11174</v>
      </c>
      <c r="D7860" s="124" t="s">
        <v>12590</v>
      </c>
      <c r="E7860" s="43">
        <v>59990</v>
      </c>
      <c r="F7860" s="43"/>
      <c r="G7860" s="241">
        <f t="shared" si="197"/>
        <v>452867.59677419334</v>
      </c>
      <c r="H7860" s="388" t="s">
        <v>9567</v>
      </c>
      <c r="I7860" s="585" t="s">
        <v>12254</v>
      </c>
      <c r="J7860" s="585"/>
      <c r="K7860" s="187" t="e">
        <f ca="1">K7858-K7859</f>
        <v>#REF!</v>
      </c>
    </row>
    <row r="7861" spans="1:12" x14ac:dyDescent="0.3">
      <c r="A7861" s="45">
        <v>45237</v>
      </c>
      <c r="B7861" s="396" t="s">
        <v>12153</v>
      </c>
      <c r="C7861" s="5" t="s">
        <v>11174</v>
      </c>
      <c r="D7861" s="124" t="s">
        <v>12591</v>
      </c>
      <c r="E7861" s="43">
        <v>15500</v>
      </c>
      <c r="F7861" s="43"/>
      <c r="G7861" s="241">
        <f t="shared" si="197"/>
        <v>437367.59677419334</v>
      </c>
      <c r="H7861" s="388" t="s">
        <v>9567</v>
      </c>
      <c r="I7861" s="591"/>
      <c r="J7861" s="591"/>
      <c r="K7861" s="592"/>
    </row>
    <row r="7862" spans="1:12" x14ac:dyDescent="0.3">
      <c r="A7862" s="45">
        <v>45237</v>
      </c>
      <c r="B7862" s="396" t="s">
        <v>12460</v>
      </c>
      <c r="C7862" s="5" t="s">
        <v>11174</v>
      </c>
      <c r="D7862" s="124" t="s">
        <v>12592</v>
      </c>
      <c r="E7862" s="43">
        <v>3750</v>
      </c>
      <c r="F7862" s="43"/>
      <c r="G7862" s="241">
        <f t="shared" si="197"/>
        <v>433617.59677419334</v>
      </c>
      <c r="H7862" s="388" t="s">
        <v>9567</v>
      </c>
      <c r="I7862" s="591"/>
      <c r="J7862" s="591"/>
      <c r="K7862" s="592"/>
    </row>
    <row r="7863" spans="1:12" x14ac:dyDescent="0.3">
      <c r="A7863" s="45">
        <v>45237</v>
      </c>
      <c r="B7863" s="396" t="s">
        <v>25</v>
      </c>
      <c r="C7863" s="5" t="s">
        <v>64</v>
      </c>
      <c r="D7863" s="124" t="s">
        <v>40</v>
      </c>
      <c r="E7863" s="43">
        <v>2200</v>
      </c>
      <c r="F7863" s="43"/>
      <c r="G7863" s="241">
        <f t="shared" si="197"/>
        <v>431417.59677419334</v>
      </c>
      <c r="H7863" s="388" t="s">
        <v>9567</v>
      </c>
    </row>
    <row r="7864" spans="1:12" x14ac:dyDescent="0.3">
      <c r="A7864" s="45">
        <v>45237</v>
      </c>
      <c r="B7864" s="396"/>
      <c r="C7864" s="5" t="s">
        <v>4039</v>
      </c>
      <c r="D7864" s="124" t="s">
        <v>12567</v>
      </c>
      <c r="E7864" s="43">
        <v>5000</v>
      </c>
      <c r="F7864" s="43"/>
      <c r="G7864" s="241">
        <f t="shared" si="197"/>
        <v>426417.59677419334</v>
      </c>
      <c r="H7864" s="388" t="s">
        <v>9567</v>
      </c>
    </row>
    <row r="7865" spans="1:12" x14ac:dyDescent="0.3">
      <c r="A7865" s="45">
        <v>45237</v>
      </c>
      <c r="B7865" s="589" t="s">
        <v>10601</v>
      </c>
      <c r="C7865" s="588" t="s">
        <v>54</v>
      </c>
      <c r="D7865" s="588" t="s">
        <v>12120</v>
      </c>
      <c r="E7865" s="532">
        <v>325011.49193548388</v>
      </c>
      <c r="F7865" s="43"/>
      <c r="G7865" s="241">
        <f t="shared" si="197"/>
        <v>101406.10483870946</v>
      </c>
      <c r="H7865" s="388" t="s">
        <v>9567</v>
      </c>
    </row>
    <row r="7866" spans="1:12" x14ac:dyDescent="0.3">
      <c r="A7866" s="45">
        <v>45237</v>
      </c>
      <c r="B7866" s="396" t="s">
        <v>12060</v>
      </c>
      <c r="C7866" s="5" t="s">
        <v>5793</v>
      </c>
      <c r="D7866" s="124" t="s">
        <v>40</v>
      </c>
      <c r="E7866" s="43">
        <v>1600</v>
      </c>
      <c r="F7866" s="43"/>
      <c r="G7866" s="241">
        <f t="shared" si="197"/>
        <v>99806.104838709463</v>
      </c>
      <c r="H7866" s="388" t="s">
        <v>9567</v>
      </c>
    </row>
    <row r="7867" spans="1:12" x14ac:dyDescent="0.3">
      <c r="A7867" s="45">
        <v>45237</v>
      </c>
      <c r="B7867" s="396" t="s">
        <v>12460</v>
      </c>
      <c r="C7867" s="5" t="s">
        <v>5793</v>
      </c>
      <c r="D7867" s="124" t="s">
        <v>40</v>
      </c>
      <c r="E7867" s="43">
        <v>500</v>
      </c>
      <c r="F7867" s="43"/>
      <c r="G7867" s="241">
        <f t="shared" si="197"/>
        <v>99306.104838709463</v>
      </c>
      <c r="H7867" s="388" t="s">
        <v>9567</v>
      </c>
    </row>
    <row r="7868" spans="1:12" x14ac:dyDescent="0.3">
      <c r="A7868" s="45">
        <v>45237</v>
      </c>
      <c r="B7868" s="396" t="s">
        <v>12153</v>
      </c>
      <c r="C7868" s="5" t="s">
        <v>5793</v>
      </c>
      <c r="D7868" s="124" t="s">
        <v>40</v>
      </c>
      <c r="E7868" s="43">
        <v>250</v>
      </c>
      <c r="F7868" s="43"/>
      <c r="G7868" s="241">
        <f t="shared" si="197"/>
        <v>99056.104838709463</v>
      </c>
      <c r="H7868" s="388" t="s">
        <v>9567</v>
      </c>
    </row>
    <row r="7869" spans="1:12" x14ac:dyDescent="0.3">
      <c r="A7869" s="45">
        <v>45237</v>
      </c>
      <c r="B7869" s="589" t="s">
        <v>12569</v>
      </c>
      <c r="C7869" s="588" t="s">
        <v>54</v>
      </c>
      <c r="D7869" s="588" t="s">
        <v>12570</v>
      </c>
      <c r="E7869" s="532">
        <v>65000</v>
      </c>
      <c r="F7869" s="43"/>
      <c r="G7869" s="241">
        <f t="shared" si="197"/>
        <v>34056.104838709463</v>
      </c>
      <c r="H7869" s="388" t="s">
        <v>9567</v>
      </c>
    </row>
    <row r="7870" spans="1:12" x14ac:dyDescent="0.3">
      <c r="A7870" s="45">
        <v>45238</v>
      </c>
      <c r="B7870" s="396" t="s">
        <v>12572</v>
      </c>
      <c r="C7870" s="5" t="s">
        <v>8863</v>
      </c>
      <c r="D7870" s="124" t="s">
        <v>12573</v>
      </c>
      <c r="E7870" s="43">
        <v>20000</v>
      </c>
      <c r="F7870" s="43"/>
      <c r="G7870" s="241">
        <f t="shared" si="197"/>
        <v>14056.104838709463</v>
      </c>
      <c r="H7870" s="388" t="s">
        <v>9567</v>
      </c>
      <c r="L7870" s="52">
        <v>49590</v>
      </c>
    </row>
    <row r="7871" spans="1:12" x14ac:dyDescent="0.3">
      <c r="A7871" s="45">
        <v>45238</v>
      </c>
      <c r="B7871" s="396"/>
      <c r="C7871" s="5" t="s">
        <v>68</v>
      </c>
      <c r="D7871" s="124" t="s">
        <v>4187</v>
      </c>
      <c r="E7871" s="43">
        <v>3000</v>
      </c>
      <c r="F7871" s="43"/>
      <c r="G7871" s="241">
        <f t="shared" si="197"/>
        <v>11056.104838709463</v>
      </c>
      <c r="H7871" s="388" t="s">
        <v>9567</v>
      </c>
      <c r="L7871" s="52">
        <v>51000</v>
      </c>
    </row>
    <row r="7872" spans="1:12" x14ac:dyDescent="0.3">
      <c r="A7872" s="45">
        <v>45238</v>
      </c>
      <c r="B7872" s="589" t="s">
        <v>12065</v>
      </c>
      <c r="C7872" s="588" t="s">
        <v>54</v>
      </c>
      <c r="D7872" s="588" t="s">
        <v>12574</v>
      </c>
      <c r="E7872" s="532">
        <v>5000</v>
      </c>
      <c r="F7872" s="43"/>
      <c r="G7872" s="241">
        <f t="shared" si="197"/>
        <v>6056.1048387094634</v>
      </c>
      <c r="H7872" s="388" t="s">
        <v>9567</v>
      </c>
      <c r="L7872" s="52">
        <f>L7871-L7870</f>
        <v>1410</v>
      </c>
    </row>
    <row r="7873" spans="1:12" x14ac:dyDescent="0.3">
      <c r="A7873" s="45">
        <v>45238</v>
      </c>
      <c r="B7873" s="567"/>
      <c r="C7873" s="480"/>
      <c r="D7873" s="491" t="s">
        <v>4106</v>
      </c>
      <c r="E7873" s="480"/>
      <c r="F7873" s="28">
        <v>300000</v>
      </c>
      <c r="G7873" s="241">
        <f t="shared" si="197"/>
        <v>306056.10483870946</v>
      </c>
      <c r="H7873" s="388" t="s">
        <v>9567</v>
      </c>
    </row>
    <row r="7874" spans="1:12" x14ac:dyDescent="0.3">
      <c r="A7874" s="45">
        <v>45238</v>
      </c>
      <c r="B7874" s="567"/>
      <c r="C7874" s="480"/>
      <c r="D7874" s="491" t="s">
        <v>4106</v>
      </c>
      <c r="E7874" s="480"/>
      <c r="F7874" s="28">
        <v>100000</v>
      </c>
      <c r="G7874" s="241">
        <f t="shared" si="197"/>
        <v>406056.10483870946</v>
      </c>
      <c r="H7874" s="388" t="s">
        <v>9567</v>
      </c>
    </row>
    <row r="7875" spans="1:12" x14ac:dyDescent="0.3">
      <c r="A7875" s="45">
        <v>45238</v>
      </c>
      <c r="B7875" s="396"/>
      <c r="C7875" s="5" t="s">
        <v>84</v>
      </c>
      <c r="D7875" s="124" t="s">
        <v>12576</v>
      </c>
      <c r="E7875" s="43">
        <v>5000</v>
      </c>
      <c r="F7875" s="43"/>
      <c r="G7875" s="241">
        <f t="shared" si="197"/>
        <v>401056.10483870946</v>
      </c>
      <c r="H7875" s="388" t="s">
        <v>9567</v>
      </c>
    </row>
    <row r="7876" spans="1:12" x14ac:dyDescent="0.3">
      <c r="A7876" s="45">
        <v>45238</v>
      </c>
      <c r="B7876" s="570" t="s">
        <v>25</v>
      </c>
      <c r="C7876" s="44" t="s">
        <v>25</v>
      </c>
      <c r="D7876" s="44" t="s">
        <v>11435</v>
      </c>
      <c r="E7876" s="43">
        <v>3000</v>
      </c>
      <c r="F7876" s="43"/>
      <c r="G7876" s="241">
        <f t="shared" si="197"/>
        <v>398056.10483870946</v>
      </c>
      <c r="H7876" s="388" t="s">
        <v>9567</v>
      </c>
    </row>
    <row r="7877" spans="1:12" x14ac:dyDescent="0.3">
      <c r="A7877" s="45">
        <v>45238</v>
      </c>
      <c r="B7877" s="589" t="s">
        <v>25</v>
      </c>
      <c r="C7877" s="588" t="s">
        <v>54</v>
      </c>
      <c r="D7877" s="588" t="s">
        <v>12577</v>
      </c>
      <c r="E7877" s="532">
        <v>60000</v>
      </c>
      <c r="F7877" s="43"/>
      <c r="G7877" s="241">
        <f t="shared" si="197"/>
        <v>338056.10483870946</v>
      </c>
      <c r="H7877" s="388" t="s">
        <v>9567</v>
      </c>
      <c r="L7877" s="52">
        <f>3750+23100+2800</f>
        <v>29650</v>
      </c>
    </row>
    <row r="7878" spans="1:12" x14ac:dyDescent="0.3">
      <c r="A7878" s="45">
        <v>45238</v>
      </c>
      <c r="B7878" s="589" t="s">
        <v>12062</v>
      </c>
      <c r="C7878" s="588" t="s">
        <v>54</v>
      </c>
      <c r="D7878" s="588" t="s">
        <v>12571</v>
      </c>
      <c r="E7878" s="532">
        <v>33450</v>
      </c>
      <c r="F7878" s="43"/>
      <c r="G7878" s="241">
        <f t="shared" si="197"/>
        <v>304606.10483870946</v>
      </c>
      <c r="H7878" s="388" t="s">
        <v>9567</v>
      </c>
    </row>
    <row r="7879" spans="1:12" x14ac:dyDescent="0.3">
      <c r="A7879" s="45">
        <v>45238</v>
      </c>
      <c r="B7879" s="396" t="s">
        <v>12062</v>
      </c>
      <c r="C7879" s="5" t="s">
        <v>12372</v>
      </c>
      <c r="D7879" s="124" t="s">
        <v>12578</v>
      </c>
      <c r="E7879" s="43">
        <v>1000</v>
      </c>
      <c r="F7879" s="43"/>
      <c r="G7879" s="241">
        <f t="shared" si="197"/>
        <v>303606.10483870946</v>
      </c>
      <c r="H7879" s="388" t="s">
        <v>9567</v>
      </c>
      <c r="L7879" s="52">
        <v>30000</v>
      </c>
    </row>
    <row r="7880" spans="1:12" x14ac:dyDescent="0.3">
      <c r="A7880" s="45">
        <v>45238</v>
      </c>
      <c r="B7880" s="396" t="s">
        <v>12538</v>
      </c>
      <c r="C7880" s="5" t="s">
        <v>11174</v>
      </c>
      <c r="D7880" s="124" t="s">
        <v>12581</v>
      </c>
      <c r="E7880" s="43">
        <v>4920</v>
      </c>
      <c r="F7880" s="43"/>
      <c r="G7880" s="241">
        <f t="shared" si="197"/>
        <v>298686.10483870946</v>
      </c>
      <c r="H7880" s="388" t="s">
        <v>9567</v>
      </c>
    </row>
    <row r="7881" spans="1:12" x14ac:dyDescent="0.3">
      <c r="A7881" s="45">
        <v>45238</v>
      </c>
      <c r="B7881" s="396" t="s">
        <v>12060</v>
      </c>
      <c r="C7881" s="5" t="s">
        <v>11174</v>
      </c>
      <c r="D7881" s="124" t="s">
        <v>12581</v>
      </c>
      <c r="E7881" s="43">
        <v>6120</v>
      </c>
      <c r="F7881" s="43"/>
      <c r="G7881" s="241">
        <f t="shared" si="197"/>
        <v>292566.10483870946</v>
      </c>
      <c r="H7881" s="388" t="s">
        <v>9567</v>
      </c>
    </row>
    <row r="7882" spans="1:12" x14ac:dyDescent="0.3">
      <c r="A7882" s="45">
        <v>45238</v>
      </c>
      <c r="B7882" s="396" t="s">
        <v>12342</v>
      </c>
      <c r="C7882" s="5" t="s">
        <v>12582</v>
      </c>
      <c r="D7882" s="124" t="s">
        <v>12583</v>
      </c>
      <c r="E7882" s="43">
        <v>7200</v>
      </c>
      <c r="F7882" s="43"/>
      <c r="G7882" s="241">
        <f t="shared" si="197"/>
        <v>285366.10483870946</v>
      </c>
      <c r="H7882" s="388" t="s">
        <v>9567</v>
      </c>
    </row>
    <row r="7883" spans="1:12" x14ac:dyDescent="0.3">
      <c r="A7883" s="45">
        <v>45238</v>
      </c>
      <c r="B7883" s="396"/>
      <c r="C7883" s="5" t="s">
        <v>9758</v>
      </c>
      <c r="D7883" s="124" t="s">
        <v>12331</v>
      </c>
      <c r="E7883" s="43">
        <v>5000</v>
      </c>
      <c r="F7883" s="43"/>
      <c r="G7883" s="241">
        <f t="shared" si="197"/>
        <v>280366.10483870946</v>
      </c>
      <c r="H7883" s="388" t="s">
        <v>9567</v>
      </c>
    </row>
    <row r="7884" spans="1:12" x14ac:dyDescent="0.3">
      <c r="A7884" s="45">
        <v>45238</v>
      </c>
      <c r="B7884" s="396" t="s">
        <v>12594</v>
      </c>
      <c r="C7884" s="5" t="s">
        <v>5793</v>
      </c>
      <c r="D7884" s="124" t="s">
        <v>40</v>
      </c>
      <c r="E7884" s="43">
        <v>2700</v>
      </c>
      <c r="F7884" s="43"/>
      <c r="G7884" s="241">
        <f t="shared" si="197"/>
        <v>277666.10483870946</v>
      </c>
      <c r="H7884" s="388" t="s">
        <v>9567</v>
      </c>
    </row>
    <row r="7885" spans="1:12" x14ac:dyDescent="0.3">
      <c r="A7885" s="45">
        <v>45238</v>
      </c>
      <c r="B7885" s="396" t="s">
        <v>12538</v>
      </c>
      <c r="C7885" s="5" t="s">
        <v>5793</v>
      </c>
      <c r="D7885" s="124" t="s">
        <v>12584</v>
      </c>
      <c r="E7885" s="43">
        <v>770</v>
      </c>
      <c r="F7885" s="43"/>
      <c r="G7885" s="241">
        <f t="shared" si="197"/>
        <v>276896.10483870946</v>
      </c>
      <c r="H7885" s="388" t="s">
        <v>9567</v>
      </c>
    </row>
    <row r="7886" spans="1:12" x14ac:dyDescent="0.3">
      <c r="A7886" s="45">
        <v>45240</v>
      </c>
      <c r="B7886" s="567"/>
      <c r="C7886" s="480"/>
      <c r="D7886" s="491" t="s">
        <v>11993</v>
      </c>
      <c r="E7886" s="480"/>
      <c r="F7886" s="28">
        <v>100000</v>
      </c>
      <c r="G7886" s="241">
        <f t="shared" si="197"/>
        <v>376896.10483870946</v>
      </c>
      <c r="H7886" s="388" t="s">
        <v>9567</v>
      </c>
    </row>
    <row r="7887" spans="1:12" x14ac:dyDescent="0.3">
      <c r="A7887" s="45">
        <v>45240</v>
      </c>
      <c r="B7887" s="396" t="s">
        <v>12153</v>
      </c>
      <c r="C7887" s="5" t="s">
        <v>5793</v>
      </c>
      <c r="D7887" s="124" t="s">
        <v>40</v>
      </c>
      <c r="E7887" s="43">
        <v>2400</v>
      </c>
      <c r="F7887" s="43"/>
      <c r="G7887" s="241">
        <f t="shared" si="197"/>
        <v>374496.10483870946</v>
      </c>
      <c r="H7887" s="388" t="s">
        <v>9567</v>
      </c>
    </row>
    <row r="7888" spans="1:12"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2" x14ac:dyDescent="0.3">
      <c r="A7889" s="45">
        <v>45240</v>
      </c>
      <c r="B7889" s="396" t="s">
        <v>10601</v>
      </c>
      <c r="C7889" s="5" t="s">
        <v>6430</v>
      </c>
      <c r="D7889" s="124" t="s">
        <v>12586</v>
      </c>
      <c r="E7889" s="43">
        <v>10000</v>
      </c>
      <c r="F7889" s="43"/>
      <c r="G7889" s="241">
        <f t="shared" si="197"/>
        <v>334496.10483870946</v>
      </c>
      <c r="H7889" s="388" t="s">
        <v>9567</v>
      </c>
      <c r="I7889" s="52">
        <v>30000</v>
      </c>
    </row>
    <row r="7890" spans="1:12"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2" x14ac:dyDescent="0.3">
      <c r="A7891" s="45">
        <v>45240</v>
      </c>
      <c r="B7891" s="396"/>
      <c r="C7891" s="5" t="s">
        <v>12588</v>
      </c>
      <c r="D7891" s="124" t="s">
        <v>12589</v>
      </c>
      <c r="E7891" s="43">
        <v>65600</v>
      </c>
      <c r="F7891" s="43"/>
      <c r="G7891" s="241">
        <f t="shared" si="197"/>
        <v>133006.10483870946</v>
      </c>
      <c r="H7891" s="388" t="s">
        <v>9567</v>
      </c>
      <c r="I7891" s="52">
        <v>11500</v>
      </c>
    </row>
    <row r="7892" spans="1:12"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2" x14ac:dyDescent="0.3">
      <c r="A7893" s="45">
        <v>45240</v>
      </c>
      <c r="B7893" s="396" t="s">
        <v>10319</v>
      </c>
      <c r="C7893" s="5" t="s">
        <v>7737</v>
      </c>
      <c r="D7893" s="124" t="s">
        <v>12593</v>
      </c>
      <c r="E7893" s="43">
        <v>9500</v>
      </c>
      <c r="F7893" s="43"/>
      <c r="G7893" s="241">
        <f t="shared" si="197"/>
        <v>73506.104838709463</v>
      </c>
      <c r="H7893" s="388" t="s">
        <v>9567</v>
      </c>
      <c r="I7893" s="52">
        <v>1680</v>
      </c>
    </row>
    <row r="7894" spans="1:12"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2" x14ac:dyDescent="0.3">
      <c r="A7895" s="45">
        <v>45240</v>
      </c>
      <c r="B7895" s="396" t="s">
        <v>10319</v>
      </c>
      <c r="C7895" s="5" t="s">
        <v>8924</v>
      </c>
      <c r="D7895" s="124" t="s">
        <v>40</v>
      </c>
      <c r="E7895" s="43">
        <v>750</v>
      </c>
      <c r="F7895" s="43"/>
      <c r="G7895" s="241">
        <f t="shared" si="197"/>
        <v>71756.104838709463</v>
      </c>
      <c r="H7895" s="388" t="s">
        <v>9567</v>
      </c>
    </row>
    <row r="7896" spans="1:12" x14ac:dyDescent="0.3">
      <c r="A7896" s="45">
        <v>45240</v>
      </c>
      <c r="B7896" s="396" t="s">
        <v>10319</v>
      </c>
      <c r="C7896" s="5" t="s">
        <v>5793</v>
      </c>
      <c r="D7896" s="124" t="s">
        <v>40</v>
      </c>
      <c r="E7896" s="43">
        <v>4200</v>
      </c>
      <c r="F7896" s="43"/>
      <c r="G7896" s="241">
        <f t="shared" si="197"/>
        <v>67556.104838709463</v>
      </c>
      <c r="H7896" s="388" t="s">
        <v>9567</v>
      </c>
    </row>
    <row r="7897" spans="1:12" x14ac:dyDescent="0.3">
      <c r="A7897" s="45">
        <v>45240</v>
      </c>
      <c r="B7897" s="396"/>
      <c r="C7897" s="5" t="s">
        <v>10745</v>
      </c>
      <c r="D7897" s="124" t="s">
        <v>5398</v>
      </c>
      <c r="E7897" s="43">
        <v>1000</v>
      </c>
      <c r="F7897" s="43"/>
      <c r="G7897" s="241">
        <f t="shared" si="197"/>
        <v>66556.104838709463</v>
      </c>
      <c r="H7897" s="388" t="s">
        <v>9567</v>
      </c>
    </row>
    <row r="7898" spans="1:12" x14ac:dyDescent="0.3">
      <c r="A7898" s="45">
        <v>45240</v>
      </c>
      <c r="B7898" s="396" t="s">
        <v>12102</v>
      </c>
      <c r="C7898" s="5" t="s">
        <v>5793</v>
      </c>
      <c r="D7898" s="124" t="s">
        <v>40</v>
      </c>
      <c r="E7898" s="43">
        <v>1500</v>
      </c>
      <c r="F7898" s="43"/>
      <c r="G7898" s="241">
        <f t="shared" si="197"/>
        <v>65056.104838709463</v>
      </c>
      <c r="H7898" s="388" t="s">
        <v>9567</v>
      </c>
      <c r="L7898" s="52">
        <v>51000</v>
      </c>
    </row>
    <row r="7899" spans="1:12" x14ac:dyDescent="0.3">
      <c r="A7899" s="45">
        <v>45240</v>
      </c>
      <c r="B7899" s="396" t="s">
        <v>12062</v>
      </c>
      <c r="C7899" s="588" t="s">
        <v>54</v>
      </c>
      <c r="D7899" s="588" t="s">
        <v>12595</v>
      </c>
      <c r="E7899" s="532">
        <v>1600</v>
      </c>
      <c r="F7899" s="43"/>
      <c r="G7899" s="241">
        <f t="shared" si="197"/>
        <v>63456.104838709463</v>
      </c>
      <c r="H7899" s="388" t="s">
        <v>9567</v>
      </c>
      <c r="L7899" s="52">
        <v>4200</v>
      </c>
    </row>
    <row r="7900" spans="1:12" x14ac:dyDescent="0.3">
      <c r="A7900" s="45">
        <v>45240</v>
      </c>
      <c r="B7900" s="396" t="s">
        <v>12594</v>
      </c>
      <c r="C7900" s="5" t="s">
        <v>30</v>
      </c>
      <c r="D7900" s="124" t="s">
        <v>10629</v>
      </c>
      <c r="E7900" s="43">
        <v>800</v>
      </c>
      <c r="F7900" s="43"/>
      <c r="G7900" s="241">
        <f t="shared" si="197"/>
        <v>62656.104838709463</v>
      </c>
      <c r="H7900" s="388" t="s">
        <v>9567</v>
      </c>
      <c r="L7900" s="52">
        <v>10100</v>
      </c>
    </row>
    <row r="7901" spans="1:12" x14ac:dyDescent="0.3">
      <c r="A7901" s="45">
        <v>45240</v>
      </c>
      <c r="B7901" s="396" t="s">
        <v>12102</v>
      </c>
      <c r="C7901" s="5" t="s">
        <v>9451</v>
      </c>
      <c r="D7901" s="124" t="s">
        <v>12596</v>
      </c>
      <c r="E7901" s="43">
        <v>10100</v>
      </c>
      <c r="F7901" s="43"/>
      <c r="G7901" s="241">
        <f t="shared" si="197"/>
        <v>52556.104838709463</v>
      </c>
      <c r="H7901" s="388" t="s">
        <v>9567</v>
      </c>
      <c r="L7901" s="52">
        <v>5000</v>
      </c>
    </row>
    <row r="7902" spans="1:12" x14ac:dyDescent="0.3">
      <c r="A7902" s="45">
        <v>45240</v>
      </c>
      <c r="B7902" s="396" t="s">
        <v>12102</v>
      </c>
      <c r="C7902" s="5" t="s">
        <v>11174</v>
      </c>
      <c r="D7902" s="124" t="s">
        <v>12597</v>
      </c>
      <c r="E7902" s="43">
        <v>14630</v>
      </c>
      <c r="F7902" s="43"/>
      <c r="G7902" s="241">
        <f t="shared" si="197"/>
        <v>37926.104838709463</v>
      </c>
      <c r="H7902" s="388" t="s">
        <v>9567</v>
      </c>
      <c r="L7902" s="52">
        <v>14630</v>
      </c>
    </row>
    <row r="7903" spans="1:12" x14ac:dyDescent="0.3">
      <c r="A7903" s="45">
        <v>45241</v>
      </c>
      <c r="B7903" s="396" t="s">
        <v>10319</v>
      </c>
      <c r="C7903" s="5" t="s">
        <v>5793</v>
      </c>
      <c r="D7903" s="124" t="s">
        <v>40</v>
      </c>
      <c r="E7903" s="43">
        <v>1200</v>
      </c>
      <c r="F7903" s="43"/>
      <c r="G7903" s="241">
        <f t="shared" si="197"/>
        <v>36726.104838709463</v>
      </c>
      <c r="H7903" s="388" t="s">
        <v>9567</v>
      </c>
    </row>
    <row r="7904" spans="1:12" x14ac:dyDescent="0.3">
      <c r="A7904" s="45">
        <v>45241</v>
      </c>
      <c r="B7904" s="396" t="s">
        <v>25</v>
      </c>
      <c r="C7904" s="5" t="s">
        <v>11865</v>
      </c>
      <c r="D7904" s="124" t="s">
        <v>12603</v>
      </c>
      <c r="E7904" s="43">
        <v>3000</v>
      </c>
      <c r="F7904" s="43"/>
      <c r="G7904" s="241">
        <f t="shared" si="197"/>
        <v>33726.104838709463</v>
      </c>
      <c r="H7904" s="388" t="s">
        <v>9567</v>
      </c>
    </row>
    <row r="7905" spans="1:11" x14ac:dyDescent="0.3">
      <c r="A7905" s="45">
        <v>45241</v>
      </c>
      <c r="B7905" s="396" t="s">
        <v>12342</v>
      </c>
      <c r="C7905" s="5" t="s">
        <v>12372</v>
      </c>
      <c r="D7905" s="124" t="s">
        <v>12604</v>
      </c>
      <c r="E7905" s="43">
        <f>860+1220</f>
        <v>2080</v>
      </c>
      <c r="F7905" s="43"/>
      <c r="G7905" s="241">
        <f t="shared" si="197"/>
        <v>31646.104838709463</v>
      </c>
      <c r="H7905" s="388" t="s">
        <v>9567</v>
      </c>
    </row>
    <row r="7906" spans="1:11" x14ac:dyDescent="0.3">
      <c r="A7906" s="45">
        <v>45241</v>
      </c>
      <c r="B7906" s="396" t="s">
        <v>25</v>
      </c>
      <c r="C7906" s="5" t="s">
        <v>4400</v>
      </c>
      <c r="D7906" s="124" t="s">
        <v>40</v>
      </c>
      <c r="E7906" s="43">
        <v>5000</v>
      </c>
      <c r="F7906" s="43"/>
      <c r="G7906" s="241">
        <f t="shared" si="197"/>
        <v>26646.104838709463</v>
      </c>
      <c r="H7906" s="388" t="s">
        <v>9567</v>
      </c>
    </row>
    <row r="7907" spans="1:11" x14ac:dyDescent="0.3">
      <c r="A7907" s="45">
        <v>45241</v>
      </c>
      <c r="B7907" s="567"/>
      <c r="C7907" s="480"/>
      <c r="D7907" s="491" t="s">
        <v>12605</v>
      </c>
      <c r="E7907" s="480"/>
      <c r="F7907" s="28">
        <v>100000</v>
      </c>
      <c r="G7907" s="241">
        <f t="shared" si="197"/>
        <v>126646.10483870946</v>
      </c>
      <c r="H7907" s="388" t="s">
        <v>9567</v>
      </c>
    </row>
    <row r="7908" spans="1:11" x14ac:dyDescent="0.3">
      <c r="A7908" s="45">
        <v>45241</v>
      </c>
      <c r="B7908" s="396" t="s">
        <v>12460</v>
      </c>
      <c r="C7908" s="5" t="s">
        <v>12582</v>
      </c>
      <c r="D7908" s="124" t="s">
        <v>12606</v>
      </c>
      <c r="E7908" s="43">
        <v>44000</v>
      </c>
      <c r="F7908" s="43"/>
      <c r="G7908" s="241">
        <f t="shared" si="197"/>
        <v>82646.104838709463</v>
      </c>
      <c r="H7908" s="388" t="s">
        <v>9567</v>
      </c>
    </row>
    <row r="7909" spans="1:11" x14ac:dyDescent="0.3">
      <c r="A7909" s="45">
        <v>45241</v>
      </c>
      <c r="B7909" s="396" t="s">
        <v>12065</v>
      </c>
      <c r="C7909" s="5" t="s">
        <v>12610</v>
      </c>
      <c r="D7909" s="124" t="s">
        <v>12609</v>
      </c>
      <c r="E7909" s="43">
        <v>60200</v>
      </c>
      <c r="F7909" s="43"/>
      <c r="G7909" s="241">
        <f t="shared" si="197"/>
        <v>22446.104838709463</v>
      </c>
      <c r="H7909" s="388" t="s">
        <v>9567</v>
      </c>
    </row>
    <row r="7910" spans="1:11" x14ac:dyDescent="0.3">
      <c r="A7910" s="45">
        <v>45241</v>
      </c>
      <c r="B7910" s="396" t="s">
        <v>12071</v>
      </c>
      <c r="C7910" s="5" t="s">
        <v>26</v>
      </c>
      <c r="D7910" s="124" t="s">
        <v>12607</v>
      </c>
      <c r="E7910" s="43">
        <v>5000</v>
      </c>
      <c r="F7910" s="43"/>
      <c r="G7910" s="241">
        <f>G7909+F7910-E7910</f>
        <v>17446.104838709463</v>
      </c>
      <c r="H7910" s="388" t="s">
        <v>9567</v>
      </c>
    </row>
    <row r="7911" spans="1:11" x14ac:dyDescent="0.3">
      <c r="A7911" s="45">
        <v>45241</v>
      </c>
      <c r="B7911" s="396" t="s">
        <v>12102</v>
      </c>
      <c r="C7911" s="5" t="s">
        <v>11174</v>
      </c>
      <c r="D7911" s="124" t="s">
        <v>12608</v>
      </c>
      <c r="E7911" s="43">
        <v>16000</v>
      </c>
      <c r="F7911" s="43"/>
      <c r="G7911" s="241">
        <f t="shared" si="197"/>
        <v>1446.1048387094634</v>
      </c>
      <c r="H7911" s="388" t="s">
        <v>9567</v>
      </c>
    </row>
    <row r="7912" spans="1:11" x14ac:dyDescent="0.3">
      <c r="A7912" s="45">
        <v>45241</v>
      </c>
      <c r="B7912" s="396" t="s">
        <v>10319</v>
      </c>
      <c r="C7912" s="5" t="s">
        <v>8924</v>
      </c>
      <c r="D7912" s="124" t="s">
        <v>40</v>
      </c>
      <c r="E7912" s="43">
        <v>500</v>
      </c>
      <c r="F7912" s="43"/>
      <c r="G7912" s="241">
        <f t="shared" si="197"/>
        <v>946.10483870946337</v>
      </c>
      <c r="H7912" s="388" t="s">
        <v>9567</v>
      </c>
    </row>
    <row r="7913" spans="1:11" x14ac:dyDescent="0.3">
      <c r="A7913" s="45">
        <v>45243</v>
      </c>
      <c r="B7913" s="567"/>
      <c r="C7913" s="480"/>
      <c r="D7913" s="491" t="s">
        <v>4106</v>
      </c>
      <c r="E7913" s="480"/>
      <c r="F7913" s="28">
        <v>300000</v>
      </c>
      <c r="G7913" s="241">
        <f t="shared" si="197"/>
        <v>300946.10483870946</v>
      </c>
      <c r="H7913" s="388" t="s">
        <v>9567</v>
      </c>
    </row>
    <row r="7914" spans="1:11" x14ac:dyDescent="0.3">
      <c r="A7914" s="45">
        <v>45243</v>
      </c>
      <c r="B7914" s="396" t="s">
        <v>12594</v>
      </c>
      <c r="C7914" s="5" t="s">
        <v>5288</v>
      </c>
      <c r="D7914" s="124" t="s">
        <v>12031</v>
      </c>
      <c r="E7914" s="43">
        <v>50000</v>
      </c>
      <c r="F7914" s="43"/>
      <c r="G7914" s="241">
        <f t="shared" si="197"/>
        <v>250946.10483870946</v>
      </c>
      <c r="H7914" s="388" t="s">
        <v>9567</v>
      </c>
      <c r="I7914" s="52">
        <v>5100</v>
      </c>
      <c r="K7914" s="52">
        <f>I7914*1.18</f>
        <v>6018</v>
      </c>
    </row>
    <row r="7915" spans="1:11" x14ac:dyDescent="0.3">
      <c r="A7915" s="45">
        <v>45243</v>
      </c>
      <c r="B7915" s="396" t="s">
        <v>12102</v>
      </c>
      <c r="C7915" s="5" t="s">
        <v>12617</v>
      </c>
      <c r="D7915" s="124" t="s">
        <v>294</v>
      </c>
      <c r="E7915" s="43">
        <v>100000</v>
      </c>
      <c r="F7915" s="43"/>
      <c r="G7915" s="241">
        <f t="shared" si="197"/>
        <v>150946.10483870946</v>
      </c>
      <c r="H7915" s="388" t="s">
        <v>9567</v>
      </c>
      <c r="I7915" s="52">
        <v>63750</v>
      </c>
      <c r="K7915" s="52">
        <f>I7915*1.18</f>
        <v>75225</v>
      </c>
    </row>
    <row r="7916" spans="1:11" x14ac:dyDescent="0.3">
      <c r="A7916" s="45">
        <v>45243</v>
      </c>
      <c r="B7916" s="396" t="s">
        <v>12460</v>
      </c>
      <c r="C7916" s="5" t="s">
        <v>11174</v>
      </c>
      <c r="D7916" s="124" t="s">
        <v>12618</v>
      </c>
      <c r="E7916" s="43">
        <v>40000</v>
      </c>
      <c r="F7916" s="43"/>
      <c r="G7916" s="241">
        <f t="shared" si="197"/>
        <v>110946.10483870946</v>
      </c>
      <c r="H7916" s="388" t="s">
        <v>9567</v>
      </c>
    </row>
    <row r="7917" spans="1:11" x14ac:dyDescent="0.3">
      <c r="A7917" s="45">
        <v>45243</v>
      </c>
      <c r="B7917" s="396" t="s">
        <v>12460</v>
      </c>
      <c r="C7917" s="5" t="s">
        <v>11174</v>
      </c>
      <c r="D7917" s="124" t="s">
        <v>12619</v>
      </c>
      <c r="E7917" s="43">
        <v>8600</v>
      </c>
      <c r="F7917" s="43"/>
      <c r="G7917" s="241">
        <f t="shared" si="197"/>
        <v>102346.10483870946</v>
      </c>
      <c r="H7917" s="388" t="s">
        <v>9567</v>
      </c>
    </row>
    <row r="7918" spans="1:11" x14ac:dyDescent="0.3">
      <c r="A7918" s="45">
        <v>45243</v>
      </c>
      <c r="B7918" s="396" t="s">
        <v>12460</v>
      </c>
      <c r="C7918" s="5" t="s">
        <v>11174</v>
      </c>
      <c r="D7918" s="124" t="s">
        <v>12618</v>
      </c>
      <c r="E7918" s="43">
        <v>46500</v>
      </c>
      <c r="F7918" s="43"/>
      <c r="G7918" s="241">
        <f t="shared" si="197"/>
        <v>55846.104838709463</v>
      </c>
      <c r="H7918" s="388" t="s">
        <v>9567</v>
      </c>
    </row>
    <row r="7919" spans="1:11" x14ac:dyDescent="0.3">
      <c r="A7919" s="45">
        <v>45243</v>
      </c>
      <c r="B7919" s="396" t="s">
        <v>12569</v>
      </c>
      <c r="C7919" s="5" t="s">
        <v>5793</v>
      </c>
      <c r="D7919" s="124" t="s">
        <v>40</v>
      </c>
      <c r="E7919" s="43">
        <v>1500</v>
      </c>
      <c r="F7919" s="43"/>
      <c r="G7919" s="241">
        <f t="shared" si="197"/>
        <v>54346.104838709463</v>
      </c>
      <c r="H7919" s="388" t="s">
        <v>9567</v>
      </c>
    </row>
    <row r="7920" spans="1:11" x14ac:dyDescent="0.3">
      <c r="A7920" s="45">
        <v>45243</v>
      </c>
      <c r="B7920" s="396" t="s">
        <v>12102</v>
      </c>
      <c r="C7920" s="5" t="s">
        <v>5793</v>
      </c>
      <c r="D7920" s="124" t="s">
        <v>40</v>
      </c>
      <c r="E7920" s="43">
        <v>1600</v>
      </c>
      <c r="F7920" s="43"/>
      <c r="G7920" s="241">
        <f t="shared" si="197"/>
        <v>52746.104838709463</v>
      </c>
      <c r="H7920" s="388" t="s">
        <v>9567</v>
      </c>
    </row>
    <row r="7921" spans="1:11" x14ac:dyDescent="0.3">
      <c r="A7921" s="45">
        <v>45243</v>
      </c>
      <c r="B7921" s="396" t="s">
        <v>12061</v>
      </c>
      <c r="C7921" s="5" t="s">
        <v>5793</v>
      </c>
      <c r="D7921" s="124" t="s">
        <v>40</v>
      </c>
      <c r="E7921" s="43">
        <v>1600</v>
      </c>
      <c r="F7921" s="43"/>
      <c r="G7921" s="241">
        <f t="shared" si="197"/>
        <v>51146.104838709463</v>
      </c>
      <c r="H7921" s="388" t="s">
        <v>9567</v>
      </c>
    </row>
    <row r="7922" spans="1:11" x14ac:dyDescent="0.3">
      <c r="A7922" s="45">
        <v>45243</v>
      </c>
      <c r="B7922" s="567"/>
      <c r="C7922" s="480"/>
      <c r="D7922" s="491" t="s">
        <v>12728</v>
      </c>
      <c r="E7922" s="480"/>
      <c r="F7922" s="28">
        <v>50000</v>
      </c>
      <c r="G7922" s="241">
        <f t="shared" si="197"/>
        <v>101146.10483870946</v>
      </c>
      <c r="H7922" s="388" t="s">
        <v>9567</v>
      </c>
    </row>
    <row r="7923" spans="1:11" x14ac:dyDescent="0.3">
      <c r="A7923" s="45">
        <v>45243</v>
      </c>
      <c r="B7923" s="396" t="s">
        <v>12065</v>
      </c>
      <c r="C7923" s="5" t="s">
        <v>5793</v>
      </c>
      <c r="D7923" s="124" t="s">
        <v>40</v>
      </c>
      <c r="E7923" s="43">
        <v>2000</v>
      </c>
      <c r="F7923" s="43"/>
      <c r="G7923" s="241">
        <f t="shared" ref="G7923" si="198">G7922+F7923-E7923</f>
        <v>99146.104838709463</v>
      </c>
      <c r="H7923" s="388" t="s">
        <v>9567</v>
      </c>
    </row>
    <row r="7924" spans="1:11" x14ac:dyDescent="0.3">
      <c r="A7924" s="45">
        <v>45243</v>
      </c>
      <c r="B7924" s="396" t="s">
        <v>11508</v>
      </c>
      <c r="C7924" s="5" t="s">
        <v>9044</v>
      </c>
      <c r="D7924" s="124" t="s">
        <v>12623</v>
      </c>
      <c r="E7924" s="43">
        <v>20000</v>
      </c>
      <c r="F7924" s="43"/>
      <c r="G7924" s="241">
        <f>G7923+F7924-E7924</f>
        <v>79146.104838709463</v>
      </c>
      <c r="H7924" s="388" t="s">
        <v>9567</v>
      </c>
    </row>
    <row r="7925" spans="1:11" x14ac:dyDescent="0.3">
      <c r="A7925" s="45">
        <v>45243</v>
      </c>
      <c r="B7925" s="396" t="s">
        <v>12102</v>
      </c>
      <c r="C7925" s="5" t="s">
        <v>11174</v>
      </c>
      <c r="D7925" s="124" t="s">
        <v>12624</v>
      </c>
      <c r="E7925" s="43">
        <v>58000</v>
      </c>
      <c r="F7925" s="43"/>
      <c r="G7925" s="241">
        <f>G7924+F7925-E7925</f>
        <v>21146.104838709463</v>
      </c>
      <c r="H7925" s="388" t="s">
        <v>9567</v>
      </c>
    </row>
    <row r="7926" spans="1:11"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1" x14ac:dyDescent="0.3">
      <c r="A7927" s="45">
        <v>45243</v>
      </c>
      <c r="B7927" s="396" t="s">
        <v>12102</v>
      </c>
      <c r="C7927" s="5" t="s">
        <v>5793</v>
      </c>
      <c r="D7927" s="124" t="s">
        <v>40</v>
      </c>
      <c r="E7927" s="43">
        <v>1600</v>
      </c>
      <c r="F7927" s="43"/>
      <c r="G7927" s="241">
        <f t="shared" si="199"/>
        <v>18546.104838709463</v>
      </c>
      <c r="H7927" s="388" t="s">
        <v>9567</v>
      </c>
    </row>
    <row r="7928" spans="1:11" x14ac:dyDescent="0.3">
      <c r="A7928" s="45">
        <v>45243</v>
      </c>
      <c r="B7928" s="396" t="s">
        <v>12102</v>
      </c>
      <c r="C7928" s="5" t="s">
        <v>9749</v>
      </c>
      <c r="D7928" s="124" t="s">
        <v>12621</v>
      </c>
      <c r="E7928" s="43">
        <v>20000</v>
      </c>
      <c r="F7928" s="43"/>
      <c r="G7928" s="241">
        <f t="shared" si="199"/>
        <v>-1453.8951612905366</v>
      </c>
      <c r="H7928" s="388" t="s">
        <v>9567</v>
      </c>
    </row>
    <row r="7929" spans="1:11" x14ac:dyDescent="0.3">
      <c r="A7929" s="45">
        <v>45243</v>
      </c>
      <c r="B7929" s="567"/>
      <c r="C7929" s="480"/>
      <c r="D7929" s="491" t="s">
        <v>11993</v>
      </c>
      <c r="E7929" s="480"/>
      <c r="F7929" s="28">
        <v>25000</v>
      </c>
      <c r="G7929" s="241">
        <f t="shared" si="199"/>
        <v>23546.104838709463</v>
      </c>
      <c r="H7929" s="388" t="s">
        <v>9567</v>
      </c>
    </row>
    <row r="7930" spans="1:11" x14ac:dyDescent="0.3">
      <c r="A7930" s="45">
        <v>45243</v>
      </c>
      <c r="B7930" s="396" t="s">
        <v>12632</v>
      </c>
      <c r="C7930" s="5" t="s">
        <v>6430</v>
      </c>
      <c r="D7930" s="124" t="s">
        <v>294</v>
      </c>
      <c r="E7930" s="43">
        <v>22000</v>
      </c>
      <c r="F7930" s="43"/>
      <c r="G7930" s="241">
        <f t="shared" si="199"/>
        <v>1546.1048387094634</v>
      </c>
      <c r="H7930" s="388" t="s">
        <v>9567</v>
      </c>
      <c r="K7930" s="169"/>
    </row>
    <row r="7931" spans="1:11" x14ac:dyDescent="0.3">
      <c r="A7931" s="45">
        <v>45244</v>
      </c>
      <c r="B7931" s="567"/>
      <c r="C7931" s="480"/>
      <c r="D7931" s="491" t="s">
        <v>7348</v>
      </c>
      <c r="E7931" s="480"/>
      <c r="F7931" s="28">
        <v>100000</v>
      </c>
      <c r="G7931" s="241">
        <f t="shared" si="199"/>
        <v>101546.10483870946</v>
      </c>
      <c r="H7931" s="388" t="s">
        <v>9567</v>
      </c>
    </row>
    <row r="7932" spans="1:11" x14ac:dyDescent="0.3">
      <c r="A7932" s="45">
        <v>45244</v>
      </c>
      <c r="B7932" s="396" t="s">
        <v>12155</v>
      </c>
      <c r="C7932" s="5" t="s">
        <v>12629</v>
      </c>
      <c r="D7932" s="124" t="s">
        <v>49</v>
      </c>
      <c r="E7932" s="43">
        <v>10000</v>
      </c>
      <c r="F7932" s="43"/>
      <c r="G7932" s="241">
        <f t="shared" si="199"/>
        <v>91546.104838709463</v>
      </c>
      <c r="H7932" s="388" t="s">
        <v>9567</v>
      </c>
      <c r="K7932" s="169"/>
    </row>
    <row r="7933" spans="1:11" x14ac:dyDescent="0.3">
      <c r="A7933" s="45">
        <v>45244</v>
      </c>
      <c r="B7933" s="396"/>
      <c r="C7933" s="5" t="s">
        <v>14</v>
      </c>
      <c r="D7933" s="124" t="s">
        <v>12236</v>
      </c>
      <c r="E7933" s="43">
        <v>19000</v>
      </c>
      <c r="F7933" s="43"/>
      <c r="G7933" s="241">
        <f t="shared" si="199"/>
        <v>72546.104838709463</v>
      </c>
      <c r="H7933" s="388" t="s">
        <v>9567</v>
      </c>
      <c r="K7933" s="169"/>
    </row>
    <row r="7934" spans="1:11" x14ac:dyDescent="0.3">
      <c r="A7934" s="45">
        <v>45244</v>
      </c>
      <c r="B7934" s="396" t="s">
        <v>12153</v>
      </c>
      <c r="C7934" s="5" t="s">
        <v>11174</v>
      </c>
      <c r="D7934" s="124" t="s">
        <v>12633</v>
      </c>
      <c r="E7934" s="43">
        <v>1500</v>
      </c>
      <c r="F7934" s="43"/>
      <c r="G7934" s="241">
        <f t="shared" si="199"/>
        <v>71046.104838709463</v>
      </c>
      <c r="H7934" s="388" t="s">
        <v>9567</v>
      </c>
      <c r="K7934" s="169"/>
    </row>
    <row r="7935" spans="1:11" x14ac:dyDescent="0.3">
      <c r="A7935" s="45">
        <v>45244</v>
      </c>
      <c r="B7935" s="396" t="s">
        <v>12066</v>
      </c>
      <c r="C7935" s="5" t="s">
        <v>11174</v>
      </c>
      <c r="D7935" s="124" t="s">
        <v>12634</v>
      </c>
      <c r="E7935" s="43">
        <v>750</v>
      </c>
      <c r="F7935" s="43"/>
      <c r="G7935" s="241">
        <f t="shared" si="199"/>
        <v>70296.104838709463</v>
      </c>
      <c r="H7935" s="388" t="s">
        <v>9567</v>
      </c>
    </row>
    <row r="7936" spans="1:11"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3" x14ac:dyDescent="0.3">
      <c r="A7969" s="45">
        <v>45247</v>
      </c>
      <c r="B7969" s="396" t="s">
        <v>12569</v>
      </c>
      <c r="C7969" s="5" t="s">
        <v>11174</v>
      </c>
      <c r="D7969" s="124" t="s">
        <v>12654</v>
      </c>
      <c r="E7969" s="43">
        <v>6480</v>
      </c>
      <c r="F7969" s="43"/>
      <c r="G7969" s="241">
        <f t="shared" si="200"/>
        <v>10146.104838709463</v>
      </c>
      <c r="H7969" s="388" t="s">
        <v>9567</v>
      </c>
    </row>
    <row r="7970" spans="1:13" x14ac:dyDescent="0.3">
      <c r="A7970" s="45">
        <v>45247</v>
      </c>
      <c r="B7970" s="567"/>
      <c r="C7970" s="480"/>
      <c r="D7970" s="491" t="s">
        <v>7348</v>
      </c>
      <c r="E7970" s="480"/>
      <c r="F7970" s="28">
        <v>200000</v>
      </c>
      <c r="G7970" s="241">
        <f t="shared" si="200"/>
        <v>210146.10483870946</v>
      </c>
      <c r="H7970" s="388" t="s">
        <v>9567</v>
      </c>
    </row>
    <row r="7971" spans="1:13" x14ac:dyDescent="0.3">
      <c r="A7971" s="45">
        <v>45247</v>
      </c>
      <c r="B7971" s="396" t="s">
        <v>12569</v>
      </c>
      <c r="C7971" s="5" t="s">
        <v>10870</v>
      </c>
      <c r="D7971" s="124" t="s">
        <v>12655</v>
      </c>
      <c r="E7971" s="43">
        <v>14400</v>
      </c>
      <c r="F7971" s="43"/>
      <c r="G7971" s="241">
        <f t="shared" si="200"/>
        <v>195746.10483870946</v>
      </c>
      <c r="H7971" s="388" t="s">
        <v>9567</v>
      </c>
    </row>
    <row r="7972" spans="1:13" x14ac:dyDescent="0.3">
      <c r="A7972" s="45">
        <v>45248</v>
      </c>
      <c r="B7972" s="396" t="s">
        <v>12569</v>
      </c>
      <c r="C7972" s="5" t="s">
        <v>5793</v>
      </c>
      <c r="D7972" s="124" t="s">
        <v>40</v>
      </c>
      <c r="E7972" s="43">
        <v>2000</v>
      </c>
      <c r="F7972" s="43"/>
      <c r="G7972" s="241">
        <f t="shared" si="200"/>
        <v>193746.10483870946</v>
      </c>
      <c r="H7972" s="388" t="s">
        <v>9567</v>
      </c>
    </row>
    <row r="7973" spans="1:13" x14ac:dyDescent="0.3">
      <c r="A7973" s="45">
        <v>45248</v>
      </c>
      <c r="B7973" s="396" t="s">
        <v>12102</v>
      </c>
      <c r="C7973" s="5" t="s">
        <v>5793</v>
      </c>
      <c r="D7973" s="124" t="s">
        <v>40</v>
      </c>
      <c r="E7973" s="43">
        <v>1250</v>
      </c>
      <c r="F7973" s="43"/>
      <c r="G7973" s="241">
        <f t="shared" si="200"/>
        <v>192496.10483870946</v>
      </c>
      <c r="H7973" s="388" t="s">
        <v>9567</v>
      </c>
    </row>
    <row r="7974" spans="1:13" x14ac:dyDescent="0.3">
      <c r="A7974" s="45">
        <v>45248</v>
      </c>
      <c r="B7974" s="396" t="s">
        <v>12071</v>
      </c>
      <c r="C7974" s="5" t="s">
        <v>54</v>
      </c>
      <c r="D7974" s="124" t="s">
        <v>12656</v>
      </c>
      <c r="E7974" s="43">
        <v>5000</v>
      </c>
      <c r="F7974" s="43"/>
      <c r="G7974" s="241">
        <f t="shared" si="200"/>
        <v>187496.10483870946</v>
      </c>
      <c r="H7974" s="388" t="s">
        <v>9567</v>
      </c>
      <c r="I7974" s="52">
        <v>495000</v>
      </c>
    </row>
    <row r="7975" spans="1:13" x14ac:dyDescent="0.3">
      <c r="A7975" s="45">
        <v>45248</v>
      </c>
      <c r="B7975" s="396" t="s">
        <v>12066</v>
      </c>
      <c r="C7975" s="5" t="s">
        <v>10745</v>
      </c>
      <c r="D7975" s="124" t="s">
        <v>294</v>
      </c>
      <c r="E7975" s="43">
        <v>20000</v>
      </c>
      <c r="F7975" s="43"/>
      <c r="G7975" s="241">
        <f t="shared" si="200"/>
        <v>167496.10483870946</v>
      </c>
      <c r="H7975" s="388" t="s">
        <v>9567</v>
      </c>
      <c r="I7975" s="52">
        <v>490000</v>
      </c>
    </row>
    <row r="7976" spans="1:13" x14ac:dyDescent="0.3">
      <c r="A7976" s="45">
        <v>45248</v>
      </c>
      <c r="B7976" s="396" t="s">
        <v>12657</v>
      </c>
      <c r="C7976" s="5" t="s">
        <v>11174</v>
      </c>
      <c r="D7976" s="124" t="s">
        <v>12658</v>
      </c>
      <c r="E7976" s="43">
        <v>42000</v>
      </c>
      <c r="F7976" s="43"/>
      <c r="G7976" s="241">
        <f t="shared" si="200"/>
        <v>125496.10483870946</v>
      </c>
      <c r="H7976" s="388" t="s">
        <v>9567</v>
      </c>
      <c r="I7976" s="52">
        <v>417729</v>
      </c>
    </row>
    <row r="7977" spans="1:13" x14ac:dyDescent="0.3">
      <c r="A7977" s="45">
        <v>45248</v>
      </c>
      <c r="B7977" s="396" t="s">
        <v>10319</v>
      </c>
      <c r="C7977" s="5" t="s">
        <v>11174</v>
      </c>
      <c r="D7977" s="124" t="s">
        <v>12641</v>
      </c>
      <c r="E7977" s="43">
        <v>25920</v>
      </c>
      <c r="F7977" s="43"/>
      <c r="G7977" s="241">
        <f t="shared" si="200"/>
        <v>99576.104838709463</v>
      </c>
      <c r="H7977" s="388" t="s">
        <v>9567</v>
      </c>
      <c r="I7977" s="52">
        <v>500000</v>
      </c>
      <c r="L7977" s="52">
        <v>200000</v>
      </c>
    </row>
    <row r="7978" spans="1:13" x14ac:dyDescent="0.3">
      <c r="A7978" s="45">
        <v>45248</v>
      </c>
      <c r="B7978" s="396" t="s">
        <v>10319</v>
      </c>
      <c r="C7978" s="5" t="s">
        <v>11174</v>
      </c>
      <c r="D7978" s="124" t="s">
        <v>12663</v>
      </c>
      <c r="E7978" s="43">
        <v>39000</v>
      </c>
      <c r="F7978" s="43"/>
      <c r="G7978" s="241">
        <f t="shared" si="200"/>
        <v>60576.104838709463</v>
      </c>
      <c r="H7978" s="388" t="s">
        <v>9567</v>
      </c>
      <c r="I7978" s="52">
        <v>500000</v>
      </c>
      <c r="L7978" s="52">
        <v>20000</v>
      </c>
      <c r="M7978" s="4" t="s">
        <v>12647</v>
      </c>
    </row>
    <row r="7979" spans="1:13" x14ac:dyDescent="0.3">
      <c r="A7979" s="45">
        <v>45248</v>
      </c>
      <c r="B7979" s="396" t="s">
        <v>12102</v>
      </c>
      <c r="C7979" s="5" t="s">
        <v>11174</v>
      </c>
      <c r="D7979" s="124" t="s">
        <v>12664</v>
      </c>
      <c r="E7979" s="43">
        <v>29320</v>
      </c>
      <c r="F7979" s="43"/>
      <c r="G7979" s="241">
        <f t="shared" si="200"/>
        <v>31256.104838709463</v>
      </c>
      <c r="H7979" s="388" t="s">
        <v>9567</v>
      </c>
      <c r="I7979" s="52">
        <v>500000</v>
      </c>
      <c r="L7979" s="52">
        <v>5000</v>
      </c>
      <c r="M7979" s="4" t="s">
        <v>12648</v>
      </c>
    </row>
    <row r="7980" spans="1:13" x14ac:dyDescent="0.3">
      <c r="A7980" s="45">
        <v>45248</v>
      </c>
      <c r="B7980" s="396" t="s">
        <v>12102</v>
      </c>
      <c r="C7980" s="5" t="s">
        <v>11174</v>
      </c>
      <c r="D7980" s="124" t="s">
        <v>12665</v>
      </c>
      <c r="E7980" s="43">
        <v>4300</v>
      </c>
      <c r="F7980" s="43"/>
      <c r="G7980" s="241">
        <f t="shared" si="200"/>
        <v>26956.104838709463</v>
      </c>
      <c r="H7980" s="388" t="s">
        <v>9567</v>
      </c>
      <c r="I7980" s="52">
        <v>500000</v>
      </c>
      <c r="L7980" s="52">
        <f>L7977-L7978-L7979</f>
        <v>175000</v>
      </c>
    </row>
    <row r="7981" spans="1:13" x14ac:dyDescent="0.3">
      <c r="A7981" s="45">
        <v>45248</v>
      </c>
      <c r="B7981" s="396" t="s">
        <v>12102</v>
      </c>
      <c r="C7981" s="5" t="s">
        <v>11174</v>
      </c>
      <c r="D7981" s="124" t="s">
        <v>12666</v>
      </c>
      <c r="E7981" s="43">
        <v>1250</v>
      </c>
      <c r="F7981" s="43"/>
      <c r="G7981" s="241">
        <f t="shared" si="200"/>
        <v>25706.104838709463</v>
      </c>
      <c r="H7981" s="388" t="s">
        <v>9567</v>
      </c>
      <c r="I7981" s="52">
        <v>450000</v>
      </c>
      <c r="L7981" s="52">
        <v>42000</v>
      </c>
      <c r="M7981" s="4" t="s">
        <v>12649</v>
      </c>
    </row>
    <row r="7982" spans="1:13" x14ac:dyDescent="0.3">
      <c r="A7982" s="45">
        <v>45248</v>
      </c>
      <c r="B7982" s="396" t="s">
        <v>12657</v>
      </c>
      <c r="C7982" s="5" t="s">
        <v>11174</v>
      </c>
      <c r="D7982" s="124" t="s">
        <v>12667</v>
      </c>
      <c r="E7982" s="43">
        <v>4730</v>
      </c>
      <c r="F7982" s="43"/>
      <c r="G7982" s="241">
        <f t="shared" si="200"/>
        <v>20976.104838709463</v>
      </c>
      <c r="H7982" s="388" t="s">
        <v>9567</v>
      </c>
      <c r="I7982" s="52">
        <v>400000</v>
      </c>
      <c r="L7982" s="52">
        <v>25920</v>
      </c>
      <c r="M7982" s="4" t="s">
        <v>12650</v>
      </c>
    </row>
    <row r="7983" spans="1:13" x14ac:dyDescent="0.3">
      <c r="A7983" s="45">
        <v>45248</v>
      </c>
      <c r="B7983" s="396" t="s">
        <v>12657</v>
      </c>
      <c r="C7983" s="5" t="s">
        <v>11174</v>
      </c>
      <c r="D7983" s="124" t="s">
        <v>12668</v>
      </c>
      <c r="E7983" s="43">
        <v>18000</v>
      </c>
      <c r="F7983" s="43"/>
      <c r="G7983" s="241">
        <f t="shared" si="200"/>
        <v>2976.1048387094634</v>
      </c>
      <c r="H7983" s="388" t="s">
        <v>9567</v>
      </c>
      <c r="I7983" s="52">
        <v>300000</v>
      </c>
      <c r="L7983" s="52">
        <v>39000</v>
      </c>
      <c r="M7983" s="4" t="s">
        <v>12650</v>
      </c>
    </row>
    <row r="7984" spans="1:13" x14ac:dyDescent="0.3">
      <c r="A7984" s="45">
        <v>45248</v>
      </c>
      <c r="B7984" s="396" t="s">
        <v>12102</v>
      </c>
      <c r="C7984" s="5" t="s">
        <v>5793</v>
      </c>
      <c r="D7984" s="124" t="s">
        <v>8924</v>
      </c>
      <c r="E7984" s="43">
        <v>300</v>
      </c>
      <c r="F7984" s="43"/>
      <c r="G7984" s="241">
        <f t="shared" si="200"/>
        <v>2676.1048387094634</v>
      </c>
      <c r="H7984" s="388" t="s">
        <v>9567</v>
      </c>
      <c r="I7984" s="52">
        <v>300000</v>
      </c>
      <c r="L7984" s="52">
        <v>29320</v>
      </c>
      <c r="M7984" s="4" t="s">
        <v>12659</v>
      </c>
    </row>
    <row r="7985" spans="1:13" x14ac:dyDescent="0.3">
      <c r="A7985" s="45">
        <v>45248</v>
      </c>
      <c r="B7985" s="567"/>
      <c r="C7985" s="480"/>
      <c r="D7985" s="491" t="s">
        <v>11993</v>
      </c>
      <c r="E7985" s="480"/>
      <c r="F7985" s="28">
        <v>1000000</v>
      </c>
      <c r="G7985" s="241">
        <f t="shared" si="200"/>
        <v>1002676.1048387095</v>
      </c>
      <c r="H7985" s="388" t="s">
        <v>9567</v>
      </c>
    </row>
    <row r="7986" spans="1:13" x14ac:dyDescent="0.3">
      <c r="A7986" s="45">
        <v>45250</v>
      </c>
      <c r="B7986" s="396" t="s">
        <v>12102</v>
      </c>
      <c r="C7986" s="5" t="s">
        <v>26</v>
      </c>
      <c r="D7986" s="124" t="s">
        <v>12679</v>
      </c>
      <c r="E7986" s="43">
        <v>5000</v>
      </c>
      <c r="F7986" s="43"/>
      <c r="G7986" s="241">
        <f t="shared" si="200"/>
        <v>997676.10483870946</v>
      </c>
      <c r="H7986" s="388" t="s">
        <v>9567</v>
      </c>
      <c r="L7986" s="52">
        <v>1250</v>
      </c>
      <c r="M7986" s="4" t="s">
        <v>12660</v>
      </c>
    </row>
    <row r="7987" spans="1:13" x14ac:dyDescent="0.3">
      <c r="A7987" s="45">
        <v>45250</v>
      </c>
      <c r="B7987" s="396" t="s">
        <v>12632</v>
      </c>
      <c r="C7987" s="5" t="s">
        <v>54</v>
      </c>
      <c r="D7987" s="124" t="s">
        <v>12681</v>
      </c>
      <c r="E7987" s="43">
        <v>2260</v>
      </c>
      <c r="F7987" s="43"/>
      <c r="G7987" s="241">
        <f t="shared" si="200"/>
        <v>995416.10483870946</v>
      </c>
      <c r="H7987" s="388" t="s">
        <v>9567</v>
      </c>
      <c r="L7987" s="52">
        <v>4730</v>
      </c>
      <c r="M7987" s="4" t="s">
        <v>12661</v>
      </c>
    </row>
    <row r="7988" spans="1:13" x14ac:dyDescent="0.3">
      <c r="A7988" s="45">
        <v>45250</v>
      </c>
      <c r="B7988" s="396" t="s">
        <v>12632</v>
      </c>
      <c r="C7988" s="5" t="s">
        <v>26</v>
      </c>
      <c r="D7988" s="124" t="s">
        <v>12683</v>
      </c>
      <c r="E7988" s="43">
        <v>1350</v>
      </c>
      <c r="F7988" s="43"/>
      <c r="G7988" s="241">
        <f t="shared" si="200"/>
        <v>994066.10483870946</v>
      </c>
      <c r="H7988" s="388" t="s">
        <v>9567</v>
      </c>
      <c r="L7988" s="52">
        <v>9000</v>
      </c>
    </row>
    <row r="7989" spans="1:13" x14ac:dyDescent="0.3">
      <c r="A7989" s="45">
        <v>45250</v>
      </c>
      <c r="B7989" s="396" t="s">
        <v>12632</v>
      </c>
      <c r="C7989" s="5" t="s">
        <v>54</v>
      </c>
      <c r="D7989" s="124" t="s">
        <v>12680</v>
      </c>
      <c r="E7989" s="43">
        <v>2100</v>
      </c>
      <c r="F7989" s="43"/>
      <c r="G7989" s="241">
        <f t="shared" si="200"/>
        <v>991966.10483870946</v>
      </c>
      <c r="H7989" s="388" t="s">
        <v>9567</v>
      </c>
      <c r="I7989" s="52">
        <v>5106241</v>
      </c>
      <c r="L7989" s="52">
        <f>L7980-L7981-L7982-L7983-L7984-L7985-L7986-L7987-L7988</f>
        <v>23780</v>
      </c>
    </row>
    <row r="7990" spans="1:13" x14ac:dyDescent="0.3">
      <c r="A7990" s="45">
        <v>45250</v>
      </c>
      <c r="B7990" s="396" t="s">
        <v>12632</v>
      </c>
      <c r="C7990" s="5" t="s">
        <v>84</v>
      </c>
      <c r="D7990" s="124" t="s">
        <v>12682</v>
      </c>
      <c r="E7990" s="43">
        <v>2000</v>
      </c>
      <c r="F7990" s="43"/>
      <c r="G7990" s="241">
        <f t="shared" si="200"/>
        <v>989966.10483870946</v>
      </c>
      <c r="H7990" s="388" t="s">
        <v>9567</v>
      </c>
      <c r="I7990" s="52">
        <v>4806488</v>
      </c>
      <c r="L7990" s="52">
        <v>18000</v>
      </c>
    </row>
    <row r="7991" spans="1:13" x14ac:dyDescent="0.3">
      <c r="A7991" s="45">
        <v>45250</v>
      </c>
      <c r="B7991" s="396" t="s">
        <v>12594</v>
      </c>
      <c r="C7991" s="5" t="s">
        <v>6430</v>
      </c>
      <c r="D7991" s="124" t="s">
        <v>12684</v>
      </c>
      <c r="E7991" s="43">
        <v>2000</v>
      </c>
      <c r="F7991" s="43"/>
      <c r="G7991" s="241">
        <f t="shared" si="200"/>
        <v>987966.10483870946</v>
      </c>
      <c r="H7991" s="388" t="s">
        <v>9567</v>
      </c>
      <c r="I7991" s="52">
        <f>I7990+I7989</f>
        <v>9912729</v>
      </c>
      <c r="L7991" s="52">
        <f>L7989-L7990</f>
        <v>5780</v>
      </c>
    </row>
    <row r="7992" spans="1:13" x14ac:dyDescent="0.3">
      <c r="A7992" s="45">
        <v>45250</v>
      </c>
      <c r="B7992" s="396" t="s">
        <v>10319</v>
      </c>
      <c r="C7992" s="5" t="s">
        <v>12685</v>
      </c>
      <c r="D7992" s="124" t="s">
        <v>12686</v>
      </c>
      <c r="E7992" s="43">
        <v>500000</v>
      </c>
      <c r="F7992" s="43"/>
      <c r="G7992" s="241">
        <f t="shared" si="200"/>
        <v>487966.10483870946</v>
      </c>
      <c r="H7992" s="388" t="s">
        <v>9567</v>
      </c>
      <c r="L7992" s="52">
        <v>300</v>
      </c>
      <c r="M7992" s="4" t="s">
        <v>12662</v>
      </c>
    </row>
    <row r="7993" spans="1:13" x14ac:dyDescent="0.3">
      <c r="A7993" s="45">
        <v>45250</v>
      </c>
      <c r="B7993" s="396" t="s">
        <v>25</v>
      </c>
      <c r="C7993" s="5" t="s">
        <v>25</v>
      </c>
      <c r="D7993" s="124" t="s">
        <v>12691</v>
      </c>
      <c r="E7993" s="43">
        <v>5000</v>
      </c>
      <c r="F7993" s="43"/>
      <c r="G7993" s="241">
        <f t="shared" si="200"/>
        <v>482966.10483870946</v>
      </c>
      <c r="H7993" s="388" t="s">
        <v>9567</v>
      </c>
      <c r="L7993" s="52">
        <f>L7991-L7992</f>
        <v>5480</v>
      </c>
    </row>
    <row r="7994" spans="1:13" x14ac:dyDescent="0.3">
      <c r="A7994" s="45">
        <v>45250</v>
      </c>
      <c r="B7994" s="396" t="s">
        <v>12102</v>
      </c>
      <c r="C7994" s="5" t="s">
        <v>11174</v>
      </c>
      <c r="D7994" s="124" t="s">
        <v>12693</v>
      </c>
      <c r="E7994" s="43">
        <v>110000</v>
      </c>
      <c r="F7994" s="43"/>
      <c r="G7994" s="241">
        <f t="shared" si="200"/>
        <v>372966.10483870946</v>
      </c>
      <c r="H7994" s="388" t="s">
        <v>9567</v>
      </c>
      <c r="L7994" s="52">
        <v>2500</v>
      </c>
      <c r="M7994" s="4" t="s">
        <v>5793</v>
      </c>
    </row>
    <row r="7995" spans="1:13" x14ac:dyDescent="0.3">
      <c r="A7995" s="45">
        <v>45250</v>
      </c>
      <c r="B7995" s="396" t="s">
        <v>12342</v>
      </c>
      <c r="C7995" s="5" t="s">
        <v>4550</v>
      </c>
      <c r="D7995" s="124" t="s">
        <v>12687</v>
      </c>
      <c r="E7995" s="43">
        <v>28600</v>
      </c>
      <c r="F7995" s="43"/>
      <c r="G7995" s="241">
        <f t="shared" si="200"/>
        <v>344366.10483870946</v>
      </c>
      <c r="H7995" s="388" t="s">
        <v>9567</v>
      </c>
      <c r="L7995" s="52">
        <f>L7993-L7994</f>
        <v>2980</v>
      </c>
    </row>
    <row r="7996" spans="1:13" x14ac:dyDescent="0.3">
      <c r="A7996" s="45">
        <v>45250</v>
      </c>
      <c r="B7996" s="396" t="s">
        <v>12062</v>
      </c>
      <c r="C7996" s="5" t="s">
        <v>84</v>
      </c>
      <c r="D7996" s="124" t="s">
        <v>12690</v>
      </c>
      <c r="E7996" s="43">
        <v>5000</v>
      </c>
      <c r="F7996" s="43"/>
      <c r="G7996" s="241">
        <f t="shared" si="200"/>
        <v>339366.10483870946</v>
      </c>
      <c r="H7996" s="388" t="s">
        <v>9567</v>
      </c>
    </row>
    <row r="7997" spans="1:13" x14ac:dyDescent="0.3">
      <c r="A7997" s="45">
        <v>45250</v>
      </c>
      <c r="B7997" s="396" t="s">
        <v>10319</v>
      </c>
      <c r="C7997" s="5" t="s">
        <v>5793</v>
      </c>
      <c r="D7997" s="124" t="s">
        <v>40</v>
      </c>
      <c r="E7997" s="43">
        <v>5300</v>
      </c>
      <c r="F7997" s="43"/>
      <c r="G7997" s="241">
        <f t="shared" si="200"/>
        <v>334066.10483870946</v>
      </c>
      <c r="H7997" s="388" t="s">
        <v>9567</v>
      </c>
    </row>
    <row r="7998" spans="1:13" x14ac:dyDescent="0.3">
      <c r="A7998" s="45">
        <v>45250</v>
      </c>
      <c r="B7998" s="396" t="s">
        <v>12062</v>
      </c>
      <c r="C7998" s="5" t="s">
        <v>5162</v>
      </c>
      <c r="D7998" s="124" t="s">
        <v>294</v>
      </c>
      <c r="E7998" s="43">
        <v>2000</v>
      </c>
      <c r="F7998" s="43"/>
      <c r="G7998" s="241">
        <f t="shared" si="200"/>
        <v>332066.10483870946</v>
      </c>
      <c r="H7998" s="388" t="s">
        <v>9567</v>
      </c>
    </row>
    <row r="7999" spans="1:13" x14ac:dyDescent="0.3">
      <c r="A7999" s="45">
        <v>45250</v>
      </c>
      <c r="B7999" s="396" t="s">
        <v>10319</v>
      </c>
      <c r="C7999" s="5" t="s">
        <v>5793</v>
      </c>
      <c r="D7999" s="124" t="s">
        <v>40</v>
      </c>
      <c r="E7999" s="43">
        <v>5200</v>
      </c>
      <c r="F7999" s="43"/>
      <c r="G7999" s="241">
        <f t="shared" si="200"/>
        <v>326866.10483870946</v>
      </c>
      <c r="H7999" s="388" t="s">
        <v>9567</v>
      </c>
      <c r="I7999" s="52">
        <v>24200</v>
      </c>
    </row>
    <row r="8000" spans="1:13"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4" x14ac:dyDescent="0.3">
      <c r="A8001" s="45">
        <v>45251</v>
      </c>
      <c r="B8001" s="396" t="s">
        <v>12594</v>
      </c>
      <c r="C8001" s="5" t="s">
        <v>11174</v>
      </c>
      <c r="D8001" s="124" t="s">
        <v>12706</v>
      </c>
      <c r="E8001" s="43">
        <v>6000</v>
      </c>
      <c r="F8001" s="43"/>
      <c r="G8001" s="241">
        <f t="shared" si="200"/>
        <v>307466.10483870946</v>
      </c>
      <c r="H8001" s="388" t="s">
        <v>9567</v>
      </c>
    </row>
    <row r="8002" spans="1:14" x14ac:dyDescent="0.3">
      <c r="A8002" s="45">
        <v>45251</v>
      </c>
      <c r="B8002" s="396" t="s">
        <v>12102</v>
      </c>
      <c r="C8002" s="5" t="s">
        <v>5793</v>
      </c>
      <c r="D8002" s="124" t="s">
        <v>40</v>
      </c>
      <c r="E8002" s="43">
        <v>1500</v>
      </c>
      <c r="F8002" s="43"/>
      <c r="G8002" s="241">
        <f t="shared" si="200"/>
        <v>305966.10483870946</v>
      </c>
      <c r="H8002" s="388" t="s">
        <v>9567</v>
      </c>
      <c r="I8002" s="52">
        <v>59680</v>
      </c>
    </row>
    <row r="8003" spans="1:14" x14ac:dyDescent="0.3">
      <c r="A8003" s="45">
        <v>45251</v>
      </c>
      <c r="B8003" s="396" t="s">
        <v>12102</v>
      </c>
      <c r="C8003" s="5" t="s">
        <v>30</v>
      </c>
      <c r="D8003" s="124" t="s">
        <v>10637</v>
      </c>
      <c r="E8003" s="43">
        <v>1000</v>
      </c>
      <c r="F8003" s="43"/>
      <c r="G8003" s="241">
        <f t="shared" si="200"/>
        <v>304966.10483870946</v>
      </c>
      <c r="H8003" s="388" t="s">
        <v>9567</v>
      </c>
      <c r="I8003" s="52">
        <v>386760</v>
      </c>
      <c r="M8003" s="4">
        <v>5500</v>
      </c>
    </row>
    <row r="8004" spans="1:14" x14ac:dyDescent="0.3">
      <c r="A8004" s="45">
        <v>45251</v>
      </c>
      <c r="B8004" s="396" t="s">
        <v>12062</v>
      </c>
      <c r="C8004" s="5" t="s">
        <v>5793</v>
      </c>
      <c r="D8004" s="124" t="s">
        <v>40</v>
      </c>
      <c r="E8004" s="43">
        <v>1000</v>
      </c>
      <c r="F8004" s="43"/>
      <c r="G8004" s="241">
        <f t="shared" si="200"/>
        <v>303966.10483870946</v>
      </c>
      <c r="H8004" s="388" t="s">
        <v>9567</v>
      </c>
      <c r="I8004" s="52">
        <v>74282</v>
      </c>
      <c r="M8004" s="4">
        <v>2000</v>
      </c>
    </row>
    <row r="8005" spans="1:14" x14ac:dyDescent="0.3">
      <c r="A8005" s="45">
        <v>45251</v>
      </c>
      <c r="B8005" s="396" t="s">
        <v>25</v>
      </c>
      <c r="C8005" s="5" t="s">
        <v>25</v>
      </c>
      <c r="D8005" s="124" t="s">
        <v>12708</v>
      </c>
      <c r="E8005" s="43">
        <v>5000</v>
      </c>
      <c r="F8005" s="43"/>
      <c r="G8005" s="241">
        <f t="shared" si="200"/>
        <v>298966.10483870946</v>
      </c>
      <c r="H8005" s="388" t="s">
        <v>9567</v>
      </c>
      <c r="I8005" s="52">
        <v>19640</v>
      </c>
      <c r="M8005" s="4">
        <v>5600</v>
      </c>
    </row>
    <row r="8006" spans="1:14" x14ac:dyDescent="0.3">
      <c r="A8006" s="45">
        <v>45251</v>
      </c>
      <c r="B8006" s="396" t="s">
        <v>12153</v>
      </c>
      <c r="C8006" s="5" t="s">
        <v>12700</v>
      </c>
      <c r="D8006" s="124" t="s">
        <v>12701</v>
      </c>
      <c r="E8006" s="43">
        <v>87000</v>
      </c>
      <c r="F8006" s="43"/>
      <c r="G8006" s="241">
        <f t="shared" si="200"/>
        <v>211966.10483870946</v>
      </c>
      <c r="H8006" s="388" t="s">
        <v>9567</v>
      </c>
      <c r="I8006" s="52">
        <v>55000</v>
      </c>
      <c r="M8006" s="4">
        <v>300</v>
      </c>
      <c r="N8006" s="4">
        <f>M8003+M8004+M8005+M8006</f>
        <v>13400</v>
      </c>
    </row>
    <row r="8007" spans="1:14" x14ac:dyDescent="0.3">
      <c r="A8007" s="45">
        <v>45251</v>
      </c>
      <c r="B8007" s="396" t="s">
        <v>12153</v>
      </c>
      <c r="C8007" s="5" t="s">
        <v>5793</v>
      </c>
      <c r="D8007" s="124" t="s">
        <v>40</v>
      </c>
      <c r="E8007" s="43">
        <v>1500</v>
      </c>
      <c r="F8007" s="43"/>
      <c r="G8007" s="241">
        <f t="shared" si="200"/>
        <v>210466.10483870946</v>
      </c>
      <c r="H8007" s="388" t="s">
        <v>9567</v>
      </c>
      <c r="I8007" s="52">
        <v>53000</v>
      </c>
      <c r="M8007" s="4">
        <v>6000</v>
      </c>
    </row>
    <row r="8008" spans="1:14" x14ac:dyDescent="0.3">
      <c r="A8008" s="45">
        <v>45251</v>
      </c>
      <c r="B8008" s="396" t="s">
        <v>12102</v>
      </c>
      <c r="C8008" s="5" t="s">
        <v>5793</v>
      </c>
      <c r="D8008" s="124" t="s">
        <v>40</v>
      </c>
      <c r="E8008" s="43">
        <v>650</v>
      </c>
      <c r="F8008" s="43"/>
      <c r="G8008" s="241">
        <f t="shared" si="200"/>
        <v>209816.10483870946</v>
      </c>
      <c r="H8008" s="388" t="s">
        <v>9567</v>
      </c>
      <c r="I8008" s="52">
        <v>55094</v>
      </c>
      <c r="M8008" s="4">
        <f>SUM(M8003:M8007)</f>
        <v>19400</v>
      </c>
    </row>
    <row r="8009" spans="1:14" x14ac:dyDescent="0.3">
      <c r="A8009" s="45">
        <v>45251</v>
      </c>
      <c r="B8009" s="396" t="s">
        <v>12594</v>
      </c>
      <c r="C8009" s="5" t="s">
        <v>5793</v>
      </c>
      <c r="D8009" s="124" t="s">
        <v>40</v>
      </c>
      <c r="E8009" s="43">
        <v>2100</v>
      </c>
      <c r="F8009" s="43"/>
      <c r="G8009" s="241">
        <f t="shared" si="200"/>
        <v>207716.10483870946</v>
      </c>
      <c r="H8009" s="388" t="s">
        <v>9567</v>
      </c>
    </row>
    <row r="8010" spans="1:14" x14ac:dyDescent="0.3">
      <c r="A8010" s="45">
        <v>45252</v>
      </c>
      <c r="B8010" s="396" t="s">
        <v>12102</v>
      </c>
      <c r="C8010" s="5" t="s">
        <v>12703</v>
      </c>
      <c r="D8010" s="124" t="s">
        <v>12702</v>
      </c>
      <c r="E8010" s="43">
        <v>50000</v>
      </c>
      <c r="F8010" s="43"/>
      <c r="G8010" s="241">
        <f t="shared" si="200"/>
        <v>157716.10483870946</v>
      </c>
      <c r="H8010" s="388" t="s">
        <v>9567</v>
      </c>
      <c r="I8010" s="52">
        <v>90200</v>
      </c>
      <c r="M8010" s="4">
        <f>20000-M8008</f>
        <v>600</v>
      </c>
    </row>
    <row r="8011" spans="1:14" x14ac:dyDescent="0.3">
      <c r="A8011" s="45">
        <v>45252</v>
      </c>
      <c r="B8011" s="396"/>
      <c r="C8011" s="5" t="s">
        <v>14</v>
      </c>
      <c r="D8011" s="124" t="s">
        <v>294</v>
      </c>
      <c r="E8011" s="43">
        <v>10000</v>
      </c>
      <c r="F8011" s="43"/>
      <c r="G8011" s="241">
        <f t="shared" si="200"/>
        <v>147716.10483870946</v>
      </c>
      <c r="H8011" s="388" t="s">
        <v>9567</v>
      </c>
      <c r="I8011" s="52">
        <v>44000</v>
      </c>
    </row>
    <row r="8012" spans="1:14" x14ac:dyDescent="0.3">
      <c r="A8012" s="45">
        <v>45252</v>
      </c>
      <c r="B8012" s="396" t="s">
        <v>12153</v>
      </c>
      <c r="C8012" s="5" t="s">
        <v>11174</v>
      </c>
      <c r="D8012" s="124" t="s">
        <v>12745</v>
      </c>
      <c r="E8012" s="43">
        <v>2400</v>
      </c>
      <c r="F8012" s="43"/>
      <c r="G8012" s="241">
        <f t="shared" si="200"/>
        <v>145316.10483870946</v>
      </c>
      <c r="H8012" s="388" t="s">
        <v>9567</v>
      </c>
    </row>
    <row r="8013" spans="1:14" x14ac:dyDescent="0.3">
      <c r="A8013" s="45">
        <v>45252</v>
      </c>
      <c r="B8013" s="396" t="s">
        <v>12569</v>
      </c>
      <c r="C8013" s="5" t="s">
        <v>11174</v>
      </c>
      <c r="D8013" s="124" t="s">
        <v>12735</v>
      </c>
      <c r="E8013" s="43">
        <v>4500</v>
      </c>
      <c r="F8013" s="43"/>
      <c r="G8013" s="241">
        <f t="shared" si="200"/>
        <v>140816.10483870946</v>
      </c>
      <c r="H8013" s="388" t="s">
        <v>9567</v>
      </c>
    </row>
    <row r="8014" spans="1:14" x14ac:dyDescent="0.3">
      <c r="A8014" s="45">
        <v>45252</v>
      </c>
      <c r="B8014" s="396" t="s">
        <v>12102</v>
      </c>
      <c r="C8014" s="5" t="s">
        <v>5793</v>
      </c>
      <c r="D8014" s="124"/>
      <c r="E8014" s="43">
        <v>3500</v>
      </c>
      <c r="F8014" s="43"/>
      <c r="G8014" s="241">
        <f t="shared" si="200"/>
        <v>137316.10483870946</v>
      </c>
      <c r="H8014" s="388" t="s">
        <v>9567</v>
      </c>
    </row>
    <row r="8015" spans="1:14" x14ac:dyDescent="0.3">
      <c r="A8015" s="45">
        <v>45252</v>
      </c>
      <c r="B8015" s="396" t="s">
        <v>12594</v>
      </c>
      <c r="C8015" s="5" t="s">
        <v>5793</v>
      </c>
      <c r="D8015" s="124" t="s">
        <v>40</v>
      </c>
      <c r="E8015" s="43">
        <v>2100</v>
      </c>
      <c r="F8015" s="43"/>
      <c r="G8015" s="241">
        <f t="shared" si="200"/>
        <v>135216.10483870946</v>
      </c>
      <c r="H8015" s="388" t="s">
        <v>9567</v>
      </c>
    </row>
    <row r="8016" spans="1:14" x14ac:dyDescent="0.3">
      <c r="A8016" s="45">
        <v>45252</v>
      </c>
      <c r="B8016" s="396" t="s">
        <v>25</v>
      </c>
      <c r="C8016" s="5" t="s">
        <v>54</v>
      </c>
      <c r="D8016" s="124" t="s">
        <v>12707</v>
      </c>
      <c r="E8016" s="43">
        <v>25000</v>
      </c>
      <c r="F8016" s="43"/>
      <c r="G8016" s="241">
        <f t="shared" si="200"/>
        <v>110216.10483870946</v>
      </c>
      <c r="H8016" s="388" t="s">
        <v>9567</v>
      </c>
      <c r="I8016" s="52">
        <v>3780</v>
      </c>
      <c r="K8016" s="52">
        <v>808745</v>
      </c>
    </row>
    <row r="8017" spans="1:12" x14ac:dyDescent="0.3">
      <c r="A8017" s="45">
        <v>45252</v>
      </c>
      <c r="B8017" s="396" t="s">
        <v>12153</v>
      </c>
      <c r="C8017" s="5" t="s">
        <v>5793</v>
      </c>
      <c r="D8017" s="124" t="s">
        <v>40</v>
      </c>
      <c r="E8017" s="43">
        <v>2800</v>
      </c>
      <c r="F8017" s="43"/>
      <c r="G8017" s="241">
        <f t="shared" si="200"/>
        <v>107416.10483870946</v>
      </c>
      <c r="H8017" s="388" t="s">
        <v>9567</v>
      </c>
      <c r="I8017" s="52">
        <f>SUM(I7999:I8016)</f>
        <v>932776</v>
      </c>
      <c r="K8017" s="52" t="e">
        <f>#REF!-K8016</f>
        <v>#REF!</v>
      </c>
    </row>
    <row r="8018" spans="1:12" x14ac:dyDescent="0.3">
      <c r="A8018" s="45">
        <v>45253</v>
      </c>
      <c r="B8018" s="396"/>
      <c r="C8018" s="5" t="s">
        <v>6430</v>
      </c>
      <c r="D8018" s="124" t="s">
        <v>12723</v>
      </c>
      <c r="E8018" s="43">
        <v>20000</v>
      </c>
      <c r="F8018" s="43"/>
      <c r="G8018" s="241">
        <f t="shared" si="200"/>
        <v>87416.104838709463</v>
      </c>
      <c r="H8018" s="388" t="s">
        <v>9567</v>
      </c>
      <c r="I8018" s="52">
        <v>1864502</v>
      </c>
    </row>
    <row r="8019" spans="1:12" x14ac:dyDescent="0.3">
      <c r="A8019" s="45">
        <v>45253</v>
      </c>
      <c r="B8019" s="396" t="s">
        <v>12062</v>
      </c>
      <c r="C8019" s="5" t="s">
        <v>84</v>
      </c>
      <c r="D8019" s="124" t="s">
        <v>12724</v>
      </c>
      <c r="E8019" s="43">
        <v>5000</v>
      </c>
      <c r="F8019" s="43"/>
      <c r="G8019" s="241">
        <f t="shared" si="200"/>
        <v>82416.104838709463</v>
      </c>
      <c r="H8019" s="388" t="s">
        <v>9567</v>
      </c>
      <c r="I8019" s="52">
        <v>472526</v>
      </c>
    </row>
    <row r="8020" spans="1:12"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2" x14ac:dyDescent="0.3">
      <c r="A8021" s="45">
        <v>45253</v>
      </c>
      <c r="B8021" s="567"/>
      <c r="C8021" s="480"/>
      <c r="D8021" s="491" t="s">
        <v>7348</v>
      </c>
      <c r="E8021" s="480"/>
      <c r="F8021" s="43">
        <v>20000</v>
      </c>
      <c r="G8021" s="241">
        <f t="shared" si="200"/>
        <v>41216.104838709463</v>
      </c>
      <c r="H8021" s="388" t="s">
        <v>9567</v>
      </c>
    </row>
    <row r="8022" spans="1:12" x14ac:dyDescent="0.3">
      <c r="A8022" s="45">
        <v>45254</v>
      </c>
      <c r="B8022" s="396" t="s">
        <v>12572</v>
      </c>
      <c r="C8022" s="5" t="s">
        <v>8863</v>
      </c>
      <c r="D8022" s="124" t="s">
        <v>294</v>
      </c>
      <c r="E8022" s="43">
        <v>15000</v>
      </c>
      <c r="F8022" s="43"/>
      <c r="G8022" s="241">
        <f t="shared" si="200"/>
        <v>26216.104838709463</v>
      </c>
      <c r="H8022" s="388" t="s">
        <v>9567</v>
      </c>
    </row>
    <row r="8023" spans="1:12" x14ac:dyDescent="0.3">
      <c r="A8023" s="45">
        <v>45254</v>
      </c>
      <c r="B8023" s="396" t="s">
        <v>25</v>
      </c>
      <c r="C8023" s="5" t="s">
        <v>25</v>
      </c>
      <c r="D8023" s="124" t="s">
        <v>12708</v>
      </c>
      <c r="E8023" s="43">
        <v>6000</v>
      </c>
      <c r="F8023" s="43"/>
      <c r="G8023" s="241">
        <f t="shared" si="200"/>
        <v>20216.104838709463</v>
      </c>
      <c r="H8023" s="388" t="s">
        <v>9567</v>
      </c>
      <c r="I8023" s="342" t="s">
        <v>12058</v>
      </c>
      <c r="J8023" s="342"/>
      <c r="K8023" s="52" t="s">
        <v>12669</v>
      </c>
      <c r="L8023" s="52" t="s">
        <v>12670</v>
      </c>
    </row>
    <row r="8024" spans="1:12" x14ac:dyDescent="0.3">
      <c r="A8024" s="45">
        <v>45254</v>
      </c>
      <c r="B8024" s="396"/>
      <c r="C8024" s="5" t="s">
        <v>6430</v>
      </c>
      <c r="D8024" s="124" t="s">
        <v>5813</v>
      </c>
      <c r="E8024" s="43">
        <v>15000</v>
      </c>
      <c r="F8024" s="43"/>
      <c r="G8024" s="241">
        <f t="shared" si="200"/>
        <v>5216.1048387094634</v>
      </c>
      <c r="H8024" s="388" t="s">
        <v>9567</v>
      </c>
      <c r="I8024" s="52">
        <v>472526</v>
      </c>
      <c r="K8024" s="52">
        <v>3313804</v>
      </c>
      <c r="L8024" s="52">
        <v>5008480</v>
      </c>
    </row>
    <row r="8025" spans="1:12" x14ac:dyDescent="0.3">
      <c r="A8025" s="45">
        <v>45254</v>
      </c>
      <c r="B8025" s="396" t="s">
        <v>12102</v>
      </c>
      <c r="C8025" s="5" t="s">
        <v>26</v>
      </c>
      <c r="D8025" s="124" t="s">
        <v>12730</v>
      </c>
      <c r="E8025" s="43">
        <v>850</v>
      </c>
      <c r="F8025" s="43"/>
      <c r="G8025" s="241">
        <f t="shared" si="200"/>
        <v>4366.1048387094634</v>
      </c>
      <c r="H8025" s="388" t="s">
        <v>9567</v>
      </c>
    </row>
    <row r="8026" spans="1:12" x14ac:dyDescent="0.3">
      <c r="A8026" s="45">
        <v>45254</v>
      </c>
      <c r="B8026" s="396"/>
      <c r="C8026" s="5" t="s">
        <v>18</v>
      </c>
      <c r="D8026" s="124" t="s">
        <v>5813</v>
      </c>
      <c r="E8026" s="43">
        <v>2500</v>
      </c>
      <c r="F8026" s="43"/>
      <c r="G8026" s="241">
        <f t="shared" si="200"/>
        <v>1866.1048387094634</v>
      </c>
      <c r="H8026" s="388" t="s">
        <v>9567</v>
      </c>
    </row>
    <row r="8027" spans="1:12" x14ac:dyDescent="0.3">
      <c r="A8027" s="45">
        <v>45254</v>
      </c>
      <c r="B8027" s="567"/>
      <c r="C8027" s="480"/>
      <c r="D8027" s="491" t="s">
        <v>7348</v>
      </c>
      <c r="E8027" s="480"/>
      <c r="F8027" s="43">
        <v>80000</v>
      </c>
      <c r="G8027" s="241">
        <f t="shared" si="200"/>
        <v>81866.104838709463</v>
      </c>
      <c r="H8027" s="388" t="s">
        <v>9567</v>
      </c>
    </row>
    <row r="8028" spans="1:12" x14ac:dyDescent="0.3">
      <c r="A8028" s="45">
        <v>45254</v>
      </c>
      <c r="B8028" s="567"/>
      <c r="C8028" s="480"/>
      <c r="D8028" s="491" t="s">
        <v>12729</v>
      </c>
      <c r="E8028" s="480"/>
      <c r="F8028" s="43">
        <v>28200</v>
      </c>
      <c r="G8028" s="241">
        <f t="shared" si="200"/>
        <v>110066.10483870946</v>
      </c>
      <c r="H8028" s="388" t="s">
        <v>9567</v>
      </c>
    </row>
    <row r="8029" spans="1:12" x14ac:dyDescent="0.3">
      <c r="A8029" s="45">
        <v>45255</v>
      </c>
      <c r="B8029" s="396" t="s">
        <v>12102</v>
      </c>
      <c r="C8029" s="5" t="s">
        <v>5793</v>
      </c>
      <c r="D8029" s="124" t="s">
        <v>40</v>
      </c>
      <c r="E8029" s="43">
        <v>2500</v>
      </c>
      <c r="F8029" s="43"/>
      <c r="G8029" s="241">
        <f t="shared" si="200"/>
        <v>107566.10483870946</v>
      </c>
      <c r="H8029" s="388" t="s">
        <v>9567</v>
      </c>
    </row>
    <row r="8030" spans="1:12" x14ac:dyDescent="0.3">
      <c r="A8030" s="45">
        <v>45255</v>
      </c>
      <c r="B8030" s="396" t="s">
        <v>25</v>
      </c>
      <c r="C8030" s="5" t="s">
        <v>25</v>
      </c>
      <c r="D8030" s="124" t="s">
        <v>12708</v>
      </c>
      <c r="E8030" s="43">
        <v>5000</v>
      </c>
      <c r="F8030" s="43"/>
      <c r="G8030" s="241">
        <f t="shared" si="200"/>
        <v>102566.10483870946</v>
      </c>
      <c r="H8030" s="388" t="s">
        <v>9567</v>
      </c>
      <c r="K8030" s="52">
        <f>L8024+K8024+I8024</f>
        <v>8794810</v>
      </c>
    </row>
    <row r="8031" spans="1:12" ht="37.5" x14ac:dyDescent="0.3">
      <c r="A8031" s="45">
        <v>45255</v>
      </c>
      <c r="B8031" s="396" t="s">
        <v>12731</v>
      </c>
      <c r="C8031" s="5" t="s">
        <v>11174</v>
      </c>
      <c r="D8031" s="124" t="s">
        <v>12733</v>
      </c>
      <c r="E8031" s="43">
        <v>4400</v>
      </c>
      <c r="F8031" s="43"/>
      <c r="G8031" s="241">
        <f t="shared" si="200"/>
        <v>98166.104838709463</v>
      </c>
      <c r="H8031" s="388" t="s">
        <v>9567</v>
      </c>
      <c r="K8031" s="52">
        <v>8000000</v>
      </c>
    </row>
    <row r="8032" spans="1:12" x14ac:dyDescent="0.3">
      <c r="A8032" s="45">
        <v>45255</v>
      </c>
      <c r="B8032" s="396" t="s">
        <v>12153</v>
      </c>
      <c r="C8032" s="5" t="s">
        <v>26</v>
      </c>
      <c r="D8032" s="124" t="s">
        <v>12732</v>
      </c>
      <c r="E8032" s="43">
        <v>4000</v>
      </c>
      <c r="F8032" s="43"/>
      <c r="G8032" s="241">
        <f t="shared" si="200"/>
        <v>94166.104838709463</v>
      </c>
      <c r="H8032" s="388" t="s">
        <v>9567</v>
      </c>
      <c r="K8032" s="52">
        <f>K8030-K8031</f>
        <v>794810</v>
      </c>
      <c r="L8032" s="52">
        <v>120</v>
      </c>
    </row>
    <row r="8033" spans="1:13" x14ac:dyDescent="0.3">
      <c r="A8033" s="45">
        <v>45255</v>
      </c>
      <c r="B8033" s="396" t="s">
        <v>12632</v>
      </c>
      <c r="C8033" s="5" t="s">
        <v>6430</v>
      </c>
      <c r="D8033" s="124" t="s">
        <v>10792</v>
      </c>
      <c r="E8033" s="43">
        <v>15000</v>
      </c>
      <c r="F8033" s="43"/>
      <c r="G8033" s="241">
        <f t="shared" si="200"/>
        <v>79166.104838709463</v>
      </c>
      <c r="H8033" s="388" t="s">
        <v>9567</v>
      </c>
      <c r="K8033" s="52">
        <v>930395</v>
      </c>
      <c r="L8033" s="52">
        <v>36303</v>
      </c>
    </row>
    <row r="8034" spans="1:13" x14ac:dyDescent="0.3">
      <c r="A8034" s="45">
        <v>45255</v>
      </c>
      <c r="B8034" s="396" t="s">
        <v>12065</v>
      </c>
      <c r="C8034" s="5" t="s">
        <v>4550</v>
      </c>
      <c r="D8034" s="124" t="s">
        <v>12734</v>
      </c>
      <c r="E8034" s="43">
        <v>500</v>
      </c>
      <c r="F8034" s="43"/>
      <c r="G8034" s="241">
        <f t="shared" ref="G8034" si="201">G8033+F8034-E8034</f>
        <v>78666.104838709463</v>
      </c>
      <c r="H8034" s="388" t="s">
        <v>9567</v>
      </c>
      <c r="K8034" s="52">
        <f>K8033-K8032</f>
        <v>135585</v>
      </c>
      <c r="L8034" s="52">
        <f>L8033*15%</f>
        <v>5445.45</v>
      </c>
    </row>
    <row r="8035" spans="1:13" x14ac:dyDescent="0.3">
      <c r="A8035" s="45">
        <v>45255</v>
      </c>
      <c r="B8035" s="396" t="s">
        <v>12594</v>
      </c>
      <c r="C8035" s="5" t="s">
        <v>11174</v>
      </c>
      <c r="D8035" s="124" t="s">
        <v>12735</v>
      </c>
      <c r="E8035" s="43">
        <v>5000</v>
      </c>
      <c r="F8035" s="43"/>
      <c r="G8035" s="241">
        <f t="shared" ref="G8035:G8036" si="202">G8034+F8035-E8035</f>
        <v>73666.104838709463</v>
      </c>
      <c r="H8035" s="388" t="s">
        <v>9567</v>
      </c>
      <c r="L8035" s="52">
        <f>L8032*15%</f>
        <v>18</v>
      </c>
    </row>
    <row r="8036" spans="1:13" x14ac:dyDescent="0.3">
      <c r="A8036" s="45">
        <v>45255</v>
      </c>
      <c r="B8036" s="396" t="s">
        <v>12153</v>
      </c>
      <c r="C8036" s="5" t="s">
        <v>5162</v>
      </c>
      <c r="D8036" s="124" t="s">
        <v>5813</v>
      </c>
      <c r="E8036" s="43">
        <v>5000</v>
      </c>
      <c r="F8036" s="43"/>
      <c r="G8036" s="241">
        <f t="shared" si="202"/>
        <v>68666.104838709463</v>
      </c>
      <c r="H8036" s="388" t="s">
        <v>9567</v>
      </c>
      <c r="L8036" s="52">
        <f>L8032-L8035</f>
        <v>102</v>
      </c>
    </row>
    <row r="8037" spans="1:13"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3" x14ac:dyDescent="0.3">
      <c r="A8038" s="45">
        <v>45257</v>
      </c>
      <c r="B8038" s="396"/>
      <c r="C8038" s="5" t="s">
        <v>18</v>
      </c>
      <c r="D8038" s="124" t="s">
        <v>294</v>
      </c>
      <c r="E8038" s="43">
        <v>5000</v>
      </c>
      <c r="F8038" s="43"/>
      <c r="G8038" s="241">
        <f t="shared" si="203"/>
        <v>62666.104838709463</v>
      </c>
      <c r="H8038" s="388" t="s">
        <v>9567</v>
      </c>
      <c r="I8038" s="169">
        <v>100000</v>
      </c>
      <c r="J8038" s="169"/>
    </row>
    <row r="8039" spans="1:13" x14ac:dyDescent="0.3">
      <c r="A8039" s="45">
        <v>45257</v>
      </c>
      <c r="B8039" s="396" t="s">
        <v>12342</v>
      </c>
      <c r="C8039" s="5" t="s">
        <v>4550</v>
      </c>
      <c r="D8039" s="124" t="s">
        <v>12737</v>
      </c>
      <c r="E8039" s="43">
        <v>50000</v>
      </c>
      <c r="F8039" s="43"/>
      <c r="G8039" s="241">
        <f t="shared" si="203"/>
        <v>12666.104838709463</v>
      </c>
      <c r="H8039" s="388" t="s">
        <v>9567</v>
      </c>
      <c r="I8039" s="169">
        <v>82924</v>
      </c>
      <c r="J8039" s="169"/>
    </row>
    <row r="8040" spans="1:13" x14ac:dyDescent="0.3">
      <c r="A8040" s="45">
        <v>45257</v>
      </c>
      <c r="B8040" s="396" t="s">
        <v>12102</v>
      </c>
      <c r="C8040" s="5" t="s">
        <v>5793</v>
      </c>
      <c r="D8040" s="124" t="s">
        <v>40</v>
      </c>
      <c r="E8040" s="43">
        <v>3200</v>
      </c>
      <c r="F8040" s="43"/>
      <c r="G8040" s="241">
        <f t="shared" si="203"/>
        <v>9466.1048387094634</v>
      </c>
      <c r="H8040" s="388" t="s">
        <v>9567</v>
      </c>
      <c r="I8040" s="169">
        <v>399840</v>
      </c>
      <c r="J8040" s="169"/>
    </row>
    <row r="8041" spans="1:13" x14ac:dyDescent="0.3">
      <c r="A8041" s="45">
        <v>45257</v>
      </c>
      <c r="B8041" s="396" t="s">
        <v>25</v>
      </c>
      <c r="C8041" s="5" t="s">
        <v>25</v>
      </c>
      <c r="D8041" s="124" t="s">
        <v>12708</v>
      </c>
      <c r="E8041" s="43">
        <v>5000</v>
      </c>
      <c r="F8041" s="43"/>
      <c r="G8041" s="241">
        <f t="shared" si="203"/>
        <v>4466.1048387094634</v>
      </c>
      <c r="H8041" s="388" t="s">
        <v>9567</v>
      </c>
      <c r="I8041" s="169">
        <v>48749</v>
      </c>
      <c r="J8041" s="169"/>
    </row>
    <row r="8042" spans="1:13" x14ac:dyDescent="0.3">
      <c r="A8042" s="45">
        <v>45258</v>
      </c>
      <c r="B8042" s="396"/>
      <c r="C8042" s="5" t="s">
        <v>84</v>
      </c>
      <c r="D8042" s="124" t="s">
        <v>12742</v>
      </c>
      <c r="E8042" s="43">
        <v>10000</v>
      </c>
      <c r="F8042" s="43"/>
      <c r="G8042" s="241">
        <f t="shared" si="203"/>
        <v>-5533.8951612905366</v>
      </c>
      <c r="H8042" s="388" t="s">
        <v>9567</v>
      </c>
      <c r="I8042" s="169">
        <v>214220</v>
      </c>
      <c r="J8042" s="169"/>
      <c r="L8042" s="169">
        <v>1523704</v>
      </c>
    </row>
    <row r="8043" spans="1:13"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J8043" s="169"/>
      <c r="L8043" s="169">
        <v>1741376</v>
      </c>
    </row>
    <row r="8044" spans="1:13" x14ac:dyDescent="0.3">
      <c r="A8044" s="45">
        <v>45258</v>
      </c>
      <c r="B8044" s="396" t="s">
        <v>12153</v>
      </c>
      <c r="C8044" s="5" t="s">
        <v>5162</v>
      </c>
      <c r="D8044" s="124" t="s">
        <v>5813</v>
      </c>
      <c r="E8044" s="43">
        <v>1000</v>
      </c>
      <c r="F8044" s="43"/>
      <c r="G8044" s="48">
        <f t="shared" si="204"/>
        <v>-6783.8951612905366</v>
      </c>
      <c r="H8044" s="388" t="s">
        <v>9567</v>
      </c>
      <c r="I8044" s="169">
        <v>9820</v>
      </c>
      <c r="J8044" s="169"/>
      <c r="L8044" s="169">
        <v>1554800</v>
      </c>
    </row>
    <row r="8045" spans="1:13" x14ac:dyDescent="0.3">
      <c r="A8045" s="45">
        <v>45259</v>
      </c>
      <c r="B8045" s="567"/>
      <c r="C8045" s="480"/>
      <c r="D8045" s="491" t="s">
        <v>11993</v>
      </c>
      <c r="E8045" s="480"/>
      <c r="F8045" s="28">
        <v>20000</v>
      </c>
      <c r="G8045" s="48">
        <f t="shared" si="204"/>
        <v>13216.104838709463</v>
      </c>
      <c r="H8045" s="388" t="s">
        <v>9567</v>
      </c>
      <c r="I8045" s="169">
        <v>91053</v>
      </c>
      <c r="J8045" s="169"/>
      <c r="L8045" s="169">
        <v>90200</v>
      </c>
    </row>
    <row r="8046" spans="1:13" x14ac:dyDescent="0.3">
      <c r="A8046" s="45">
        <v>45259</v>
      </c>
      <c r="B8046" s="396" t="s">
        <v>25</v>
      </c>
      <c r="C8046" s="5" t="s">
        <v>25</v>
      </c>
      <c r="D8046" s="124" t="s">
        <v>12708</v>
      </c>
      <c r="E8046" s="43">
        <v>4000</v>
      </c>
      <c r="F8046" s="43"/>
      <c r="G8046" s="48">
        <f t="shared" si="204"/>
        <v>9216.1048387094634</v>
      </c>
      <c r="H8046" s="388" t="s">
        <v>9567</v>
      </c>
      <c r="I8046" s="169">
        <v>92000</v>
      </c>
      <c r="J8046" s="169"/>
      <c r="L8046" s="169">
        <v>98400</v>
      </c>
    </row>
    <row r="8047" spans="1:13" x14ac:dyDescent="0.3">
      <c r="A8047" s="45">
        <v>45259</v>
      </c>
      <c r="B8047" s="396" t="s">
        <v>12102</v>
      </c>
      <c r="C8047" s="5" t="s">
        <v>5793</v>
      </c>
      <c r="D8047" s="124" t="s">
        <v>40</v>
      </c>
      <c r="E8047" s="43">
        <v>200</v>
      </c>
      <c r="F8047" s="43"/>
      <c r="G8047" s="48">
        <f t="shared" si="204"/>
        <v>9016.1048387094634</v>
      </c>
      <c r="H8047" s="388" t="s">
        <v>9567</v>
      </c>
      <c r="I8047" s="169">
        <v>188000</v>
      </c>
      <c r="J8047" s="169"/>
      <c r="L8047" s="52">
        <f>SUM(L8042:L8046)</f>
        <v>5008480</v>
      </c>
      <c r="M8047" s="93">
        <f>L8047+I8065+L8065</f>
        <v>6873982</v>
      </c>
    </row>
    <row r="8048" spans="1:13" x14ac:dyDescent="0.3">
      <c r="A8048" s="45">
        <v>45259</v>
      </c>
      <c r="B8048" s="396" t="s">
        <v>12251</v>
      </c>
      <c r="C8048" s="5" t="s">
        <v>1616</v>
      </c>
      <c r="D8048" s="124" t="s">
        <v>640</v>
      </c>
      <c r="E8048" s="43">
        <v>850</v>
      </c>
      <c r="F8048" s="43"/>
      <c r="G8048" s="48">
        <f t="shared" si="204"/>
        <v>8166.1048387094634</v>
      </c>
      <c r="H8048" s="388" t="s">
        <v>9567</v>
      </c>
      <c r="I8048" s="169">
        <v>24000</v>
      </c>
      <c r="J8048" s="169"/>
      <c r="M8048" s="52">
        <v>8000000</v>
      </c>
    </row>
    <row r="8049" spans="1:13" x14ac:dyDescent="0.3">
      <c r="A8049" s="45">
        <v>45260</v>
      </c>
      <c r="B8049" s="396" t="s">
        <v>25</v>
      </c>
      <c r="C8049" s="5" t="s">
        <v>4400</v>
      </c>
      <c r="D8049" s="124" t="s">
        <v>40</v>
      </c>
      <c r="E8049" s="43">
        <v>6000</v>
      </c>
      <c r="F8049" s="43"/>
      <c r="G8049" s="48">
        <f t="shared" si="204"/>
        <v>2166.1048387094634</v>
      </c>
      <c r="H8049" s="388" t="s">
        <v>9567</v>
      </c>
      <c r="I8049" s="169">
        <v>83200</v>
      </c>
      <c r="J8049" s="169"/>
      <c r="M8049" s="93">
        <f>M8048-M8047</f>
        <v>1126018</v>
      </c>
    </row>
    <row r="8050" spans="1:13" x14ac:dyDescent="0.3">
      <c r="A8050" s="45">
        <v>45260</v>
      </c>
      <c r="B8050" s="396" t="s">
        <v>12657</v>
      </c>
      <c r="C8050" s="5" t="s">
        <v>11174</v>
      </c>
      <c r="D8050" s="124" t="s">
        <v>12746</v>
      </c>
      <c r="E8050" s="43">
        <v>850</v>
      </c>
      <c r="F8050" s="43"/>
      <c r="G8050" s="48">
        <f t="shared" si="204"/>
        <v>1316.1048387094634</v>
      </c>
      <c r="H8050" s="388" t="s">
        <v>9567</v>
      </c>
      <c r="I8050" s="169">
        <v>88971</v>
      </c>
      <c r="J8050" s="169"/>
    </row>
    <row r="8051" spans="1:13" x14ac:dyDescent="0.3">
      <c r="A8051" s="45">
        <v>45260</v>
      </c>
      <c r="B8051" s="396" t="s">
        <v>12657</v>
      </c>
      <c r="C8051" s="5" t="s">
        <v>5793</v>
      </c>
      <c r="D8051" s="124" t="s">
        <v>40</v>
      </c>
      <c r="E8051" s="43">
        <v>2000</v>
      </c>
      <c r="F8051" s="43"/>
      <c r="G8051" s="48">
        <f t="shared" si="204"/>
        <v>-683.89516129053663</v>
      </c>
      <c r="H8051" s="388" t="s">
        <v>9567</v>
      </c>
      <c r="I8051" s="169">
        <v>16864</v>
      </c>
      <c r="J8051" s="169"/>
      <c r="L8051" s="52">
        <v>1787501</v>
      </c>
    </row>
    <row r="8052" spans="1:13" x14ac:dyDescent="0.3">
      <c r="A8052" s="45">
        <v>45260</v>
      </c>
      <c r="B8052" s="396" t="s">
        <v>12095</v>
      </c>
      <c r="C8052" s="5" t="s">
        <v>30</v>
      </c>
      <c r="D8052" s="124" t="s">
        <v>12385</v>
      </c>
      <c r="E8052" s="43">
        <v>500</v>
      </c>
      <c r="F8052" s="43"/>
      <c r="G8052" s="48">
        <f t="shared" si="204"/>
        <v>-1183.8951612905366</v>
      </c>
      <c r="H8052" s="388" t="s">
        <v>9567</v>
      </c>
      <c r="I8052" s="169">
        <v>10980</v>
      </c>
      <c r="J8052" s="169"/>
      <c r="L8052" s="169">
        <v>3780</v>
      </c>
    </row>
    <row r="8053" spans="1:13" x14ac:dyDescent="0.3">
      <c r="A8053" s="45">
        <v>45260</v>
      </c>
      <c r="B8053" s="396" t="s">
        <v>12594</v>
      </c>
      <c r="C8053" s="5" t="s">
        <v>5793</v>
      </c>
      <c r="D8053" s="124" t="s">
        <v>40</v>
      </c>
      <c r="E8053" s="43">
        <v>500</v>
      </c>
      <c r="F8053" s="43"/>
      <c r="G8053" s="48">
        <f t="shared" si="204"/>
        <v>-1683.8951612905366</v>
      </c>
      <c r="H8053" s="388" t="s">
        <v>9567</v>
      </c>
      <c r="I8053" s="169">
        <v>104470</v>
      </c>
      <c r="J8053" s="169"/>
      <c r="L8053" s="169">
        <v>44000</v>
      </c>
    </row>
    <row r="8054" spans="1:13" x14ac:dyDescent="0.3">
      <c r="A8054" s="45">
        <v>45260</v>
      </c>
      <c r="B8054" s="396" t="s">
        <v>12153</v>
      </c>
      <c r="C8054" s="5" t="s">
        <v>5162</v>
      </c>
      <c r="D8054" s="124" t="s">
        <v>5813</v>
      </c>
      <c r="E8054" s="43">
        <v>1000</v>
      </c>
      <c r="F8054" s="43"/>
      <c r="G8054" s="48">
        <f t="shared" si="204"/>
        <v>-2683.8951612905366</v>
      </c>
      <c r="H8054" s="388" t="s">
        <v>9567</v>
      </c>
      <c r="I8054" s="169">
        <v>14520</v>
      </c>
      <c r="J8054" s="169"/>
      <c r="L8054" s="169">
        <v>44000</v>
      </c>
    </row>
    <row r="8055" spans="1:13" x14ac:dyDescent="0.3">
      <c r="A8055" s="45">
        <v>45260</v>
      </c>
      <c r="B8055" s="396" t="s">
        <v>12102</v>
      </c>
      <c r="C8055" s="5" t="s">
        <v>11174</v>
      </c>
      <c r="D8055" s="124" t="s">
        <v>12748</v>
      </c>
      <c r="E8055" s="43">
        <v>2800</v>
      </c>
      <c r="F8055" s="43"/>
      <c r="G8055" s="48">
        <f t="shared" si="204"/>
        <v>-5483.8951612905366</v>
      </c>
      <c r="H8055" s="388" t="s">
        <v>9567</v>
      </c>
      <c r="I8055" s="169">
        <v>22800</v>
      </c>
      <c r="J8055" s="169"/>
      <c r="L8055" s="169">
        <v>90200</v>
      </c>
    </row>
    <row r="8056" spans="1:13" x14ac:dyDescent="0.3">
      <c r="A8056" s="45">
        <v>45261</v>
      </c>
      <c r="B8056" s="396" t="s">
        <v>25</v>
      </c>
      <c r="C8056" s="5" t="s">
        <v>25</v>
      </c>
      <c r="D8056" s="124" t="s">
        <v>12708</v>
      </c>
      <c r="E8056" s="43">
        <v>5000</v>
      </c>
      <c r="F8056" s="43"/>
      <c r="G8056" s="48">
        <f t="shared" si="204"/>
        <v>-10483.895161290537</v>
      </c>
      <c r="H8056" s="388" t="s">
        <v>9567</v>
      </c>
      <c r="I8056" s="169">
        <v>13500</v>
      </c>
      <c r="J8056" s="169"/>
      <c r="L8056" s="169">
        <v>55094</v>
      </c>
    </row>
    <row r="8057" spans="1:13" x14ac:dyDescent="0.3">
      <c r="A8057" s="45">
        <v>45261</v>
      </c>
      <c r="B8057" s="567"/>
      <c r="C8057" s="480"/>
      <c r="D8057" s="491" t="s">
        <v>11993</v>
      </c>
      <c r="E8057" s="480"/>
      <c r="F8057" s="28">
        <v>100000</v>
      </c>
      <c r="G8057" s="48">
        <f t="shared" si="204"/>
        <v>89516.104838709463</v>
      </c>
      <c r="H8057" s="388" t="s">
        <v>9567</v>
      </c>
      <c r="I8057" s="169">
        <v>529131</v>
      </c>
      <c r="J8057" s="169"/>
      <c r="L8057" s="169">
        <v>53000</v>
      </c>
      <c r="M8057" s="93">
        <f>I8065+L8052+L8053+L8054+L8055+L8056+L8057+L8058+L8059+L8060+L8061+L8062+L8063+L8064</f>
        <v>2764278</v>
      </c>
    </row>
    <row r="8058" spans="1:13" x14ac:dyDescent="0.3">
      <c r="A8058" s="45">
        <v>45261</v>
      </c>
      <c r="B8058" s="396" t="s">
        <v>12066</v>
      </c>
      <c r="C8058" s="5" t="s">
        <v>10745</v>
      </c>
      <c r="D8058" s="124" t="s">
        <v>294</v>
      </c>
      <c r="E8058" s="43">
        <v>20000</v>
      </c>
      <c r="F8058" s="43"/>
      <c r="G8058" s="48">
        <f t="shared" si="204"/>
        <v>69516.104838709463</v>
      </c>
      <c r="H8058" s="388" t="s">
        <v>9567</v>
      </c>
      <c r="I8058" s="169">
        <v>38500</v>
      </c>
      <c r="J8058" s="169"/>
      <c r="L8058" s="169">
        <v>55000</v>
      </c>
    </row>
    <row r="8059" spans="1:13" x14ac:dyDescent="0.3">
      <c r="A8059" s="45">
        <v>45261</v>
      </c>
      <c r="B8059" s="396" t="s">
        <v>12594</v>
      </c>
      <c r="C8059" s="5" t="s">
        <v>9451</v>
      </c>
      <c r="D8059" s="124" t="s">
        <v>40</v>
      </c>
      <c r="E8059" s="43">
        <v>6000</v>
      </c>
      <c r="F8059" s="43"/>
      <c r="G8059" s="48">
        <f t="shared" si="204"/>
        <v>63516.104838709463</v>
      </c>
      <c r="H8059" s="388" t="s">
        <v>9567</v>
      </c>
      <c r="I8059" s="169">
        <v>1600</v>
      </c>
      <c r="J8059" s="169"/>
      <c r="L8059" s="169">
        <v>19640</v>
      </c>
    </row>
    <row r="8060" spans="1:13" x14ac:dyDescent="0.3">
      <c r="A8060" s="45">
        <v>45261</v>
      </c>
      <c r="B8060" s="396" t="s">
        <v>25</v>
      </c>
      <c r="C8060" s="5" t="s">
        <v>26</v>
      </c>
      <c r="D8060" s="124" t="s">
        <v>12754</v>
      </c>
      <c r="E8060" s="43">
        <v>450</v>
      </c>
      <c r="F8060" s="43"/>
      <c r="G8060" s="48">
        <f t="shared" si="204"/>
        <v>63066.104838709463</v>
      </c>
      <c r="H8060" s="388" t="s">
        <v>9567</v>
      </c>
      <c r="I8060" s="169">
        <v>15000</v>
      </c>
      <c r="J8060" s="169"/>
      <c r="L8060" s="169">
        <v>74282</v>
      </c>
    </row>
    <row r="8061" spans="1:13" x14ac:dyDescent="0.3">
      <c r="A8061" s="45">
        <v>45261</v>
      </c>
      <c r="B8061" s="396" t="s">
        <v>12569</v>
      </c>
      <c r="C8061" s="5" t="s">
        <v>30</v>
      </c>
      <c r="D8061" s="124" t="s">
        <v>10637</v>
      </c>
      <c r="E8061" s="43">
        <v>1450</v>
      </c>
      <c r="F8061" s="43"/>
      <c r="G8061" s="48">
        <f t="shared" si="204"/>
        <v>61616.104838709463</v>
      </c>
      <c r="H8061" s="388" t="s">
        <v>9567</v>
      </c>
      <c r="I8061" s="169">
        <v>34690</v>
      </c>
      <c r="J8061" s="169"/>
      <c r="L8061" s="169">
        <v>386760</v>
      </c>
    </row>
    <row r="8062" spans="1:13" x14ac:dyDescent="0.3">
      <c r="A8062" s="45">
        <v>45261</v>
      </c>
      <c r="B8062" s="396" t="s">
        <v>12155</v>
      </c>
      <c r="C8062" s="5" t="s">
        <v>12629</v>
      </c>
      <c r="D8062" s="124" t="s">
        <v>438</v>
      </c>
      <c r="E8062" s="43">
        <v>25000</v>
      </c>
      <c r="F8062" s="43"/>
      <c r="G8062" s="48">
        <f t="shared" si="204"/>
        <v>36616.104838709463</v>
      </c>
      <c r="H8062" s="388" t="s">
        <v>9567</v>
      </c>
      <c r="I8062" s="169">
        <v>49170</v>
      </c>
      <c r="J8062" s="169"/>
      <c r="L8062" s="169">
        <v>59680</v>
      </c>
    </row>
    <row r="8063" spans="1:13" x14ac:dyDescent="0.3">
      <c r="A8063" s="45">
        <v>45261</v>
      </c>
      <c r="B8063" s="396" t="s">
        <v>12569</v>
      </c>
      <c r="C8063" s="5" t="s">
        <v>5793</v>
      </c>
      <c r="D8063" s="124" t="s">
        <v>40</v>
      </c>
      <c r="E8063" s="43">
        <v>5000</v>
      </c>
      <c r="F8063" s="43"/>
      <c r="G8063" s="48">
        <f t="shared" si="204"/>
        <v>31616.104838709463</v>
      </c>
      <c r="H8063" s="388" t="s">
        <v>9567</v>
      </c>
      <c r="I8063" s="52">
        <f>SUM(I8038:I8062)</f>
        <v>2287502</v>
      </c>
      <c r="L8063" s="169">
        <v>67140</v>
      </c>
    </row>
    <row r="8064" spans="1:13" x14ac:dyDescent="0.3">
      <c r="A8064" s="45">
        <v>45262</v>
      </c>
      <c r="B8064" s="396" t="s">
        <v>12632</v>
      </c>
      <c r="C8064" s="5" t="s">
        <v>6430</v>
      </c>
      <c r="D8064" s="124" t="s">
        <v>12128</v>
      </c>
      <c r="E8064" s="43">
        <v>6000</v>
      </c>
      <c r="F8064" s="43"/>
      <c r="G8064" s="48">
        <f t="shared" si="204"/>
        <v>25616.104838709463</v>
      </c>
      <c r="H8064" s="388" t="s">
        <v>9567</v>
      </c>
      <c r="I8064" s="52">
        <v>500000</v>
      </c>
      <c r="L8064" s="169">
        <v>24200</v>
      </c>
    </row>
    <row r="8065" spans="1:12" x14ac:dyDescent="0.3">
      <c r="A8065" s="45">
        <v>45262</v>
      </c>
      <c r="B8065" s="396" t="s">
        <v>12251</v>
      </c>
      <c r="C8065" s="5" t="s">
        <v>110</v>
      </c>
      <c r="D8065" s="124" t="s">
        <v>640</v>
      </c>
      <c r="E8065" s="43">
        <v>4500</v>
      </c>
      <c r="F8065" s="43"/>
      <c r="G8065" s="48">
        <f t="shared" si="204"/>
        <v>21116.104838709463</v>
      </c>
      <c r="H8065" s="388" t="s">
        <v>9567</v>
      </c>
      <c r="I8065" s="52">
        <f>I8063-I8064</f>
        <v>1787502</v>
      </c>
      <c r="L8065" s="52">
        <v>78000</v>
      </c>
    </row>
    <row r="8066" spans="1:12" x14ac:dyDescent="0.3">
      <c r="A8066" s="45">
        <v>45262</v>
      </c>
      <c r="B8066" s="396" t="s">
        <v>12102</v>
      </c>
      <c r="C8066" s="5" t="s">
        <v>11174</v>
      </c>
      <c r="D8066" s="124" t="s">
        <v>12308</v>
      </c>
      <c r="E8066" s="43">
        <v>1500</v>
      </c>
      <c r="F8066" s="43"/>
      <c r="G8066" s="48">
        <f t="shared" si="204"/>
        <v>19616.104838709463</v>
      </c>
      <c r="H8066" s="388" t="s">
        <v>9567</v>
      </c>
      <c r="I8066" s="52">
        <v>5008480</v>
      </c>
      <c r="L8066" s="52">
        <v>2952685</v>
      </c>
    </row>
    <row r="8067" spans="1:12" x14ac:dyDescent="0.3">
      <c r="A8067" s="45">
        <v>45262</v>
      </c>
      <c r="B8067" s="396" t="s">
        <v>12460</v>
      </c>
      <c r="C8067" s="5" t="s">
        <v>11174</v>
      </c>
      <c r="D8067" s="124" t="s">
        <v>12755</v>
      </c>
      <c r="E8067" s="43">
        <v>5000</v>
      </c>
      <c r="F8067" s="43"/>
      <c r="G8067" s="48">
        <f t="shared" si="204"/>
        <v>14616.104838709463</v>
      </c>
      <c r="H8067" s="388" t="s">
        <v>9567</v>
      </c>
      <c r="L8067" s="52">
        <v>-2000000</v>
      </c>
    </row>
    <row r="8068" spans="1:12" x14ac:dyDescent="0.3">
      <c r="A8068" s="45">
        <v>45262</v>
      </c>
      <c r="B8068" s="396" t="s">
        <v>12460</v>
      </c>
      <c r="C8068" s="5" t="s">
        <v>11174</v>
      </c>
      <c r="D8068" s="124" t="s">
        <v>12757</v>
      </c>
      <c r="E8068" s="43">
        <v>11620</v>
      </c>
      <c r="F8068" s="43"/>
      <c r="G8068" s="48">
        <f t="shared" si="204"/>
        <v>2996.1048387094634</v>
      </c>
      <c r="H8068" s="388" t="s">
        <v>9567</v>
      </c>
      <c r="L8068" s="52">
        <v>-1000000</v>
      </c>
    </row>
    <row r="8069" spans="1:12" x14ac:dyDescent="0.3">
      <c r="A8069" s="45">
        <v>45262</v>
      </c>
      <c r="B8069" s="567"/>
      <c r="C8069" s="480"/>
      <c r="D8069" s="491" t="s">
        <v>4106</v>
      </c>
      <c r="E8069" s="480"/>
      <c r="F8069" s="43">
        <v>500000</v>
      </c>
      <c r="G8069" s="48">
        <f t="shared" si="204"/>
        <v>502996.10483870946</v>
      </c>
      <c r="H8069" s="388" t="s">
        <v>9567</v>
      </c>
      <c r="L8069" s="52">
        <v>45000</v>
      </c>
    </row>
    <row r="8070" spans="1:12" x14ac:dyDescent="0.3">
      <c r="A8070" s="45">
        <v>45264</v>
      </c>
      <c r="B8070" s="396" t="s">
        <v>12460</v>
      </c>
      <c r="C8070" s="5" t="s">
        <v>11174</v>
      </c>
      <c r="D8070" s="124" t="s">
        <v>12756</v>
      </c>
      <c r="E8070" s="43">
        <v>45000</v>
      </c>
      <c r="F8070" s="43"/>
      <c r="G8070" s="48">
        <f t="shared" si="204"/>
        <v>457996.10483870946</v>
      </c>
      <c r="H8070" s="388" t="s">
        <v>9567</v>
      </c>
      <c r="L8070" s="52">
        <v>55000</v>
      </c>
    </row>
    <row r="8071" spans="1:12" x14ac:dyDescent="0.3">
      <c r="A8071" s="45">
        <v>45264</v>
      </c>
      <c r="B8071" s="396" t="s">
        <v>12102</v>
      </c>
      <c r="C8071" s="5" t="s">
        <v>5793</v>
      </c>
      <c r="D8071" s="124" t="s">
        <v>8924</v>
      </c>
      <c r="E8071" s="43">
        <v>300</v>
      </c>
      <c r="F8071" s="43"/>
      <c r="G8071" s="48">
        <f t="shared" si="204"/>
        <v>457696.10483870946</v>
      </c>
      <c r="H8071" s="388" t="s">
        <v>9567</v>
      </c>
      <c r="I8071" s="52">
        <v>3400</v>
      </c>
      <c r="K8071" s="52" t="s">
        <v>12758</v>
      </c>
      <c r="L8071" s="52">
        <v>55000</v>
      </c>
    </row>
    <row r="8072" spans="1:12" x14ac:dyDescent="0.3">
      <c r="A8072" s="45">
        <v>45264</v>
      </c>
      <c r="B8072" s="396" t="s">
        <v>12569</v>
      </c>
      <c r="C8072" s="5" t="s">
        <v>5793</v>
      </c>
      <c r="D8072" s="124" t="s">
        <v>40</v>
      </c>
      <c r="E8072" s="43">
        <v>5000</v>
      </c>
      <c r="F8072" s="43"/>
      <c r="G8072" s="48">
        <f t="shared" si="204"/>
        <v>452696.10483870946</v>
      </c>
      <c r="H8072" s="388" t="s">
        <v>9567</v>
      </c>
      <c r="I8072" s="52">
        <v>1700</v>
      </c>
      <c r="K8072" s="52" t="s">
        <v>12759</v>
      </c>
      <c r="L8072" s="52">
        <v>45000</v>
      </c>
    </row>
    <row r="8073" spans="1:12" x14ac:dyDescent="0.3">
      <c r="A8073" s="45">
        <v>45264</v>
      </c>
      <c r="B8073" s="396" t="s">
        <v>25</v>
      </c>
      <c r="C8073" s="5" t="s">
        <v>25</v>
      </c>
      <c r="D8073" s="124" t="s">
        <v>12708</v>
      </c>
      <c r="E8073" s="43">
        <v>2000</v>
      </c>
      <c r="F8073" s="43"/>
      <c r="G8073" s="48">
        <f t="shared" si="204"/>
        <v>450696.10483870946</v>
      </c>
      <c r="H8073" s="388" t="s">
        <v>9567</v>
      </c>
      <c r="I8073" s="52">
        <v>3200</v>
      </c>
      <c r="K8073" s="52" t="s">
        <v>12759</v>
      </c>
    </row>
    <row r="8074" spans="1:12"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2" x14ac:dyDescent="0.3">
      <c r="A8075" s="45">
        <v>45265</v>
      </c>
      <c r="B8075" s="396"/>
      <c r="C8075" s="5" t="s">
        <v>68</v>
      </c>
      <c r="D8075" s="124" t="s">
        <v>294</v>
      </c>
      <c r="E8075" s="43">
        <v>1000</v>
      </c>
      <c r="F8075" s="43"/>
      <c r="G8075" s="48">
        <f t="shared" si="204"/>
        <v>447996.10483870946</v>
      </c>
      <c r="H8075" s="388" t="s">
        <v>9567</v>
      </c>
      <c r="I8075" s="52">
        <v>3000</v>
      </c>
      <c r="K8075" s="52" t="s">
        <v>12758</v>
      </c>
      <c r="L8075" s="52">
        <f>SUM(L8051:L8074)</f>
        <v>2994962</v>
      </c>
    </row>
    <row r="8076" spans="1:12" x14ac:dyDescent="0.3">
      <c r="A8076" s="45">
        <v>45265</v>
      </c>
      <c r="B8076" s="396" t="s">
        <v>10319</v>
      </c>
      <c r="C8076" s="5" t="s">
        <v>9794</v>
      </c>
      <c r="D8076" s="124" t="s">
        <v>12764</v>
      </c>
      <c r="E8076" s="43">
        <v>11000</v>
      </c>
      <c r="F8076" s="43"/>
      <c r="G8076" s="48">
        <f t="shared" si="204"/>
        <v>436996.10483870946</v>
      </c>
      <c r="H8076" s="388" t="s">
        <v>9567</v>
      </c>
      <c r="I8076" s="52">
        <v>1700</v>
      </c>
      <c r="K8076" s="52" t="s">
        <v>12758</v>
      </c>
    </row>
    <row r="8077" spans="1:12" x14ac:dyDescent="0.3">
      <c r="A8077" s="45">
        <v>45265</v>
      </c>
      <c r="B8077" s="567"/>
      <c r="C8077" s="480"/>
      <c r="D8077" s="491" t="s">
        <v>4106</v>
      </c>
      <c r="E8077" s="480"/>
      <c r="F8077" s="43">
        <v>300000</v>
      </c>
      <c r="G8077" s="48">
        <f t="shared" si="204"/>
        <v>736996.10483870946</v>
      </c>
      <c r="H8077" s="388" t="s">
        <v>9567</v>
      </c>
    </row>
    <row r="8078" spans="1:12"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2" x14ac:dyDescent="0.3">
      <c r="A8079" s="45">
        <v>45265</v>
      </c>
      <c r="B8079" s="602" t="s">
        <v>12594</v>
      </c>
      <c r="C8079" s="603" t="s">
        <v>54</v>
      </c>
      <c r="D8079" s="604" t="s">
        <v>6245</v>
      </c>
      <c r="E8079" s="605">
        <v>100040</v>
      </c>
      <c r="F8079" s="43"/>
      <c r="G8079" s="48">
        <f t="shared" si="204"/>
        <v>606956.10483870946</v>
      </c>
      <c r="H8079" s="388" t="s">
        <v>9567</v>
      </c>
      <c r="I8079" s="52">
        <v>1300</v>
      </c>
    </row>
    <row r="8080" spans="1:12"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5" x14ac:dyDescent="0.3">
      <c r="A8081" s="45">
        <v>45265</v>
      </c>
      <c r="B8081" s="396" t="s">
        <v>25</v>
      </c>
      <c r="C8081" s="5" t="s">
        <v>25</v>
      </c>
      <c r="D8081" s="124" t="s">
        <v>12708</v>
      </c>
      <c r="E8081" s="43">
        <v>5000</v>
      </c>
      <c r="F8081" s="43"/>
      <c r="G8081" s="48">
        <f t="shared" si="204"/>
        <v>600356.10483870946</v>
      </c>
      <c r="H8081" s="388" t="s">
        <v>9567</v>
      </c>
      <c r="M8081" s="93"/>
    </row>
    <row r="8082" spans="1:15" x14ac:dyDescent="0.3">
      <c r="A8082" s="45">
        <v>45265</v>
      </c>
      <c r="B8082" s="396" t="s">
        <v>12594</v>
      </c>
      <c r="C8082" s="5" t="s">
        <v>9758</v>
      </c>
      <c r="D8082" s="124" t="s">
        <v>12765</v>
      </c>
      <c r="E8082" s="43">
        <v>5000</v>
      </c>
      <c r="F8082" s="43"/>
      <c r="G8082" s="48">
        <f t="shared" si="204"/>
        <v>595356.10483870946</v>
      </c>
      <c r="H8082" s="388" t="s">
        <v>9567</v>
      </c>
      <c r="L8082" s="52">
        <v>1960000</v>
      </c>
    </row>
    <row r="8083" spans="1:15" x14ac:dyDescent="0.3">
      <c r="A8083" s="45">
        <v>45265</v>
      </c>
      <c r="B8083" s="396"/>
      <c r="C8083" s="5" t="s">
        <v>6430</v>
      </c>
      <c r="D8083" s="124" t="s">
        <v>294</v>
      </c>
      <c r="E8083" s="43">
        <v>13500</v>
      </c>
      <c r="F8083" s="43"/>
      <c r="G8083" s="48">
        <f t="shared" si="204"/>
        <v>581856.10483870946</v>
      </c>
      <c r="H8083" s="388" t="s">
        <v>9567</v>
      </c>
      <c r="L8083" s="52">
        <f>L8082*13%</f>
        <v>254800</v>
      </c>
    </row>
    <row r="8084" spans="1:15" x14ac:dyDescent="0.3">
      <c r="A8084" s="45">
        <v>45265</v>
      </c>
      <c r="B8084" s="396" t="s">
        <v>12657</v>
      </c>
      <c r="C8084" s="5" t="s">
        <v>5793</v>
      </c>
      <c r="D8084" s="124" t="s">
        <v>8924</v>
      </c>
      <c r="E8084" s="43">
        <v>500</v>
      </c>
      <c r="F8084" s="43"/>
      <c r="G8084" s="48">
        <f t="shared" si="204"/>
        <v>581356.10483870946</v>
      </c>
      <c r="H8084" s="388" t="s">
        <v>9567</v>
      </c>
      <c r="K8084" s="601">
        <v>5000</v>
      </c>
      <c r="L8084" s="52" t="s">
        <v>12217</v>
      </c>
    </row>
    <row r="8085" spans="1:15"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5" x14ac:dyDescent="0.3">
      <c r="A8086" s="45">
        <v>45266</v>
      </c>
      <c r="B8086" s="396"/>
      <c r="C8086" s="5" t="s">
        <v>14</v>
      </c>
      <c r="D8086" s="124" t="s">
        <v>12236</v>
      </c>
      <c r="E8086" s="43">
        <f>21338+700</f>
        <v>22038</v>
      </c>
      <c r="F8086" s="43"/>
      <c r="G8086" s="48">
        <f t="shared" si="204"/>
        <v>223148.10483870946</v>
      </c>
      <c r="H8086" s="388" t="s">
        <v>9567</v>
      </c>
    </row>
    <row r="8087" spans="1:15" x14ac:dyDescent="0.3">
      <c r="A8087" s="45">
        <v>45266</v>
      </c>
      <c r="B8087" s="396" t="s">
        <v>12251</v>
      </c>
      <c r="C8087" s="5" t="s">
        <v>1074</v>
      </c>
      <c r="D8087" s="124" t="s">
        <v>4601</v>
      </c>
      <c r="E8087" s="43">
        <v>410</v>
      </c>
      <c r="F8087" s="43"/>
      <c r="G8087" s="48">
        <f t="shared" si="204"/>
        <v>222738.10483870946</v>
      </c>
      <c r="H8087" s="388" t="s">
        <v>9567</v>
      </c>
    </row>
    <row r="8088" spans="1:15" x14ac:dyDescent="0.3">
      <c r="A8088" s="45">
        <v>45266</v>
      </c>
      <c r="B8088" s="396" t="s">
        <v>25</v>
      </c>
      <c r="C8088" s="5" t="s">
        <v>1074</v>
      </c>
      <c r="D8088" s="124" t="s">
        <v>4601</v>
      </c>
      <c r="E8088" s="43">
        <v>190</v>
      </c>
      <c r="F8088" s="43"/>
      <c r="G8088" s="48">
        <f t="shared" si="204"/>
        <v>222548.10483870946</v>
      </c>
      <c r="H8088" s="388" t="s">
        <v>9567</v>
      </c>
    </row>
    <row r="8089" spans="1:15" x14ac:dyDescent="0.3">
      <c r="A8089" s="45">
        <v>45266</v>
      </c>
      <c r="B8089" s="396"/>
      <c r="C8089" s="5" t="s">
        <v>4550</v>
      </c>
      <c r="D8089" s="124" t="s">
        <v>294</v>
      </c>
      <c r="E8089" s="43">
        <v>15000</v>
      </c>
      <c r="F8089" s="43"/>
      <c r="G8089" s="48">
        <f t="shared" si="204"/>
        <v>207548.10483870946</v>
      </c>
      <c r="H8089" s="388" t="s">
        <v>9567</v>
      </c>
    </row>
    <row r="8090" spans="1:15" x14ac:dyDescent="0.3">
      <c r="A8090" s="45">
        <v>45266</v>
      </c>
      <c r="B8090" s="396" t="s">
        <v>10319</v>
      </c>
      <c r="C8090" s="5" t="s">
        <v>5793</v>
      </c>
      <c r="D8090" s="124" t="s">
        <v>40</v>
      </c>
      <c r="E8090" s="43">
        <v>3800</v>
      </c>
      <c r="F8090" s="43"/>
      <c r="G8090" s="48">
        <f t="shared" si="204"/>
        <v>203748.10483870946</v>
      </c>
      <c r="H8090" s="388" t="s">
        <v>9567</v>
      </c>
    </row>
    <row r="8091" spans="1:15" x14ac:dyDescent="0.3">
      <c r="A8091" s="45">
        <v>45266</v>
      </c>
      <c r="B8091" s="602" t="s">
        <v>25</v>
      </c>
      <c r="C8091" s="603" t="s">
        <v>54</v>
      </c>
      <c r="D8091" s="604" t="s">
        <v>8824</v>
      </c>
      <c r="E8091" s="605">
        <v>41880</v>
      </c>
      <c r="F8091" s="43"/>
      <c r="G8091" s="48">
        <f t="shared" si="204"/>
        <v>161868.10483870946</v>
      </c>
      <c r="H8091" s="388" t="s">
        <v>9567</v>
      </c>
    </row>
    <row r="8092" spans="1:15" x14ac:dyDescent="0.3">
      <c r="A8092" s="45">
        <v>45266</v>
      </c>
      <c r="B8092" s="396" t="s">
        <v>12657</v>
      </c>
      <c r="C8092" s="5" t="s">
        <v>5793</v>
      </c>
      <c r="D8092" s="124" t="s">
        <v>40</v>
      </c>
      <c r="E8092" s="65">
        <v>4000</v>
      </c>
      <c r="F8092" s="65"/>
      <c r="G8092" s="48">
        <f t="shared" si="204"/>
        <v>157868.10483870946</v>
      </c>
      <c r="H8092" s="388" t="s">
        <v>9567</v>
      </c>
      <c r="I8092" s="102"/>
      <c r="J8092" s="102"/>
      <c r="K8092" s="102"/>
      <c r="L8092" s="102"/>
      <c r="O8092" s="102"/>
    </row>
    <row r="8093" spans="1:15" x14ac:dyDescent="0.3">
      <c r="A8093" s="45">
        <v>45266</v>
      </c>
      <c r="B8093" s="396"/>
      <c r="C8093" s="5" t="s">
        <v>11174</v>
      </c>
      <c r="D8093" s="124" t="s">
        <v>12766</v>
      </c>
      <c r="E8093" s="43">
        <v>4250</v>
      </c>
      <c r="F8093" s="43"/>
      <c r="G8093" s="48">
        <f t="shared" si="204"/>
        <v>153618.10483870946</v>
      </c>
      <c r="H8093" s="388" t="s">
        <v>9567</v>
      </c>
    </row>
    <row r="8094" spans="1:15" x14ac:dyDescent="0.3">
      <c r="A8094" s="45">
        <v>45266</v>
      </c>
      <c r="B8094" s="602" t="s">
        <v>12096</v>
      </c>
      <c r="C8094" s="603" t="s">
        <v>54</v>
      </c>
      <c r="D8094" s="604" t="s">
        <v>12767</v>
      </c>
      <c r="E8094" s="605">
        <v>132130</v>
      </c>
      <c r="F8094" s="43"/>
      <c r="G8094" s="48">
        <f t="shared" si="204"/>
        <v>21488.104838709463</v>
      </c>
      <c r="H8094" s="388" t="s">
        <v>9567</v>
      </c>
    </row>
    <row r="8095" spans="1:15" x14ac:dyDescent="0.3">
      <c r="A8095" s="45">
        <v>45266</v>
      </c>
      <c r="B8095" s="396" t="s">
        <v>12096</v>
      </c>
      <c r="C8095" s="5" t="s">
        <v>26</v>
      </c>
      <c r="D8095" s="124" t="s">
        <v>12547</v>
      </c>
      <c r="E8095" s="43">
        <v>3000</v>
      </c>
      <c r="F8095" s="43"/>
      <c r="G8095" s="48">
        <f t="shared" si="204"/>
        <v>18488.104838709463</v>
      </c>
      <c r="H8095" s="388" t="s">
        <v>9567</v>
      </c>
    </row>
    <row r="8096" spans="1:15" x14ac:dyDescent="0.3">
      <c r="A8096" s="45">
        <v>45266</v>
      </c>
      <c r="B8096" s="396" t="s">
        <v>12657</v>
      </c>
      <c r="C8096" s="5" t="s">
        <v>11174</v>
      </c>
      <c r="D8096" s="124" t="s">
        <v>12301</v>
      </c>
      <c r="E8096" s="43">
        <v>3650</v>
      </c>
      <c r="F8096" s="43"/>
      <c r="G8096" s="48">
        <f t="shared" si="204"/>
        <v>14838.104838709463</v>
      </c>
      <c r="H8096" s="388" t="s">
        <v>9567</v>
      </c>
      <c r="K8096" s="52">
        <v>3650</v>
      </c>
    </row>
    <row r="8097" spans="1:11" x14ac:dyDescent="0.3">
      <c r="A8097" s="45">
        <v>45266</v>
      </c>
      <c r="B8097" s="396" t="s">
        <v>12153</v>
      </c>
      <c r="C8097" s="5" t="s">
        <v>26</v>
      </c>
      <c r="D8097" s="124" t="s">
        <v>4376</v>
      </c>
      <c r="E8097" s="43">
        <v>1000</v>
      </c>
      <c r="F8097" s="43"/>
      <c r="G8097" s="48">
        <f t="shared" si="204"/>
        <v>13838.104838709463</v>
      </c>
      <c r="H8097" s="388" t="s">
        <v>9567</v>
      </c>
      <c r="K8097" s="52">
        <v>4250</v>
      </c>
    </row>
    <row r="8098" spans="1:11" x14ac:dyDescent="0.3">
      <c r="A8098" s="45">
        <v>45266</v>
      </c>
      <c r="B8098" s="396" t="s">
        <v>25</v>
      </c>
      <c r="C8098" s="5" t="s">
        <v>25</v>
      </c>
      <c r="D8098" s="124" t="s">
        <v>12708</v>
      </c>
      <c r="E8098" s="43">
        <v>3000</v>
      </c>
      <c r="F8098" s="43"/>
      <c r="G8098" s="48">
        <f t="shared" si="204"/>
        <v>10838.104838709463</v>
      </c>
      <c r="H8098" s="388" t="s">
        <v>9567</v>
      </c>
      <c r="K8098" s="52">
        <f>SUM(K8096:K8097)</f>
        <v>7900</v>
      </c>
    </row>
    <row r="8099" spans="1:11" x14ac:dyDescent="0.3">
      <c r="A8099" s="45">
        <v>45267</v>
      </c>
      <c r="B8099" s="567"/>
      <c r="C8099" s="480"/>
      <c r="D8099" s="491" t="s">
        <v>4106</v>
      </c>
      <c r="E8099" s="480"/>
      <c r="F8099" s="43">
        <v>850000</v>
      </c>
      <c r="G8099" s="48">
        <f t="shared" si="204"/>
        <v>860838.10483870946</v>
      </c>
      <c r="H8099" s="388" t="s">
        <v>9567</v>
      </c>
    </row>
    <row r="8100" spans="1:11" x14ac:dyDescent="0.3">
      <c r="A8100" s="45">
        <v>45267</v>
      </c>
      <c r="B8100" s="602" t="s">
        <v>12102</v>
      </c>
      <c r="C8100" s="603" t="s">
        <v>54</v>
      </c>
      <c r="D8100" s="604" t="s">
        <v>12773</v>
      </c>
      <c r="E8100" s="605">
        <v>23500</v>
      </c>
      <c r="F8100" s="43"/>
      <c r="G8100" s="48">
        <f t="shared" si="204"/>
        <v>837338.10483870946</v>
      </c>
      <c r="H8100" s="388" t="s">
        <v>9567</v>
      </c>
    </row>
    <row r="8101" spans="1:11" x14ac:dyDescent="0.3">
      <c r="A8101" s="45">
        <v>45267</v>
      </c>
      <c r="B8101" s="602" t="s">
        <v>12153</v>
      </c>
      <c r="C8101" s="603" t="s">
        <v>54</v>
      </c>
      <c r="D8101" s="604" t="s">
        <v>12774</v>
      </c>
      <c r="E8101" s="605">
        <v>40480</v>
      </c>
      <c r="F8101" s="43"/>
      <c r="G8101" s="48">
        <f t="shared" si="204"/>
        <v>796858.10483870946</v>
      </c>
      <c r="H8101" s="388" t="s">
        <v>9567</v>
      </c>
      <c r="I8101" s="52">
        <v>2300000</v>
      </c>
    </row>
    <row r="8102" spans="1:11" x14ac:dyDescent="0.3">
      <c r="A8102" s="45">
        <v>45267</v>
      </c>
      <c r="B8102" s="602" t="s">
        <v>12065</v>
      </c>
      <c r="C8102" s="603" t="s">
        <v>54</v>
      </c>
      <c r="D8102" s="604" t="s">
        <v>11384</v>
      </c>
      <c r="E8102" s="605">
        <v>57750</v>
      </c>
      <c r="F8102" s="43"/>
      <c r="G8102" s="48">
        <f t="shared" si="204"/>
        <v>739108.10483870946</v>
      </c>
      <c r="H8102" s="388" t="s">
        <v>9567</v>
      </c>
      <c r="I8102" s="52">
        <v>250000</v>
      </c>
    </row>
    <row r="8103" spans="1:11" x14ac:dyDescent="0.3">
      <c r="A8103" s="45">
        <v>45267</v>
      </c>
      <c r="B8103" s="602" t="s">
        <v>12594</v>
      </c>
      <c r="C8103" s="603" t="s">
        <v>54</v>
      </c>
      <c r="D8103" s="604" t="s">
        <v>12775</v>
      </c>
      <c r="E8103" s="605">
        <v>65000</v>
      </c>
      <c r="F8103" s="43"/>
      <c r="G8103" s="48">
        <f t="shared" si="204"/>
        <v>674108.10483870946</v>
      </c>
      <c r="H8103" s="388" t="s">
        <v>9567</v>
      </c>
      <c r="I8103" s="52">
        <v>350000</v>
      </c>
    </row>
    <row r="8104" spans="1:11"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1"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1"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1"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1"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1"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1" x14ac:dyDescent="0.3">
      <c r="A8110" s="45">
        <v>45267</v>
      </c>
      <c r="B8110" s="396" t="s">
        <v>10319</v>
      </c>
      <c r="C8110" s="5" t="s">
        <v>11174</v>
      </c>
      <c r="D8110" s="124" t="s">
        <v>11944</v>
      </c>
      <c r="E8110" s="43">
        <v>8500</v>
      </c>
      <c r="F8110" s="43"/>
      <c r="G8110" s="48">
        <f t="shared" si="204"/>
        <v>56224.104838709463</v>
      </c>
      <c r="H8110" s="388" t="s">
        <v>9567</v>
      </c>
    </row>
    <row r="8111" spans="1:11" x14ac:dyDescent="0.3">
      <c r="A8111" s="45">
        <v>45267</v>
      </c>
      <c r="B8111" s="396" t="s">
        <v>12657</v>
      </c>
      <c r="C8111" s="5" t="s">
        <v>5793</v>
      </c>
      <c r="D8111" s="124" t="s">
        <v>40</v>
      </c>
      <c r="E8111" s="43">
        <v>950</v>
      </c>
      <c r="F8111" s="43"/>
      <c r="G8111" s="48">
        <f t="shared" si="204"/>
        <v>55274.104838709463</v>
      </c>
      <c r="H8111" s="388" t="s">
        <v>9567</v>
      </c>
    </row>
    <row r="8112" spans="1:11" x14ac:dyDescent="0.3">
      <c r="A8112" s="45">
        <v>45267</v>
      </c>
      <c r="B8112" s="396" t="s">
        <v>12657</v>
      </c>
      <c r="C8112" s="5" t="s">
        <v>11174</v>
      </c>
      <c r="D8112" s="124" t="s">
        <v>677</v>
      </c>
      <c r="E8112" s="43">
        <v>540</v>
      </c>
      <c r="F8112" s="43"/>
      <c r="G8112" s="48">
        <f t="shared" si="204"/>
        <v>54734.104838709463</v>
      </c>
      <c r="H8112" s="388" t="s">
        <v>9567</v>
      </c>
    </row>
    <row r="8113" spans="1:11" x14ac:dyDescent="0.3">
      <c r="A8113" s="45">
        <v>45267</v>
      </c>
      <c r="B8113" s="396" t="s">
        <v>25</v>
      </c>
      <c r="C8113" s="5" t="s">
        <v>25</v>
      </c>
      <c r="D8113" s="124" t="s">
        <v>12708</v>
      </c>
      <c r="E8113" s="43">
        <v>4000</v>
      </c>
      <c r="F8113" s="43"/>
      <c r="G8113" s="48">
        <f t="shared" si="204"/>
        <v>50734.104838709463</v>
      </c>
      <c r="H8113" s="388" t="s">
        <v>9567</v>
      </c>
    </row>
    <row r="8114" spans="1:11" x14ac:dyDescent="0.3">
      <c r="A8114" s="45">
        <v>45267</v>
      </c>
      <c r="B8114" s="396" t="s">
        <v>12062</v>
      </c>
      <c r="C8114" s="5" t="s">
        <v>5162</v>
      </c>
      <c r="D8114" s="124" t="s">
        <v>5813</v>
      </c>
      <c r="E8114" s="43">
        <v>2000</v>
      </c>
      <c r="F8114" s="43"/>
      <c r="G8114" s="48">
        <f t="shared" si="204"/>
        <v>48734.104838709463</v>
      </c>
      <c r="H8114" s="388" t="s">
        <v>9567</v>
      </c>
    </row>
    <row r="8115" spans="1:11" x14ac:dyDescent="0.3">
      <c r="A8115" s="45">
        <v>45267</v>
      </c>
      <c r="B8115" s="396" t="s">
        <v>25</v>
      </c>
      <c r="C8115" s="5" t="s">
        <v>25</v>
      </c>
      <c r="D8115" s="124" t="s">
        <v>12793</v>
      </c>
      <c r="E8115" s="43">
        <v>800</v>
      </c>
      <c r="F8115" s="43"/>
      <c r="G8115" s="48">
        <f t="shared" si="204"/>
        <v>47934.104838709463</v>
      </c>
      <c r="H8115" s="388" t="s">
        <v>9567</v>
      </c>
    </row>
    <row r="8116" spans="1:11"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585"/>
      <c r="K8116" s="187" t="e">
        <f>#REF!</f>
        <v>#REF!</v>
      </c>
    </row>
    <row r="8117" spans="1:11" x14ac:dyDescent="0.3">
      <c r="A8117" s="45">
        <v>45268</v>
      </c>
      <c r="B8117" s="396" t="s">
        <v>12102</v>
      </c>
      <c r="C8117" s="5" t="s">
        <v>5793</v>
      </c>
      <c r="D8117" s="124" t="s">
        <v>40</v>
      </c>
      <c r="E8117" s="43">
        <v>500</v>
      </c>
      <c r="F8117" s="43"/>
      <c r="G8117" s="48">
        <f t="shared" si="205"/>
        <v>46234.104838709463</v>
      </c>
      <c r="H8117" s="388" t="s">
        <v>9567</v>
      </c>
      <c r="I8117" s="585" t="s">
        <v>55</v>
      </c>
      <c r="J8117" s="585"/>
      <c r="K8117" s="187">
        <f ca="1">SUMIF(C8047:E8162,"salary",E8047:E8162)</f>
        <v>1835518.5833333333</v>
      </c>
    </row>
    <row r="8118" spans="1:11" x14ac:dyDescent="0.3">
      <c r="A8118" s="45">
        <v>45268</v>
      </c>
      <c r="B8118" s="396" t="s">
        <v>12657</v>
      </c>
      <c r="C8118" s="5" t="s">
        <v>5793</v>
      </c>
      <c r="D8118" s="124" t="s">
        <v>12786</v>
      </c>
      <c r="E8118" s="43">
        <v>1000</v>
      </c>
      <c r="F8118" s="43"/>
      <c r="G8118" s="48">
        <f t="shared" si="205"/>
        <v>45234.104838709463</v>
      </c>
      <c r="H8118" s="388" t="s">
        <v>9567</v>
      </c>
      <c r="I8118" s="585" t="s">
        <v>12254</v>
      </c>
      <c r="J8118" s="585"/>
      <c r="K8118" s="187" t="e">
        <f ca="1">K8116-K8117</f>
        <v>#REF!</v>
      </c>
    </row>
    <row r="8119" spans="1:11" x14ac:dyDescent="0.3">
      <c r="A8119" s="45">
        <v>45268</v>
      </c>
      <c r="B8119" s="396" t="s">
        <v>12102</v>
      </c>
      <c r="C8119" s="5" t="s">
        <v>11174</v>
      </c>
      <c r="D8119" s="124" t="s">
        <v>12788</v>
      </c>
      <c r="E8119" s="43">
        <v>11750</v>
      </c>
      <c r="F8119" s="43"/>
      <c r="G8119" s="48">
        <f t="shared" si="205"/>
        <v>33484.104838709463</v>
      </c>
      <c r="H8119" s="388" t="s">
        <v>9567</v>
      </c>
      <c r="I8119" s="585"/>
      <c r="J8119" s="585"/>
      <c r="K8119" s="187"/>
    </row>
    <row r="8120" spans="1:11" x14ac:dyDescent="0.3">
      <c r="A8120" s="45">
        <v>45268</v>
      </c>
      <c r="B8120" s="396" t="s">
        <v>12102</v>
      </c>
      <c r="C8120" s="5" t="s">
        <v>11174</v>
      </c>
      <c r="D8120" s="124" t="s">
        <v>12792</v>
      </c>
      <c r="E8120" s="43">
        <v>5000</v>
      </c>
      <c r="F8120" s="43"/>
      <c r="G8120" s="48">
        <f t="shared" si="205"/>
        <v>28484.104838709463</v>
      </c>
      <c r="H8120" s="388" t="s">
        <v>9567</v>
      </c>
      <c r="I8120" s="591"/>
      <c r="J8120" s="591"/>
      <c r="K8120" s="592"/>
    </row>
    <row r="8121" spans="1:11" x14ac:dyDescent="0.3">
      <c r="A8121" s="45">
        <v>45268</v>
      </c>
      <c r="B8121" s="396" t="s">
        <v>12102</v>
      </c>
      <c r="C8121" s="5" t="s">
        <v>11174</v>
      </c>
      <c r="D8121" s="124" t="s">
        <v>12789</v>
      </c>
      <c r="E8121" s="43">
        <v>2700</v>
      </c>
      <c r="F8121" s="43"/>
      <c r="G8121" s="48">
        <f t="shared" si="205"/>
        <v>25784.104838709463</v>
      </c>
      <c r="H8121" s="388" t="s">
        <v>9567</v>
      </c>
      <c r="I8121" s="591"/>
      <c r="J8121" s="591"/>
      <c r="K8121" s="592"/>
    </row>
    <row r="8122" spans="1:11" x14ac:dyDescent="0.3">
      <c r="A8122" s="45">
        <v>45268</v>
      </c>
      <c r="B8122" s="396" t="s">
        <v>12102</v>
      </c>
      <c r="C8122" s="5" t="s">
        <v>5793</v>
      </c>
      <c r="D8122" s="124" t="s">
        <v>40</v>
      </c>
      <c r="E8122" s="43">
        <v>4000</v>
      </c>
      <c r="F8122" s="43"/>
      <c r="G8122" s="48">
        <f t="shared" si="205"/>
        <v>21784.104838709463</v>
      </c>
      <c r="H8122" s="388" t="s">
        <v>9567</v>
      </c>
      <c r="I8122" s="591"/>
      <c r="J8122" s="591"/>
      <c r="K8122" s="592"/>
    </row>
    <row r="8123" spans="1:11" x14ac:dyDescent="0.3">
      <c r="A8123" s="45">
        <v>45268</v>
      </c>
      <c r="B8123" s="396" t="s">
        <v>25</v>
      </c>
      <c r="C8123" s="5" t="s">
        <v>25</v>
      </c>
      <c r="D8123" s="124" t="s">
        <v>12708</v>
      </c>
      <c r="E8123" s="43">
        <v>2000</v>
      </c>
      <c r="F8123" s="43"/>
      <c r="G8123" s="48">
        <f t="shared" si="205"/>
        <v>19784.104838709463</v>
      </c>
      <c r="H8123" s="388" t="s">
        <v>9567</v>
      </c>
    </row>
    <row r="8124" spans="1:11" ht="37.5" x14ac:dyDescent="0.3">
      <c r="A8124" s="45">
        <v>45268</v>
      </c>
      <c r="B8124" s="396" t="s">
        <v>12102</v>
      </c>
      <c r="C8124" s="5" t="s">
        <v>12790</v>
      </c>
      <c r="D8124" s="124" t="s">
        <v>12791</v>
      </c>
      <c r="E8124" s="43">
        <v>4300</v>
      </c>
      <c r="F8124" s="43"/>
      <c r="G8124" s="48">
        <f t="shared" si="205"/>
        <v>15484.104838709463</v>
      </c>
      <c r="H8124" s="388" t="s">
        <v>9567</v>
      </c>
    </row>
    <row r="8125" spans="1:11" x14ac:dyDescent="0.3">
      <c r="A8125" s="45">
        <v>45268</v>
      </c>
      <c r="B8125" s="396" t="s">
        <v>12657</v>
      </c>
      <c r="C8125" s="5" t="s">
        <v>5793</v>
      </c>
      <c r="D8125" s="124" t="s">
        <v>12794</v>
      </c>
      <c r="E8125" s="43">
        <v>3600</v>
      </c>
      <c r="F8125" s="43"/>
      <c r="G8125" s="48">
        <f t="shared" si="205"/>
        <v>11884.104838709463</v>
      </c>
      <c r="H8125" s="388" t="s">
        <v>9567</v>
      </c>
    </row>
    <row r="8126" spans="1:11" x14ac:dyDescent="0.3">
      <c r="A8126" s="45">
        <v>45271</v>
      </c>
      <c r="B8126" s="396"/>
      <c r="C8126" s="5" t="s">
        <v>57</v>
      </c>
      <c r="D8126" s="124" t="s">
        <v>5813</v>
      </c>
      <c r="E8126" s="43">
        <v>5000</v>
      </c>
      <c r="F8126" s="43"/>
      <c r="G8126" s="48">
        <f t="shared" si="205"/>
        <v>6884.1048387094634</v>
      </c>
      <c r="H8126" s="388" t="s">
        <v>9567</v>
      </c>
    </row>
    <row r="8127" spans="1:11" x14ac:dyDescent="0.3">
      <c r="A8127" s="45">
        <v>45271</v>
      </c>
      <c r="B8127" s="396"/>
      <c r="C8127" s="5" t="s">
        <v>68</v>
      </c>
      <c r="D8127" s="124" t="s">
        <v>294</v>
      </c>
      <c r="E8127" s="43">
        <v>2000</v>
      </c>
      <c r="F8127" s="43"/>
      <c r="G8127" s="48">
        <f t="shared" si="205"/>
        <v>4884.1048387094634</v>
      </c>
      <c r="H8127" s="388" t="s">
        <v>9567</v>
      </c>
    </row>
    <row r="8128" spans="1:11" x14ac:dyDescent="0.3">
      <c r="A8128" s="45">
        <v>45271</v>
      </c>
      <c r="B8128" s="567"/>
      <c r="C8128" s="480"/>
      <c r="D8128" s="491" t="s">
        <v>12797</v>
      </c>
      <c r="E8128" s="480"/>
      <c r="F8128" s="43">
        <v>250000</v>
      </c>
      <c r="G8128" s="48">
        <f t="shared" si="205"/>
        <v>254884.10483870946</v>
      </c>
      <c r="H8128" s="388" t="s">
        <v>9567</v>
      </c>
    </row>
    <row r="8129" spans="1:12" x14ac:dyDescent="0.3">
      <c r="A8129" s="45">
        <v>45271</v>
      </c>
      <c r="B8129" s="602" t="s">
        <v>12632</v>
      </c>
      <c r="C8129" s="603" t="s">
        <v>54</v>
      </c>
      <c r="D8129" s="604" t="s">
        <v>12796</v>
      </c>
      <c r="E8129" s="605">
        <v>147980</v>
      </c>
      <c r="F8129" s="43"/>
      <c r="G8129" s="48">
        <f t="shared" si="205"/>
        <v>106904.10483870946</v>
      </c>
      <c r="H8129" s="388" t="s">
        <v>9567</v>
      </c>
    </row>
    <row r="8130" spans="1:12" x14ac:dyDescent="0.3">
      <c r="A8130" s="45">
        <v>45271</v>
      </c>
      <c r="B8130" s="602" t="s">
        <v>12065</v>
      </c>
      <c r="C8130" s="603" t="s">
        <v>54</v>
      </c>
      <c r="D8130" s="604" t="s">
        <v>12798</v>
      </c>
      <c r="E8130" s="605">
        <v>70690</v>
      </c>
      <c r="F8130" s="43"/>
      <c r="G8130" s="48">
        <f t="shared" si="205"/>
        <v>36214.104838709463</v>
      </c>
      <c r="H8130" s="388" t="s">
        <v>9567</v>
      </c>
      <c r="L8130" s="52">
        <v>1500000</v>
      </c>
    </row>
    <row r="8131" spans="1:12" x14ac:dyDescent="0.3">
      <c r="A8131" s="45">
        <v>45271</v>
      </c>
      <c r="B8131" s="602" t="s">
        <v>12102</v>
      </c>
      <c r="C8131" s="603" t="s">
        <v>54</v>
      </c>
      <c r="D8131" s="604" t="s">
        <v>12800</v>
      </c>
      <c r="E8131" s="605">
        <v>30750</v>
      </c>
      <c r="F8131" s="43"/>
      <c r="G8131" s="48">
        <f t="shared" si="205"/>
        <v>5464.1048387094634</v>
      </c>
      <c r="H8131" s="388" t="s">
        <v>9567</v>
      </c>
      <c r="L8131" s="52">
        <v>1000000</v>
      </c>
    </row>
    <row r="8132" spans="1:12" x14ac:dyDescent="0.3">
      <c r="A8132" s="45">
        <v>45271</v>
      </c>
      <c r="B8132" s="396" t="s">
        <v>12102</v>
      </c>
      <c r="C8132" s="5" t="s">
        <v>84</v>
      </c>
      <c r="D8132" s="124" t="s">
        <v>12795</v>
      </c>
      <c r="E8132" s="43">
        <v>2000</v>
      </c>
      <c r="F8132" s="43"/>
      <c r="G8132" s="48">
        <f t="shared" si="205"/>
        <v>3464.1048387094634</v>
      </c>
      <c r="H8132" s="388" t="s">
        <v>9567</v>
      </c>
      <c r="L8132" s="52">
        <v>1500000</v>
      </c>
    </row>
    <row r="8133" spans="1:12" x14ac:dyDescent="0.3">
      <c r="A8133" s="45">
        <v>45271</v>
      </c>
      <c r="B8133" s="396" t="s">
        <v>12153</v>
      </c>
      <c r="C8133" s="5" t="s">
        <v>5162</v>
      </c>
      <c r="D8133" s="124" t="s">
        <v>12807</v>
      </c>
      <c r="E8133" s="62">
        <v>1000</v>
      </c>
      <c r="F8133" s="43"/>
      <c r="G8133" s="48">
        <f t="shared" si="205"/>
        <v>2464.1048387094634</v>
      </c>
      <c r="H8133" s="388" t="s">
        <v>9567</v>
      </c>
      <c r="L8133" s="52">
        <v>1000000</v>
      </c>
    </row>
    <row r="8134" spans="1:12" x14ac:dyDescent="0.3">
      <c r="A8134" s="45">
        <v>45271</v>
      </c>
      <c r="B8134" s="396" t="s">
        <v>12153</v>
      </c>
      <c r="C8134" s="5" t="s">
        <v>84</v>
      </c>
      <c r="D8134" s="124" t="s">
        <v>12808</v>
      </c>
      <c r="E8134" s="62">
        <v>1000</v>
      </c>
      <c r="F8134" s="43"/>
      <c r="G8134" s="48">
        <f t="shared" si="205"/>
        <v>1464.1048387094634</v>
      </c>
      <c r="H8134" s="388" t="s">
        <v>9567</v>
      </c>
      <c r="L8134" s="52">
        <v>1000000</v>
      </c>
    </row>
    <row r="8135" spans="1:12" x14ac:dyDescent="0.3">
      <c r="A8135" s="45">
        <v>45271</v>
      </c>
      <c r="B8135" s="396" t="s">
        <v>12065</v>
      </c>
      <c r="C8135" s="5" t="s">
        <v>26</v>
      </c>
      <c r="D8135" s="124" t="s">
        <v>12799</v>
      </c>
      <c r="E8135" s="43">
        <v>1000</v>
      </c>
      <c r="F8135" s="43"/>
      <c r="G8135" s="48">
        <f t="shared" si="205"/>
        <v>464.10483870946337</v>
      </c>
      <c r="H8135" s="388" t="s">
        <v>9567</v>
      </c>
      <c r="L8135" s="52">
        <v>1417880</v>
      </c>
    </row>
    <row r="8136" spans="1:12" x14ac:dyDescent="0.3">
      <c r="A8136" s="45">
        <v>45271</v>
      </c>
      <c r="B8136" s="567"/>
      <c r="C8136" s="480"/>
      <c r="D8136" s="491" t="s">
        <v>12797</v>
      </c>
      <c r="E8136" s="480"/>
      <c r="F8136" s="43">
        <v>250000</v>
      </c>
      <c r="G8136" s="48">
        <f t="shared" si="205"/>
        <v>250464.10483870946</v>
      </c>
      <c r="H8136" s="388" t="s">
        <v>9567</v>
      </c>
      <c r="L8136" s="52">
        <v>2200</v>
      </c>
    </row>
    <row r="8137" spans="1:12" x14ac:dyDescent="0.3">
      <c r="A8137" s="45">
        <v>45271</v>
      </c>
      <c r="B8137" s="396" t="s">
        <v>12096</v>
      </c>
      <c r="C8137" s="5" t="s">
        <v>5793</v>
      </c>
      <c r="D8137" s="124" t="s">
        <v>8924</v>
      </c>
      <c r="E8137" s="43">
        <v>550</v>
      </c>
      <c r="F8137" s="43"/>
      <c r="G8137" s="48">
        <f t="shared" si="205"/>
        <v>249914.10483870946</v>
      </c>
      <c r="H8137" s="388" t="s">
        <v>9567</v>
      </c>
      <c r="L8137" s="52">
        <f>SUM(L8130:L8136)</f>
        <v>7420080</v>
      </c>
    </row>
    <row r="8138" spans="1:12" x14ac:dyDescent="0.3">
      <c r="A8138" s="45">
        <v>45271</v>
      </c>
      <c r="B8138" s="602" t="s">
        <v>12095</v>
      </c>
      <c r="C8138" s="603" t="s">
        <v>54</v>
      </c>
      <c r="D8138" s="604" t="s">
        <v>12587</v>
      </c>
      <c r="E8138" s="605">
        <v>136964.58333333334</v>
      </c>
      <c r="F8138" s="43"/>
      <c r="G8138" s="48">
        <f t="shared" si="205"/>
        <v>112949.52150537612</v>
      </c>
      <c r="H8138" s="388" t="s">
        <v>9567</v>
      </c>
    </row>
    <row r="8139" spans="1:12" x14ac:dyDescent="0.3">
      <c r="A8139" s="45">
        <v>45271</v>
      </c>
      <c r="B8139" s="602" t="s">
        <v>11682</v>
      </c>
      <c r="C8139" s="603" t="s">
        <v>54</v>
      </c>
      <c r="D8139" s="604" t="s">
        <v>12802</v>
      </c>
      <c r="E8139" s="605">
        <v>25050</v>
      </c>
      <c r="F8139" s="43"/>
      <c r="G8139" s="48">
        <f t="shared" si="205"/>
        <v>87899.52150537612</v>
      </c>
      <c r="H8139" s="388" t="s">
        <v>9567</v>
      </c>
    </row>
    <row r="8140" spans="1:12" x14ac:dyDescent="0.3">
      <c r="A8140" s="45">
        <v>45271</v>
      </c>
      <c r="B8140" s="396" t="s">
        <v>12460</v>
      </c>
      <c r="C8140" s="5" t="s">
        <v>12803</v>
      </c>
      <c r="D8140" s="124" t="s">
        <v>3172</v>
      </c>
      <c r="E8140" s="43">
        <v>9300</v>
      </c>
      <c r="F8140" s="43"/>
      <c r="G8140" s="48">
        <f t="shared" si="205"/>
        <v>78599.52150537612</v>
      </c>
      <c r="H8140" s="388" t="s">
        <v>9567</v>
      </c>
    </row>
    <row r="8141" spans="1:12" x14ac:dyDescent="0.3">
      <c r="A8141" s="45">
        <v>45271</v>
      </c>
      <c r="B8141" s="396" t="s">
        <v>12460</v>
      </c>
      <c r="C8141" s="5" t="s">
        <v>10870</v>
      </c>
      <c r="D8141" s="124" t="s">
        <v>12804</v>
      </c>
      <c r="E8141" s="43">
        <v>24000</v>
      </c>
      <c r="F8141" s="43"/>
      <c r="G8141" s="48">
        <f t="shared" si="205"/>
        <v>54599.52150537612</v>
      </c>
      <c r="H8141" s="388" t="s">
        <v>9567</v>
      </c>
    </row>
    <row r="8142" spans="1:12" x14ac:dyDescent="0.3">
      <c r="A8142" s="45">
        <v>45271</v>
      </c>
      <c r="B8142" s="396" t="s">
        <v>25</v>
      </c>
      <c r="C8142" s="5" t="s">
        <v>64</v>
      </c>
      <c r="D8142" s="124" t="s">
        <v>12805</v>
      </c>
      <c r="E8142" s="43">
        <v>2200</v>
      </c>
      <c r="F8142" s="43"/>
      <c r="G8142" s="48">
        <f t="shared" si="205"/>
        <v>52399.52150537612</v>
      </c>
      <c r="H8142" s="388" t="s">
        <v>9567</v>
      </c>
    </row>
    <row r="8143" spans="1:12" x14ac:dyDescent="0.3">
      <c r="A8143" s="45">
        <v>45271</v>
      </c>
      <c r="B8143" s="602" t="s">
        <v>11682</v>
      </c>
      <c r="C8143" s="603" t="s">
        <v>54</v>
      </c>
      <c r="D8143" s="604" t="s">
        <v>6952</v>
      </c>
      <c r="E8143" s="605">
        <v>45750</v>
      </c>
      <c r="F8143" s="43"/>
      <c r="G8143" s="48">
        <f t="shared" si="205"/>
        <v>6649.5215053761203</v>
      </c>
      <c r="H8143" s="388" t="s">
        <v>9567</v>
      </c>
    </row>
    <row r="8144" spans="1:12"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2" x14ac:dyDescent="0.3">
      <c r="A8161" s="45">
        <v>45275</v>
      </c>
      <c r="B8161" s="396" t="s">
        <v>25</v>
      </c>
      <c r="C8161" s="5" t="s">
        <v>1074</v>
      </c>
      <c r="D8161" s="124" t="s">
        <v>12819</v>
      </c>
      <c r="E8161" s="43">
        <v>7550</v>
      </c>
      <c r="F8161" s="43"/>
      <c r="G8161" s="48">
        <f t="shared" si="205"/>
        <v>106659.52150537612</v>
      </c>
      <c r="H8161" s="388" t="s">
        <v>9567</v>
      </c>
    </row>
    <row r="8162" spans="1:12" x14ac:dyDescent="0.3">
      <c r="A8162" s="45">
        <v>45275</v>
      </c>
      <c r="B8162" s="396" t="s">
        <v>12594</v>
      </c>
      <c r="C8162" s="5" t="s">
        <v>26</v>
      </c>
      <c r="D8162" s="124" t="s">
        <v>12820</v>
      </c>
      <c r="E8162" s="43">
        <v>3000</v>
      </c>
      <c r="F8162" s="43"/>
      <c r="G8162" s="48">
        <f t="shared" si="205"/>
        <v>103659.52150537612</v>
      </c>
      <c r="H8162" s="388" t="s">
        <v>9567</v>
      </c>
    </row>
    <row r="8163" spans="1:12" x14ac:dyDescent="0.3">
      <c r="A8163" s="45">
        <v>45275</v>
      </c>
      <c r="B8163" s="396" t="s">
        <v>12065</v>
      </c>
      <c r="C8163" s="5" t="s">
        <v>84</v>
      </c>
      <c r="D8163" s="124" t="s">
        <v>12823</v>
      </c>
      <c r="E8163" s="62">
        <v>10000</v>
      </c>
      <c r="F8163" s="43"/>
      <c r="G8163" s="48">
        <f t="shared" si="205"/>
        <v>93659.52150537612</v>
      </c>
      <c r="H8163" s="388" t="s">
        <v>9567</v>
      </c>
      <c r="I8163" s="678"/>
      <c r="J8163" s="679"/>
      <c r="K8163" s="680"/>
      <c r="L8163" s="680"/>
    </row>
    <row r="8164" spans="1:12" x14ac:dyDescent="0.3">
      <c r="A8164" s="45">
        <v>45275</v>
      </c>
      <c r="B8164" s="396" t="s">
        <v>12731</v>
      </c>
      <c r="C8164" s="5" t="s">
        <v>4550</v>
      </c>
      <c r="D8164" s="124" t="s">
        <v>12877</v>
      </c>
      <c r="E8164" s="43">
        <v>2000</v>
      </c>
      <c r="F8164" s="43"/>
      <c r="G8164" s="48">
        <f t="shared" si="205"/>
        <v>91659.52150537612</v>
      </c>
      <c r="H8164" s="388" t="s">
        <v>9567</v>
      </c>
      <c r="I8164" s="678"/>
      <c r="J8164" s="679"/>
      <c r="K8164" s="680"/>
      <c r="L8164" s="680"/>
    </row>
    <row r="8165" spans="1:12" x14ac:dyDescent="0.3">
      <c r="A8165" s="45">
        <v>45275</v>
      </c>
      <c r="B8165" s="396"/>
      <c r="C8165" s="5" t="s">
        <v>84</v>
      </c>
      <c r="D8165" s="124" t="s">
        <v>12824</v>
      </c>
      <c r="E8165" s="43">
        <v>2000</v>
      </c>
      <c r="F8165" s="43"/>
      <c r="G8165" s="48">
        <f t="shared" si="205"/>
        <v>89659.52150537612</v>
      </c>
      <c r="H8165" s="388" t="s">
        <v>9567</v>
      </c>
      <c r="I8165" s="678"/>
      <c r="J8165" s="679"/>
      <c r="K8165" s="680"/>
      <c r="L8165" s="680"/>
    </row>
    <row r="8166" spans="1:12" x14ac:dyDescent="0.3">
      <c r="A8166" s="45">
        <v>45274</v>
      </c>
      <c r="B8166" s="396" t="s">
        <v>12817</v>
      </c>
      <c r="C8166" s="5" t="s">
        <v>9451</v>
      </c>
      <c r="D8166" s="124" t="s">
        <v>11733</v>
      </c>
      <c r="E8166" s="43">
        <v>9000</v>
      </c>
      <c r="F8166" s="43"/>
      <c r="G8166" s="48">
        <f t="shared" si="205"/>
        <v>80659.52150537612</v>
      </c>
      <c r="H8166" s="388" t="s">
        <v>9567</v>
      </c>
    </row>
    <row r="8167" spans="1:12" x14ac:dyDescent="0.3">
      <c r="A8167" s="45">
        <v>45274</v>
      </c>
      <c r="B8167" s="396" t="s">
        <v>12817</v>
      </c>
      <c r="C8167" s="5" t="s">
        <v>5793</v>
      </c>
      <c r="D8167" s="124" t="s">
        <v>12828</v>
      </c>
      <c r="E8167" s="43">
        <v>7500</v>
      </c>
      <c r="F8167" s="43"/>
      <c r="G8167" s="48">
        <f t="shared" si="205"/>
        <v>73159.52150537612</v>
      </c>
      <c r="H8167" s="388" t="s">
        <v>9567</v>
      </c>
    </row>
    <row r="8168" spans="1:12" ht="24" customHeight="1" x14ac:dyDescent="0.3">
      <c r="A8168" s="45">
        <v>45274</v>
      </c>
      <c r="B8168" s="396" t="s">
        <v>12657</v>
      </c>
      <c r="C8168" s="73" t="s">
        <v>11174</v>
      </c>
      <c r="D8168" s="124" t="s">
        <v>12831</v>
      </c>
      <c r="E8168" s="43">
        <v>40500</v>
      </c>
      <c r="F8168" s="43"/>
      <c r="G8168" s="48">
        <f t="shared" si="205"/>
        <v>32659.52150537612</v>
      </c>
      <c r="H8168" s="388" t="s">
        <v>9567</v>
      </c>
    </row>
    <row r="8169" spans="1:12" x14ac:dyDescent="0.3">
      <c r="A8169" s="45">
        <v>45274</v>
      </c>
      <c r="B8169" s="396" t="s">
        <v>12657</v>
      </c>
      <c r="C8169" s="73" t="s">
        <v>11174</v>
      </c>
      <c r="D8169" s="124" t="s">
        <v>12830</v>
      </c>
      <c r="E8169" s="43">
        <v>28000</v>
      </c>
      <c r="F8169" s="43"/>
      <c r="G8169" s="48">
        <f t="shared" si="205"/>
        <v>4659.5215053761203</v>
      </c>
      <c r="H8169" s="388" t="s">
        <v>9567</v>
      </c>
    </row>
    <row r="8170" spans="1:12" x14ac:dyDescent="0.3">
      <c r="A8170" s="45">
        <v>45274</v>
      </c>
      <c r="B8170" s="396" t="s">
        <v>12153</v>
      </c>
      <c r="C8170" s="73" t="s">
        <v>11174</v>
      </c>
      <c r="D8170" s="124" t="s">
        <v>12832</v>
      </c>
      <c r="E8170" s="43">
        <v>4000</v>
      </c>
      <c r="F8170" s="43"/>
      <c r="G8170" s="48">
        <f t="shared" si="205"/>
        <v>659.52150537612033</v>
      </c>
      <c r="H8170" s="388" t="s">
        <v>9567</v>
      </c>
    </row>
    <row r="8171" spans="1:12" x14ac:dyDescent="0.3">
      <c r="A8171" s="45">
        <v>45275</v>
      </c>
      <c r="B8171" s="567"/>
      <c r="C8171" s="480"/>
      <c r="D8171" s="491" t="s">
        <v>12290</v>
      </c>
      <c r="E8171" s="480"/>
      <c r="F8171" s="43">
        <v>300000</v>
      </c>
      <c r="G8171" s="48">
        <f t="shared" si="205"/>
        <v>300659.52150537609</v>
      </c>
      <c r="H8171" s="388" t="s">
        <v>9567</v>
      </c>
    </row>
    <row r="8172" spans="1:12" x14ac:dyDescent="0.3">
      <c r="A8172" s="45">
        <v>45274</v>
      </c>
      <c r="B8172" s="396" t="s">
        <v>12153</v>
      </c>
      <c r="C8172" s="73" t="s">
        <v>11174</v>
      </c>
      <c r="D8172" s="124" t="s">
        <v>12833</v>
      </c>
      <c r="E8172" s="43">
        <v>1500</v>
      </c>
      <c r="F8172" s="43"/>
      <c r="G8172" s="48">
        <f t="shared" si="205"/>
        <v>299159.52150537609</v>
      </c>
      <c r="H8172" s="388" t="s">
        <v>9567</v>
      </c>
    </row>
    <row r="8173" spans="1:12" x14ac:dyDescent="0.3">
      <c r="A8173" s="45">
        <v>45274</v>
      </c>
      <c r="B8173" s="398" t="s">
        <v>12102</v>
      </c>
      <c r="C8173" s="73" t="s">
        <v>11174</v>
      </c>
      <c r="D8173" s="590" t="s">
        <v>11944</v>
      </c>
      <c r="E8173" s="183">
        <v>1800</v>
      </c>
      <c r="F8173" s="183"/>
      <c r="G8173" s="48">
        <f t="shared" si="205"/>
        <v>297359.52150537609</v>
      </c>
      <c r="H8173" s="388" t="s">
        <v>9567</v>
      </c>
    </row>
    <row r="8174" spans="1:12" x14ac:dyDescent="0.3">
      <c r="A8174" s="45">
        <v>45274</v>
      </c>
      <c r="B8174" s="398" t="s">
        <v>12061</v>
      </c>
      <c r="C8174" s="73" t="s">
        <v>11174</v>
      </c>
      <c r="D8174" s="590" t="s">
        <v>12308</v>
      </c>
      <c r="E8174" s="183">
        <v>3000</v>
      </c>
      <c r="F8174" s="183"/>
      <c r="G8174" s="48">
        <f t="shared" si="205"/>
        <v>294359.52150537609</v>
      </c>
      <c r="H8174" s="388" t="s">
        <v>9567</v>
      </c>
    </row>
    <row r="8175" spans="1:12" x14ac:dyDescent="0.3">
      <c r="A8175" s="45">
        <v>45274</v>
      </c>
      <c r="B8175" s="398" t="s">
        <v>12817</v>
      </c>
      <c r="C8175" s="73" t="s">
        <v>26</v>
      </c>
      <c r="D8175" s="590" t="s">
        <v>12834</v>
      </c>
      <c r="E8175" s="183">
        <v>1500</v>
      </c>
      <c r="F8175" s="183"/>
      <c r="G8175" s="48">
        <f t="shared" si="205"/>
        <v>292859.52150537609</v>
      </c>
      <c r="H8175" s="388" t="s">
        <v>9567</v>
      </c>
    </row>
    <row r="8176" spans="1:12" x14ac:dyDescent="0.3">
      <c r="A8176" s="45">
        <v>45275</v>
      </c>
      <c r="B8176" s="398" t="s">
        <v>12153</v>
      </c>
      <c r="C8176" s="73" t="s">
        <v>5793</v>
      </c>
      <c r="D8176" s="590" t="s">
        <v>40</v>
      </c>
      <c r="E8176" s="183">
        <v>1500</v>
      </c>
      <c r="F8176" s="183"/>
      <c r="G8176" s="48">
        <f t="shared" si="205"/>
        <v>291359.52150537609</v>
      </c>
      <c r="H8176" s="388" t="s">
        <v>9567</v>
      </c>
    </row>
    <row r="8177" spans="1:12" x14ac:dyDescent="0.3">
      <c r="A8177" s="45">
        <v>45275</v>
      </c>
      <c r="B8177" s="396" t="s">
        <v>12731</v>
      </c>
      <c r="C8177" s="5" t="s">
        <v>12629</v>
      </c>
      <c r="D8177" s="124" t="s">
        <v>12826</v>
      </c>
      <c r="E8177" s="43">
        <v>6000</v>
      </c>
      <c r="F8177" s="43"/>
      <c r="G8177" s="48">
        <f t="shared" si="205"/>
        <v>285359.52150537609</v>
      </c>
      <c r="H8177" s="388" t="s">
        <v>9567</v>
      </c>
      <c r="I8177" s="607"/>
      <c r="J8177" s="675"/>
      <c r="K8177" s="608"/>
      <c r="L8177" s="608"/>
    </row>
    <row r="8178" spans="1:12" x14ac:dyDescent="0.3">
      <c r="A8178" s="45">
        <v>45275</v>
      </c>
      <c r="B8178" s="396" t="s">
        <v>12155</v>
      </c>
      <c r="C8178" s="5" t="s">
        <v>12629</v>
      </c>
      <c r="D8178" s="124" t="s">
        <v>12826</v>
      </c>
      <c r="E8178" s="43">
        <v>24000</v>
      </c>
      <c r="F8178" s="43"/>
      <c r="G8178" s="48">
        <f t="shared" si="205"/>
        <v>261359.52150537609</v>
      </c>
      <c r="H8178" s="388" t="s">
        <v>9567</v>
      </c>
      <c r="I8178" s="609"/>
      <c r="J8178" s="676"/>
      <c r="K8178" s="608"/>
      <c r="L8178" s="608"/>
    </row>
    <row r="8179" spans="1:12" x14ac:dyDescent="0.3">
      <c r="A8179" s="45">
        <v>45275</v>
      </c>
      <c r="B8179" s="396" t="s">
        <v>12731</v>
      </c>
      <c r="C8179" s="5" t="s">
        <v>9457</v>
      </c>
      <c r="D8179" s="124" t="s">
        <v>12825</v>
      </c>
      <c r="E8179" s="43">
        <v>4000</v>
      </c>
      <c r="F8179" s="43"/>
      <c r="G8179" s="48">
        <f t="shared" si="205"/>
        <v>257359.52150537609</v>
      </c>
      <c r="H8179" s="388" t="s">
        <v>9567</v>
      </c>
      <c r="I8179" s="609"/>
      <c r="J8179" s="676"/>
      <c r="K8179" s="608"/>
      <c r="L8179" s="608"/>
    </row>
    <row r="8180" spans="1:12" x14ac:dyDescent="0.3">
      <c r="A8180" s="45">
        <v>45275</v>
      </c>
      <c r="B8180" s="396" t="s">
        <v>12657</v>
      </c>
      <c r="C8180" s="5" t="s">
        <v>30</v>
      </c>
      <c r="D8180" s="124" t="s">
        <v>10637</v>
      </c>
      <c r="E8180" s="43">
        <v>1600</v>
      </c>
      <c r="F8180" s="43"/>
      <c r="G8180" s="48">
        <f t="shared" si="205"/>
        <v>255759.52150537609</v>
      </c>
      <c r="H8180" s="388" t="s">
        <v>9567</v>
      </c>
      <c r="I8180" s="609"/>
      <c r="J8180" s="676"/>
      <c r="K8180" s="608">
        <v>2700</v>
      </c>
      <c r="L8180" s="608"/>
    </row>
    <row r="8181" spans="1:12" x14ac:dyDescent="0.3">
      <c r="A8181" s="45">
        <v>45276</v>
      </c>
      <c r="B8181" s="396" t="s">
        <v>12061</v>
      </c>
      <c r="C8181" s="5" t="s">
        <v>11174</v>
      </c>
      <c r="D8181" s="124" t="s">
        <v>677</v>
      </c>
      <c r="E8181" s="43">
        <v>700</v>
      </c>
      <c r="F8181" s="43"/>
      <c r="G8181" s="48">
        <f t="shared" si="205"/>
        <v>255059.52150537609</v>
      </c>
      <c r="H8181" s="388" t="s">
        <v>9567</v>
      </c>
      <c r="I8181" s="609"/>
      <c r="J8181" s="676"/>
      <c r="K8181" s="608">
        <v>250</v>
      </c>
      <c r="L8181" s="608"/>
    </row>
    <row r="8182" spans="1:12" x14ac:dyDescent="0.3">
      <c r="A8182" s="45">
        <v>45276</v>
      </c>
      <c r="B8182" s="396" t="s">
        <v>12460</v>
      </c>
      <c r="C8182" s="5" t="s">
        <v>11174</v>
      </c>
      <c r="D8182" s="124" t="s">
        <v>12843</v>
      </c>
      <c r="E8182" s="43">
        <v>2000</v>
      </c>
      <c r="F8182" s="43"/>
      <c r="G8182" s="48">
        <f t="shared" si="205"/>
        <v>253059.52150537609</v>
      </c>
      <c r="H8182" s="388" t="s">
        <v>9567</v>
      </c>
      <c r="I8182" s="609"/>
      <c r="J8182" s="676"/>
      <c r="K8182" s="608"/>
      <c r="L8182" s="608"/>
    </row>
    <row r="8183" spans="1:12" x14ac:dyDescent="0.3">
      <c r="A8183" s="45">
        <v>45276</v>
      </c>
      <c r="B8183" s="396" t="s">
        <v>12061</v>
      </c>
      <c r="C8183" s="5" t="s">
        <v>5793</v>
      </c>
      <c r="D8183" s="124" t="s">
        <v>40</v>
      </c>
      <c r="E8183" s="43">
        <v>1500</v>
      </c>
      <c r="F8183" s="43"/>
      <c r="G8183" s="48">
        <f t="shared" si="205"/>
        <v>251559.52150537609</v>
      </c>
      <c r="H8183" s="388" t="s">
        <v>9567</v>
      </c>
      <c r="I8183" s="609"/>
      <c r="J8183" s="676"/>
      <c r="K8183" s="608"/>
      <c r="L8183" s="608"/>
    </row>
    <row r="8184" spans="1:12" x14ac:dyDescent="0.3">
      <c r="A8184" s="45">
        <v>45276</v>
      </c>
      <c r="B8184" s="396"/>
      <c r="C8184" s="5" t="s">
        <v>14</v>
      </c>
      <c r="D8184" s="124" t="s">
        <v>294</v>
      </c>
      <c r="E8184" s="43">
        <v>20000</v>
      </c>
      <c r="F8184" s="43"/>
      <c r="G8184" s="48">
        <f t="shared" si="205"/>
        <v>231559.52150537609</v>
      </c>
      <c r="H8184" s="388" t="s">
        <v>9567</v>
      </c>
      <c r="I8184" s="609"/>
      <c r="J8184" s="676"/>
      <c r="K8184" s="608">
        <v>260</v>
      </c>
      <c r="L8184" s="608"/>
    </row>
    <row r="8185" spans="1:12" x14ac:dyDescent="0.3">
      <c r="A8185" s="45">
        <v>45276</v>
      </c>
      <c r="B8185" s="396" t="s">
        <v>12657</v>
      </c>
      <c r="C8185" s="5" t="s">
        <v>5793</v>
      </c>
      <c r="D8185" s="124" t="s">
        <v>12829</v>
      </c>
      <c r="E8185" s="43">
        <v>1500</v>
      </c>
      <c r="F8185" s="43"/>
      <c r="G8185" s="48">
        <f t="shared" si="205"/>
        <v>230059.52150537609</v>
      </c>
      <c r="H8185" s="388" t="s">
        <v>9567</v>
      </c>
      <c r="I8185" s="609"/>
      <c r="J8185" s="676"/>
      <c r="K8185" s="608">
        <v>1000</v>
      </c>
      <c r="L8185" s="608"/>
    </row>
    <row r="8186" spans="1:12" x14ac:dyDescent="0.3">
      <c r="A8186" s="45">
        <v>45276</v>
      </c>
      <c r="B8186" s="396" t="s">
        <v>12594</v>
      </c>
      <c r="C8186" s="5" t="s">
        <v>11174</v>
      </c>
      <c r="D8186" s="124" t="s">
        <v>12835</v>
      </c>
      <c r="E8186" s="43">
        <v>6000</v>
      </c>
      <c r="F8186" s="43"/>
      <c r="G8186" s="48">
        <f t="shared" si="205"/>
        <v>224059.52150537609</v>
      </c>
      <c r="H8186" s="388" t="s">
        <v>9567</v>
      </c>
      <c r="I8186" s="609"/>
      <c r="J8186" s="676"/>
      <c r="K8186" s="608">
        <f>SUM(K8180:K8185)</f>
        <v>4210</v>
      </c>
      <c r="L8186" s="608"/>
    </row>
    <row r="8187" spans="1:12" x14ac:dyDescent="0.3">
      <c r="A8187" s="45">
        <v>45276</v>
      </c>
      <c r="B8187" s="396" t="s">
        <v>12102</v>
      </c>
      <c r="C8187" s="5" t="s">
        <v>5793</v>
      </c>
      <c r="D8187" s="124" t="s">
        <v>40</v>
      </c>
      <c r="E8187" s="43">
        <v>250</v>
      </c>
      <c r="F8187" s="43"/>
      <c r="G8187" s="48">
        <f t="shared" si="205"/>
        <v>223809.52150537609</v>
      </c>
      <c r="H8187" s="388" t="s">
        <v>9567</v>
      </c>
      <c r="I8187" s="609"/>
      <c r="J8187" s="676"/>
      <c r="K8187" s="608"/>
      <c r="L8187" s="608"/>
    </row>
    <row r="8188" spans="1:12" x14ac:dyDescent="0.3">
      <c r="A8188" s="45">
        <v>45276</v>
      </c>
      <c r="B8188" s="567"/>
      <c r="C8188" s="480"/>
      <c r="D8188" s="491" t="s">
        <v>12836</v>
      </c>
      <c r="E8188" s="480"/>
      <c r="F8188" s="43">
        <v>2200</v>
      </c>
      <c r="G8188" s="48">
        <f t="shared" ref="G8188" si="206">G8187+F8188-E8188</f>
        <v>226009.52150537609</v>
      </c>
      <c r="H8188" s="388" t="s">
        <v>9567</v>
      </c>
    </row>
    <row r="8189" spans="1:12"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2" x14ac:dyDescent="0.3">
      <c r="A8190" s="45">
        <v>45276</v>
      </c>
      <c r="B8190" s="396" t="s">
        <v>12065</v>
      </c>
      <c r="C8190" s="5" t="s">
        <v>4550</v>
      </c>
      <c r="D8190" s="124" t="s">
        <v>5813</v>
      </c>
      <c r="E8190" s="43">
        <v>10000</v>
      </c>
      <c r="F8190" s="43"/>
      <c r="G8190" s="48">
        <f t="shared" si="207"/>
        <v>187009.52150537609</v>
      </c>
      <c r="H8190" s="388" t="s">
        <v>9567</v>
      </c>
    </row>
    <row r="8191" spans="1:12" x14ac:dyDescent="0.3">
      <c r="A8191" s="45">
        <v>45276</v>
      </c>
      <c r="B8191" s="396" t="s">
        <v>12102</v>
      </c>
      <c r="C8191" s="5" t="s">
        <v>30</v>
      </c>
      <c r="D8191" s="124" t="s">
        <v>10629</v>
      </c>
      <c r="E8191" s="43">
        <v>400</v>
      </c>
      <c r="F8191" s="43"/>
      <c r="G8191" s="48">
        <f t="shared" si="207"/>
        <v>186609.52150537609</v>
      </c>
      <c r="H8191" s="388" t="s">
        <v>9567</v>
      </c>
    </row>
    <row r="8192" spans="1:12" x14ac:dyDescent="0.3">
      <c r="A8192" s="45">
        <v>45278</v>
      </c>
      <c r="B8192" s="396" t="s">
        <v>12594</v>
      </c>
      <c r="C8192" s="5" t="s">
        <v>18</v>
      </c>
      <c r="D8192" s="124" t="s">
        <v>4187</v>
      </c>
      <c r="E8192" s="43">
        <v>4000</v>
      </c>
      <c r="F8192" s="43"/>
      <c r="G8192" s="48">
        <f t="shared" si="207"/>
        <v>182609.52150537609</v>
      </c>
      <c r="H8192" s="388" t="s">
        <v>9567</v>
      </c>
    </row>
    <row r="8193" spans="1:15" x14ac:dyDescent="0.3">
      <c r="A8193" s="45">
        <v>45278</v>
      </c>
      <c r="B8193" s="396" t="s">
        <v>12065</v>
      </c>
      <c r="C8193" s="5" t="s">
        <v>4550</v>
      </c>
      <c r="D8193" s="124" t="s">
        <v>5813</v>
      </c>
      <c r="E8193" s="43">
        <v>10000</v>
      </c>
      <c r="F8193" s="43"/>
      <c r="G8193" s="48">
        <f t="shared" si="207"/>
        <v>172609.52150537609</v>
      </c>
      <c r="H8193" s="388" t="s">
        <v>9567</v>
      </c>
    </row>
    <row r="8194" spans="1:15" x14ac:dyDescent="0.3">
      <c r="A8194" s="45">
        <v>45278</v>
      </c>
      <c r="B8194" s="396" t="s">
        <v>12102</v>
      </c>
      <c r="C8194" s="5" t="s">
        <v>11174</v>
      </c>
      <c r="D8194" s="124" t="s">
        <v>11944</v>
      </c>
      <c r="E8194" s="43">
        <v>450</v>
      </c>
      <c r="F8194" s="43"/>
      <c r="G8194" s="48">
        <f t="shared" si="207"/>
        <v>172159.52150537609</v>
      </c>
      <c r="H8194" s="388" t="s">
        <v>9567</v>
      </c>
      <c r="L8194" s="52">
        <f>SUM(L8167:L8193)</f>
        <v>0</v>
      </c>
    </row>
    <row r="8195" spans="1:15" x14ac:dyDescent="0.3">
      <c r="A8195" s="45">
        <v>45278</v>
      </c>
      <c r="B8195" s="396" t="s">
        <v>25</v>
      </c>
      <c r="C8195" s="5" t="s">
        <v>25</v>
      </c>
      <c r="D8195" s="124" t="s">
        <v>9769</v>
      </c>
      <c r="E8195" s="43">
        <v>1000</v>
      </c>
      <c r="F8195" s="43"/>
      <c r="G8195" s="48">
        <f t="shared" si="207"/>
        <v>171159.52150537609</v>
      </c>
      <c r="H8195" s="388" t="s">
        <v>9567</v>
      </c>
    </row>
    <row r="8196" spans="1:15" x14ac:dyDescent="0.3">
      <c r="A8196" s="45">
        <v>45278</v>
      </c>
      <c r="B8196" s="396" t="s">
        <v>12065</v>
      </c>
      <c r="C8196" s="5" t="s">
        <v>5793</v>
      </c>
      <c r="D8196" s="124" t="s">
        <v>40</v>
      </c>
      <c r="E8196" s="43">
        <v>1700</v>
      </c>
      <c r="F8196" s="43"/>
      <c r="G8196" s="48">
        <f t="shared" si="207"/>
        <v>169459.52150537609</v>
      </c>
      <c r="H8196" s="388" t="s">
        <v>9567</v>
      </c>
    </row>
    <row r="8197" spans="1:15" x14ac:dyDescent="0.3">
      <c r="A8197" s="45">
        <v>45278</v>
      </c>
      <c r="B8197" s="396" t="s">
        <v>12632</v>
      </c>
      <c r="C8197" s="5" t="s">
        <v>6430</v>
      </c>
      <c r="D8197" s="124" t="s">
        <v>12838</v>
      </c>
      <c r="E8197" s="43">
        <v>8000</v>
      </c>
      <c r="F8197" s="43"/>
      <c r="G8197" s="48">
        <f t="shared" si="207"/>
        <v>161459.52150537609</v>
      </c>
      <c r="H8197" s="388" t="s">
        <v>9567</v>
      </c>
    </row>
    <row r="8198" spans="1:15" x14ac:dyDescent="0.3">
      <c r="A8198" s="45">
        <v>45278</v>
      </c>
      <c r="B8198" s="396" t="s">
        <v>12061</v>
      </c>
      <c r="C8198" s="5" t="s">
        <v>6430</v>
      </c>
      <c r="D8198" s="124" t="s">
        <v>12308</v>
      </c>
      <c r="E8198" s="43">
        <v>4000</v>
      </c>
      <c r="F8198" s="43"/>
      <c r="G8198" s="48">
        <f t="shared" si="207"/>
        <v>157459.52150537609</v>
      </c>
      <c r="H8198" s="388" t="s">
        <v>9567</v>
      </c>
      <c r="K8198" s="155"/>
      <c r="L8198" s="155">
        <v>30000</v>
      </c>
    </row>
    <row r="8199" spans="1:15" x14ac:dyDescent="0.3">
      <c r="A8199" s="45">
        <v>45278</v>
      </c>
      <c r="B8199" s="396" t="s">
        <v>12632</v>
      </c>
      <c r="C8199" s="5" t="s">
        <v>84</v>
      </c>
      <c r="D8199" s="124" t="s">
        <v>12849</v>
      </c>
      <c r="E8199" s="43">
        <v>5000</v>
      </c>
      <c r="F8199" s="43"/>
      <c r="G8199" s="48">
        <f t="shared" si="207"/>
        <v>152459.52150537609</v>
      </c>
      <c r="H8199" s="388" t="s">
        <v>9567</v>
      </c>
      <c r="I8199" s="52">
        <v>520</v>
      </c>
      <c r="K8199" s="155">
        <v>678</v>
      </c>
      <c r="L8199" s="155">
        <f>K8199*I8199</f>
        <v>352560</v>
      </c>
    </row>
    <row r="8200" spans="1:15" x14ac:dyDescent="0.3">
      <c r="A8200" s="45">
        <v>45278</v>
      </c>
      <c r="B8200" s="396"/>
      <c r="C8200" s="5" t="s">
        <v>84</v>
      </c>
      <c r="D8200" s="124" t="s">
        <v>12824</v>
      </c>
      <c r="E8200" s="43">
        <v>5000</v>
      </c>
      <c r="F8200" s="43"/>
      <c r="G8200" s="48">
        <f t="shared" si="207"/>
        <v>147459.52150537609</v>
      </c>
      <c r="H8200" s="388" t="s">
        <v>9567</v>
      </c>
      <c r="I8200" s="52">
        <v>2</v>
      </c>
      <c r="K8200" s="155">
        <v>5500</v>
      </c>
      <c r="L8200" s="155">
        <f t="shared" ref="L8200:L8209" si="208">K8200*I8200</f>
        <v>11000</v>
      </c>
    </row>
    <row r="8201" spans="1:15" x14ac:dyDescent="0.3">
      <c r="A8201" s="45">
        <v>45279</v>
      </c>
      <c r="B8201" s="396" t="s">
        <v>12594</v>
      </c>
      <c r="C8201" s="5" t="s">
        <v>5793</v>
      </c>
      <c r="D8201" s="124" t="s">
        <v>40</v>
      </c>
      <c r="E8201" s="43">
        <v>1500</v>
      </c>
      <c r="F8201" s="43"/>
      <c r="G8201" s="48">
        <f t="shared" si="207"/>
        <v>145959.52150537609</v>
      </c>
      <c r="H8201" s="388" t="s">
        <v>9567</v>
      </c>
      <c r="I8201" s="52">
        <v>9</v>
      </c>
      <c r="K8201" s="155">
        <v>5850</v>
      </c>
      <c r="L8201" s="155">
        <f t="shared" si="208"/>
        <v>52650</v>
      </c>
      <c r="M8201" s="4">
        <v>4500</v>
      </c>
      <c r="N8201" s="4">
        <f>M8201*1.3</f>
        <v>5850</v>
      </c>
    </row>
    <row r="8202" spans="1:15" x14ac:dyDescent="0.3">
      <c r="A8202" s="45">
        <v>45279</v>
      </c>
      <c r="B8202" s="396" t="s">
        <v>12594</v>
      </c>
      <c r="C8202" s="5" t="s">
        <v>5793</v>
      </c>
      <c r="D8202" s="124" t="s">
        <v>40</v>
      </c>
      <c r="E8202" s="43">
        <v>1000</v>
      </c>
      <c r="F8202" s="43"/>
      <c r="G8202" s="48">
        <f t="shared" si="207"/>
        <v>144959.52150537609</v>
      </c>
      <c r="H8202" s="388" t="s">
        <v>9567</v>
      </c>
      <c r="I8202" s="52">
        <v>1</v>
      </c>
      <c r="K8202" s="155">
        <v>3510</v>
      </c>
      <c r="L8202" s="155">
        <f t="shared" si="208"/>
        <v>3510</v>
      </c>
      <c r="M8202" s="4">
        <v>2700</v>
      </c>
      <c r="N8202" s="4">
        <f>M8202*1.3</f>
        <v>3510</v>
      </c>
    </row>
    <row r="8203" spans="1:15"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c r="K8203" s="155">
        <v>2990</v>
      </c>
      <c r="L8203" s="155">
        <f t="shared" si="208"/>
        <v>8970</v>
      </c>
      <c r="M8203" s="387">
        <v>2300</v>
      </c>
      <c r="N8203" s="4">
        <f>M8203*1.3</f>
        <v>2990</v>
      </c>
      <c r="O8203" s="155"/>
    </row>
    <row r="8204" spans="1:15"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K8204" s="155">
        <v>2860</v>
      </c>
      <c r="L8204" s="155">
        <f t="shared" si="208"/>
        <v>5720</v>
      </c>
      <c r="M8204" s="4">
        <v>2200</v>
      </c>
      <c r="N8204" s="4">
        <f>M8204*1.3</f>
        <v>2860</v>
      </c>
    </row>
    <row r="8205" spans="1:15" x14ac:dyDescent="0.3">
      <c r="A8205" s="45">
        <v>45279</v>
      </c>
      <c r="B8205" s="396" t="s">
        <v>12572</v>
      </c>
      <c r="C8205" s="5" t="s">
        <v>5793</v>
      </c>
      <c r="D8205" s="124" t="s">
        <v>8924</v>
      </c>
      <c r="E8205" s="43">
        <v>250</v>
      </c>
      <c r="F8205" s="43"/>
      <c r="G8205" s="48">
        <f t="shared" si="209"/>
        <v>135659.52150537609</v>
      </c>
      <c r="H8205" s="388" t="s">
        <v>9567</v>
      </c>
      <c r="I8205" s="52">
        <v>25</v>
      </c>
      <c r="K8205" s="155">
        <v>514.80000000000007</v>
      </c>
      <c r="L8205" s="155">
        <f t="shared" si="208"/>
        <v>12870.000000000002</v>
      </c>
      <c r="M8205" s="4">
        <v>396</v>
      </c>
      <c r="N8205" s="4">
        <f>M8205*1.3</f>
        <v>514.80000000000007</v>
      </c>
    </row>
    <row r="8206" spans="1:15" x14ac:dyDescent="0.3">
      <c r="A8206" s="45">
        <v>45279</v>
      </c>
      <c r="B8206" s="396" t="s">
        <v>25</v>
      </c>
      <c r="C8206" s="5" t="s">
        <v>54</v>
      </c>
      <c r="D8206" s="124" t="s">
        <v>12841</v>
      </c>
      <c r="E8206" s="43">
        <v>11000</v>
      </c>
      <c r="F8206" s="43"/>
      <c r="G8206" s="48">
        <f t="shared" si="209"/>
        <v>124659.52150537609</v>
      </c>
      <c r="H8206" s="388" t="s">
        <v>9567</v>
      </c>
      <c r="I8206" s="52">
        <v>30</v>
      </c>
      <c r="K8206" s="155">
        <v>1230</v>
      </c>
      <c r="L8206" s="155">
        <f t="shared" si="208"/>
        <v>36900</v>
      </c>
      <c r="M8206" s="4">
        <v>910</v>
      </c>
      <c r="N8206" s="4">
        <f>M8206*1.35</f>
        <v>1228.5</v>
      </c>
    </row>
    <row r="8207" spans="1:15" x14ac:dyDescent="0.3">
      <c r="A8207" s="45">
        <v>45279</v>
      </c>
      <c r="B8207" s="396" t="s">
        <v>25</v>
      </c>
      <c r="C8207" s="5" t="s">
        <v>25</v>
      </c>
      <c r="D8207" s="124" t="s">
        <v>9769</v>
      </c>
      <c r="E8207" s="43">
        <v>1000</v>
      </c>
      <c r="F8207" s="43"/>
      <c r="G8207" s="48">
        <f t="shared" si="209"/>
        <v>123659.52150537609</v>
      </c>
      <c r="H8207" s="388" t="s">
        <v>9567</v>
      </c>
      <c r="I8207" s="52">
        <v>15</v>
      </c>
      <c r="K8207" s="155">
        <v>980</v>
      </c>
      <c r="L8207" s="155">
        <f t="shared" si="208"/>
        <v>14700</v>
      </c>
      <c r="M8207" s="4">
        <v>722</v>
      </c>
      <c r="N8207" s="4">
        <f>M8207*1.35</f>
        <v>974.7</v>
      </c>
    </row>
    <row r="8208" spans="1:15" x14ac:dyDescent="0.3">
      <c r="A8208" s="45">
        <v>45279</v>
      </c>
      <c r="B8208" s="396" t="s">
        <v>12817</v>
      </c>
      <c r="C8208" s="5" t="s">
        <v>11174</v>
      </c>
      <c r="D8208" s="124" t="s">
        <v>12842</v>
      </c>
      <c r="E8208" s="43">
        <v>35300</v>
      </c>
      <c r="F8208" s="43"/>
      <c r="G8208" s="48">
        <f t="shared" si="209"/>
        <v>88359.521505376091</v>
      </c>
      <c r="H8208" s="388" t="s">
        <v>9567</v>
      </c>
      <c r="I8208" s="52">
        <v>1</v>
      </c>
      <c r="K8208" s="155">
        <v>9100</v>
      </c>
      <c r="L8208" s="155">
        <f t="shared" si="208"/>
        <v>9100</v>
      </c>
      <c r="M8208" s="4">
        <v>6500</v>
      </c>
      <c r="N8208" s="4">
        <f>M8208*1.4</f>
        <v>9100</v>
      </c>
    </row>
    <row r="8209" spans="1:12" x14ac:dyDescent="0.3">
      <c r="A8209" s="45">
        <v>45279</v>
      </c>
      <c r="B8209" s="396" t="s">
        <v>12817</v>
      </c>
      <c r="C8209" s="5" t="s">
        <v>5793</v>
      </c>
      <c r="D8209" s="124" t="s">
        <v>40</v>
      </c>
      <c r="E8209" s="43">
        <v>1400</v>
      </c>
      <c r="F8209" s="43"/>
      <c r="G8209" s="48">
        <f t="shared" si="209"/>
        <v>86959.521505376091</v>
      </c>
      <c r="H8209" s="388" t="s">
        <v>9567</v>
      </c>
      <c r="I8209" s="52">
        <v>1</v>
      </c>
      <c r="K8209" s="155">
        <v>25000</v>
      </c>
      <c r="L8209" s="155">
        <f t="shared" si="208"/>
        <v>25000</v>
      </c>
    </row>
    <row r="8210" spans="1:12" x14ac:dyDescent="0.3">
      <c r="A8210" s="45">
        <v>45279</v>
      </c>
      <c r="B8210" s="396" t="s">
        <v>12071</v>
      </c>
      <c r="C8210" s="5" t="s">
        <v>54</v>
      </c>
      <c r="D8210" s="124" t="s">
        <v>12844</v>
      </c>
      <c r="E8210" s="43">
        <v>28000</v>
      </c>
      <c r="F8210" s="43"/>
      <c r="G8210" s="48">
        <f t="shared" si="209"/>
        <v>58959.521505376091</v>
      </c>
      <c r="H8210" s="388" t="s">
        <v>9567</v>
      </c>
      <c r="K8210" s="155"/>
      <c r="L8210" s="155">
        <f>SUM(L8198:L8209)</f>
        <v>562980</v>
      </c>
    </row>
    <row r="8211" spans="1:12" x14ac:dyDescent="0.3">
      <c r="A8211" s="45">
        <v>45279</v>
      </c>
      <c r="B8211" s="567"/>
      <c r="C8211" s="480"/>
      <c r="D8211" s="491" t="s">
        <v>12846</v>
      </c>
      <c r="E8211" s="480"/>
      <c r="F8211" s="43">
        <v>100000</v>
      </c>
      <c r="G8211" s="48">
        <f t="shared" si="209"/>
        <v>158959.52150537609</v>
      </c>
      <c r="H8211" s="388" t="s">
        <v>9567</v>
      </c>
    </row>
    <row r="8212" spans="1:12" x14ac:dyDescent="0.3">
      <c r="A8212" s="45">
        <v>45279</v>
      </c>
      <c r="B8212" s="401" t="s">
        <v>25</v>
      </c>
      <c r="C8212" s="41"/>
      <c r="D8212" s="610" t="s">
        <v>12845</v>
      </c>
      <c r="E8212" s="42">
        <v>600</v>
      </c>
      <c r="F8212" s="43"/>
      <c r="G8212" s="48">
        <f t="shared" si="209"/>
        <v>158359.52150537609</v>
      </c>
      <c r="H8212" s="388" t="s">
        <v>9567</v>
      </c>
    </row>
    <row r="8213" spans="1:12" x14ac:dyDescent="0.3">
      <c r="A8213" s="45">
        <v>45279</v>
      </c>
      <c r="B8213" s="396" t="s">
        <v>12061</v>
      </c>
      <c r="C8213" s="5" t="s">
        <v>5793</v>
      </c>
      <c r="D8213" s="124" t="s">
        <v>40</v>
      </c>
      <c r="E8213" s="43">
        <v>1500</v>
      </c>
      <c r="F8213" s="43"/>
      <c r="G8213" s="48">
        <f t="shared" si="209"/>
        <v>156859.52150537609</v>
      </c>
      <c r="H8213" s="388" t="s">
        <v>9567</v>
      </c>
    </row>
    <row r="8214" spans="1:12" x14ac:dyDescent="0.3">
      <c r="A8214" s="45">
        <v>45279</v>
      </c>
      <c r="B8214" s="396" t="s">
        <v>25</v>
      </c>
      <c r="C8214" s="5" t="s">
        <v>25</v>
      </c>
      <c r="D8214" s="124" t="s">
        <v>9769</v>
      </c>
      <c r="E8214" s="43">
        <v>3000</v>
      </c>
      <c r="F8214" s="43"/>
      <c r="G8214" s="48">
        <f t="shared" si="209"/>
        <v>153859.52150537609</v>
      </c>
      <c r="H8214" s="388" t="s">
        <v>9567</v>
      </c>
      <c r="K8214" s="52">
        <v>49000</v>
      </c>
    </row>
    <row r="8215" spans="1:12" x14ac:dyDescent="0.3">
      <c r="A8215" s="45">
        <v>45279</v>
      </c>
      <c r="B8215" s="396" t="s">
        <v>12153</v>
      </c>
      <c r="C8215" s="5" t="s">
        <v>12847</v>
      </c>
      <c r="D8215" s="124" t="s">
        <v>12848</v>
      </c>
      <c r="E8215" s="43">
        <v>20000</v>
      </c>
      <c r="F8215" s="43"/>
      <c r="G8215" s="48">
        <f t="shared" si="209"/>
        <v>133859.52150537609</v>
      </c>
      <c r="H8215" s="388" t="s">
        <v>9567</v>
      </c>
      <c r="K8215" s="52">
        <v>39300</v>
      </c>
    </row>
    <row r="8216" spans="1:12" x14ac:dyDescent="0.3">
      <c r="A8216" s="45">
        <v>45280</v>
      </c>
      <c r="B8216" s="396"/>
      <c r="C8216" s="5" t="s">
        <v>6430</v>
      </c>
      <c r="D8216" s="124" t="s">
        <v>294</v>
      </c>
      <c r="E8216" s="43">
        <v>20000</v>
      </c>
      <c r="F8216" s="43"/>
      <c r="G8216" s="48">
        <f t="shared" si="209"/>
        <v>113859.52150537609</v>
      </c>
      <c r="H8216" s="388" t="s">
        <v>9567</v>
      </c>
      <c r="K8216" s="52">
        <v>2400</v>
      </c>
    </row>
    <row r="8217" spans="1:12" x14ac:dyDescent="0.3">
      <c r="A8217" s="45">
        <v>45280</v>
      </c>
      <c r="B8217" s="396"/>
      <c r="C8217" s="5" t="s">
        <v>4550</v>
      </c>
      <c r="D8217" s="124" t="s">
        <v>12851</v>
      </c>
      <c r="E8217" s="43">
        <v>24000</v>
      </c>
      <c r="F8217" s="43"/>
      <c r="G8217" s="48">
        <f t="shared" si="209"/>
        <v>89859.521505376091</v>
      </c>
      <c r="H8217" s="388" t="s">
        <v>9567</v>
      </c>
      <c r="K8217" s="52">
        <f>SUM(K8214:K8216)</f>
        <v>90700</v>
      </c>
    </row>
    <row r="8218" spans="1:12" x14ac:dyDescent="0.3">
      <c r="A8218" s="45">
        <v>45280</v>
      </c>
      <c r="B8218" s="396"/>
      <c r="C8218" s="5" t="s">
        <v>4550</v>
      </c>
      <c r="D8218" s="124" t="s">
        <v>294</v>
      </c>
      <c r="E8218" s="43">
        <v>10000</v>
      </c>
      <c r="F8218" s="43"/>
      <c r="G8218" s="48">
        <f t="shared" si="209"/>
        <v>79859.521505376091</v>
      </c>
      <c r="H8218" s="388" t="s">
        <v>9567</v>
      </c>
    </row>
    <row r="8219" spans="1:12" x14ac:dyDescent="0.3">
      <c r="A8219" s="45">
        <v>45280</v>
      </c>
      <c r="B8219" s="396" t="s">
        <v>12153</v>
      </c>
      <c r="C8219" s="5" t="s">
        <v>26</v>
      </c>
      <c r="D8219" s="124" t="s">
        <v>12852</v>
      </c>
      <c r="E8219" s="43">
        <v>1000</v>
      </c>
      <c r="F8219" s="43"/>
      <c r="G8219" s="48">
        <f t="shared" si="209"/>
        <v>78859.521505376091</v>
      </c>
      <c r="H8219" s="388" t="s">
        <v>9567</v>
      </c>
    </row>
    <row r="8220" spans="1:12" x14ac:dyDescent="0.3">
      <c r="A8220" s="45">
        <v>45280</v>
      </c>
      <c r="B8220" s="396" t="s">
        <v>12153</v>
      </c>
      <c r="C8220" s="5" t="s">
        <v>11174</v>
      </c>
      <c r="D8220" s="124" t="s">
        <v>12853</v>
      </c>
      <c r="E8220" s="43">
        <v>900</v>
      </c>
      <c r="F8220" s="43"/>
      <c r="G8220" s="48">
        <f t="shared" si="209"/>
        <v>77959.521505376091</v>
      </c>
      <c r="H8220" s="388" t="s">
        <v>9567</v>
      </c>
    </row>
    <row r="8221" spans="1:12" x14ac:dyDescent="0.3">
      <c r="A8221" s="45">
        <v>45280</v>
      </c>
      <c r="B8221" s="396" t="s">
        <v>25</v>
      </c>
      <c r="C8221" s="5" t="s">
        <v>25</v>
      </c>
      <c r="D8221" s="124" t="s">
        <v>9769</v>
      </c>
      <c r="E8221" s="43">
        <v>1500</v>
      </c>
      <c r="F8221" s="43"/>
      <c r="G8221" s="48">
        <f t="shared" si="209"/>
        <v>76459.521505376091</v>
      </c>
      <c r="H8221" s="388" t="s">
        <v>9567</v>
      </c>
    </row>
    <row r="8222" spans="1:12" x14ac:dyDescent="0.3">
      <c r="A8222" s="45">
        <v>45280</v>
      </c>
      <c r="B8222" s="396"/>
      <c r="C8222" s="5" t="s">
        <v>84</v>
      </c>
      <c r="D8222" s="124" t="s">
        <v>12857</v>
      </c>
      <c r="E8222" s="43">
        <v>4000</v>
      </c>
      <c r="F8222" s="43"/>
      <c r="G8222" s="48">
        <f t="shared" si="209"/>
        <v>72459.521505376091</v>
      </c>
      <c r="H8222" s="388" t="s">
        <v>9567</v>
      </c>
    </row>
    <row r="8223" spans="1:12" x14ac:dyDescent="0.3">
      <c r="A8223" s="45">
        <v>45281</v>
      </c>
      <c r="B8223" s="396" t="s">
        <v>12858</v>
      </c>
      <c r="C8223" s="5" t="s">
        <v>26</v>
      </c>
      <c r="D8223" s="124" t="s">
        <v>12859</v>
      </c>
      <c r="E8223" s="43">
        <v>300</v>
      </c>
      <c r="F8223" s="43"/>
      <c r="G8223" s="48">
        <f t="shared" si="209"/>
        <v>72159.521505376091</v>
      </c>
      <c r="H8223" s="388" t="s">
        <v>9567</v>
      </c>
    </row>
    <row r="8224" spans="1:12" x14ac:dyDescent="0.3">
      <c r="A8224" s="45">
        <v>45281</v>
      </c>
      <c r="B8224" s="396" t="s">
        <v>12594</v>
      </c>
      <c r="C8224" s="5" t="s">
        <v>30</v>
      </c>
      <c r="D8224" s="124" t="s">
        <v>10629</v>
      </c>
      <c r="E8224" s="43">
        <v>200</v>
      </c>
      <c r="F8224" s="43"/>
      <c r="G8224" s="48">
        <f t="shared" si="209"/>
        <v>71959.521505376091</v>
      </c>
      <c r="H8224" s="388" t="s">
        <v>9567</v>
      </c>
    </row>
    <row r="8225" spans="1:11" x14ac:dyDescent="0.3">
      <c r="A8225" s="45">
        <v>45281</v>
      </c>
      <c r="B8225" s="396" t="s">
        <v>12594</v>
      </c>
      <c r="C8225" s="5" t="s">
        <v>5793</v>
      </c>
      <c r="D8225" s="124" t="s">
        <v>12860</v>
      </c>
      <c r="E8225" s="43">
        <v>300</v>
      </c>
      <c r="F8225" s="43"/>
      <c r="G8225" s="48">
        <f t="shared" si="209"/>
        <v>71659.521505376091</v>
      </c>
      <c r="H8225" s="388" t="s">
        <v>9567</v>
      </c>
    </row>
    <row r="8226" spans="1:11" x14ac:dyDescent="0.3">
      <c r="A8226" s="45">
        <v>45281</v>
      </c>
      <c r="B8226" s="396" t="s">
        <v>12657</v>
      </c>
      <c r="C8226" s="5" t="s">
        <v>11174</v>
      </c>
      <c r="D8226" s="124" t="s">
        <v>12792</v>
      </c>
      <c r="E8226" s="43">
        <v>5400</v>
      </c>
      <c r="F8226" s="43"/>
      <c r="G8226" s="48">
        <f t="shared" si="209"/>
        <v>66259.521505376091</v>
      </c>
      <c r="H8226" s="388" t="s">
        <v>9567</v>
      </c>
    </row>
    <row r="8227" spans="1:11" x14ac:dyDescent="0.3">
      <c r="A8227" s="45">
        <v>45281</v>
      </c>
      <c r="B8227" s="396" t="s">
        <v>25</v>
      </c>
      <c r="C8227" s="5" t="s">
        <v>14</v>
      </c>
      <c r="D8227" s="124" t="s">
        <v>12861</v>
      </c>
      <c r="E8227" s="43">
        <v>12000</v>
      </c>
      <c r="F8227" s="43"/>
      <c r="G8227" s="48">
        <f t="shared" si="209"/>
        <v>54259.521505376091</v>
      </c>
      <c r="H8227" s="388" t="s">
        <v>9567</v>
      </c>
    </row>
    <row r="8228" spans="1:11" x14ac:dyDescent="0.3">
      <c r="A8228" s="45">
        <v>45281</v>
      </c>
      <c r="B8228" s="396" t="s">
        <v>11508</v>
      </c>
      <c r="C8228" s="5" t="s">
        <v>5793</v>
      </c>
      <c r="D8228" s="124" t="s">
        <v>40</v>
      </c>
      <c r="E8228" s="43">
        <v>1800</v>
      </c>
      <c r="F8228" s="43"/>
      <c r="G8228" s="48">
        <f t="shared" si="209"/>
        <v>52459.521505376091</v>
      </c>
      <c r="H8228" s="388" t="s">
        <v>9567</v>
      </c>
    </row>
    <row r="8229" spans="1:11" x14ac:dyDescent="0.3">
      <c r="A8229" s="45">
        <v>45281</v>
      </c>
      <c r="B8229" s="396" t="s">
        <v>12817</v>
      </c>
      <c r="C8229" s="5" t="s">
        <v>5793</v>
      </c>
      <c r="D8229" s="124" t="s">
        <v>40</v>
      </c>
      <c r="E8229" s="43">
        <v>1500</v>
      </c>
      <c r="F8229" s="43"/>
      <c r="G8229" s="48">
        <f t="shared" si="209"/>
        <v>50959.521505376091</v>
      </c>
      <c r="H8229" s="388" t="s">
        <v>9567</v>
      </c>
    </row>
    <row r="8230" spans="1:11" x14ac:dyDescent="0.3">
      <c r="A8230" s="45">
        <v>45281</v>
      </c>
      <c r="B8230" s="396" t="s">
        <v>12632</v>
      </c>
      <c r="C8230" s="5" t="s">
        <v>6430</v>
      </c>
      <c r="D8230" s="124" t="s">
        <v>12864</v>
      </c>
      <c r="E8230" s="43">
        <v>50000</v>
      </c>
      <c r="F8230" s="43"/>
      <c r="G8230" s="48">
        <f t="shared" si="209"/>
        <v>959.52150537609123</v>
      </c>
      <c r="H8230" s="388" t="s">
        <v>9567</v>
      </c>
    </row>
    <row r="8231" spans="1:11" x14ac:dyDescent="0.3">
      <c r="A8231" s="45">
        <v>45281</v>
      </c>
      <c r="B8231" s="567"/>
      <c r="C8231" s="480"/>
      <c r="D8231" s="491" t="s">
        <v>12862</v>
      </c>
      <c r="E8231" s="480"/>
      <c r="F8231" s="43">
        <v>100000</v>
      </c>
      <c r="G8231" s="48">
        <f t="shared" si="209"/>
        <v>100959.52150537609</v>
      </c>
      <c r="H8231" s="388" t="s">
        <v>9567</v>
      </c>
    </row>
    <row r="8232" spans="1:11" x14ac:dyDescent="0.3">
      <c r="A8232" s="45">
        <v>45281</v>
      </c>
      <c r="B8232" s="401" t="s">
        <v>25</v>
      </c>
      <c r="C8232" s="41"/>
      <c r="D8232" s="610" t="s">
        <v>12863</v>
      </c>
      <c r="E8232" s="42">
        <v>1300</v>
      </c>
      <c r="F8232" s="43"/>
      <c r="G8232" s="48">
        <f t="shared" si="209"/>
        <v>99659.521505376091</v>
      </c>
      <c r="H8232" s="388" t="s">
        <v>9567</v>
      </c>
    </row>
    <row r="8233" spans="1:11" x14ac:dyDescent="0.3">
      <c r="A8233" s="45">
        <v>45281</v>
      </c>
      <c r="B8233" s="396" t="s">
        <v>12817</v>
      </c>
      <c r="C8233" s="5" t="s">
        <v>11174</v>
      </c>
      <c r="D8233" s="124" t="s">
        <v>12865</v>
      </c>
      <c r="E8233" s="43">
        <v>59500</v>
      </c>
      <c r="F8233" s="43"/>
      <c r="G8233" s="48">
        <f t="shared" si="209"/>
        <v>40159.521505376091</v>
      </c>
      <c r="H8233" s="388" t="s">
        <v>9567</v>
      </c>
    </row>
    <row r="8234" spans="1:11" x14ac:dyDescent="0.3">
      <c r="A8234" s="45">
        <v>45281</v>
      </c>
      <c r="B8234" s="396" t="s">
        <v>12731</v>
      </c>
      <c r="C8234" s="5" t="s">
        <v>54</v>
      </c>
      <c r="D8234" s="124" t="s">
        <v>12866</v>
      </c>
      <c r="E8234" s="43">
        <v>21600</v>
      </c>
      <c r="F8234" s="43"/>
      <c r="G8234" s="48">
        <f t="shared" si="209"/>
        <v>18559.521505376091</v>
      </c>
      <c r="H8234" s="388" t="s">
        <v>9567</v>
      </c>
    </row>
    <row r="8235" spans="1:11" ht="37.5" x14ac:dyDescent="0.3">
      <c r="A8235" s="45">
        <v>45282</v>
      </c>
      <c r="B8235" s="396" t="s">
        <v>12594</v>
      </c>
      <c r="C8235" s="5" t="s">
        <v>11174</v>
      </c>
      <c r="D8235" s="124" t="s">
        <v>12868</v>
      </c>
      <c r="E8235" s="43">
        <v>3050</v>
      </c>
      <c r="F8235" s="43"/>
      <c r="G8235" s="48">
        <f t="shared" si="209"/>
        <v>15509.521505376091</v>
      </c>
      <c r="H8235" s="388" t="s">
        <v>9567</v>
      </c>
      <c r="K8235" s="52">
        <v>71500</v>
      </c>
    </row>
    <row r="8236" spans="1:11" x14ac:dyDescent="0.3">
      <c r="A8236" s="45">
        <v>45282</v>
      </c>
      <c r="B8236" s="396" t="s">
        <v>12594</v>
      </c>
      <c r="C8236" s="5" t="s">
        <v>11174</v>
      </c>
      <c r="D8236" s="124" t="s">
        <v>12869</v>
      </c>
      <c r="E8236" s="43">
        <v>2000</v>
      </c>
      <c r="F8236" s="43"/>
      <c r="G8236" s="48">
        <f t="shared" si="209"/>
        <v>13509.521505376091</v>
      </c>
      <c r="H8236" s="388" t="s">
        <v>9567</v>
      </c>
      <c r="K8236" s="52">
        <f>K8235*17%</f>
        <v>12155</v>
      </c>
    </row>
    <row r="8237" spans="1:11" x14ac:dyDescent="0.3">
      <c r="A8237" s="45">
        <v>45282</v>
      </c>
      <c r="B8237" s="396" t="s">
        <v>25</v>
      </c>
      <c r="C8237" s="5" t="s">
        <v>25</v>
      </c>
      <c r="D8237" s="124" t="s">
        <v>12870</v>
      </c>
      <c r="E8237" s="43">
        <v>3000</v>
      </c>
      <c r="F8237" s="43"/>
      <c r="G8237" s="48">
        <f t="shared" si="209"/>
        <v>10509.521505376091</v>
      </c>
      <c r="H8237" s="388" t="s">
        <v>9567</v>
      </c>
      <c r="K8237" s="52">
        <f>K8235-K8236</f>
        <v>59345</v>
      </c>
    </row>
    <row r="8238" spans="1:11" x14ac:dyDescent="0.3">
      <c r="A8238" s="45">
        <v>45282</v>
      </c>
      <c r="B8238" s="567"/>
      <c r="C8238" s="480"/>
      <c r="D8238" s="491" t="s">
        <v>12871</v>
      </c>
      <c r="E8238" s="480"/>
      <c r="F8238" s="43">
        <v>11700</v>
      </c>
      <c r="G8238" s="48">
        <f t="shared" si="209"/>
        <v>22209.521505376091</v>
      </c>
      <c r="H8238" s="388" t="s">
        <v>9567</v>
      </c>
      <c r="K8238" s="52">
        <v>140000</v>
      </c>
    </row>
    <row r="8239" spans="1:11" x14ac:dyDescent="0.3">
      <c r="A8239" s="45">
        <v>45282</v>
      </c>
      <c r="B8239" s="401" t="s">
        <v>25</v>
      </c>
      <c r="C8239" s="41"/>
      <c r="D8239" s="610" t="s">
        <v>12873</v>
      </c>
      <c r="E8239" s="42">
        <v>3700</v>
      </c>
      <c r="F8239" s="43"/>
      <c r="G8239" s="48">
        <f t="shared" si="209"/>
        <v>18509.521505376091</v>
      </c>
      <c r="H8239" s="388" t="s">
        <v>9567</v>
      </c>
      <c r="K8239" s="52">
        <v>60000</v>
      </c>
    </row>
    <row r="8240" spans="1:11" x14ac:dyDescent="0.3">
      <c r="A8240" s="45">
        <v>45282</v>
      </c>
      <c r="B8240" s="396" t="s">
        <v>12102</v>
      </c>
      <c r="C8240" s="5" t="s">
        <v>5793</v>
      </c>
      <c r="D8240" s="124" t="s">
        <v>40</v>
      </c>
      <c r="E8240" s="43">
        <v>600</v>
      </c>
      <c r="F8240" s="43"/>
      <c r="G8240" s="48">
        <f t="shared" si="209"/>
        <v>17909.521505376091</v>
      </c>
      <c r="H8240" s="388" t="s">
        <v>9567</v>
      </c>
      <c r="K8240" s="52">
        <f>K8238-K8239</f>
        <v>80000</v>
      </c>
    </row>
    <row r="8241" spans="1:12" x14ac:dyDescent="0.3">
      <c r="A8241" s="45">
        <v>45282</v>
      </c>
      <c r="B8241" s="396" t="s">
        <v>12102</v>
      </c>
      <c r="C8241" s="5" t="s">
        <v>26</v>
      </c>
      <c r="D8241" s="124" t="s">
        <v>12872</v>
      </c>
      <c r="E8241" s="43">
        <v>5000</v>
      </c>
      <c r="F8241" s="43"/>
      <c r="G8241" s="48">
        <f t="shared" si="209"/>
        <v>12909.521505376091</v>
      </c>
      <c r="H8241" s="388" t="s">
        <v>9567</v>
      </c>
    </row>
    <row r="8242" spans="1:12" ht="20.25" customHeight="1" x14ac:dyDescent="0.3">
      <c r="A8242" s="45">
        <v>45283</v>
      </c>
      <c r="B8242" s="396" t="s">
        <v>12817</v>
      </c>
      <c r="C8242" s="5" t="s">
        <v>5793</v>
      </c>
      <c r="D8242" s="124" t="s">
        <v>12892</v>
      </c>
      <c r="E8242" s="43">
        <v>11000</v>
      </c>
      <c r="F8242" s="43"/>
      <c r="G8242" s="48">
        <f t="shared" si="209"/>
        <v>1909.5215053760912</v>
      </c>
      <c r="H8242" s="388" t="s">
        <v>9567</v>
      </c>
    </row>
    <row r="8243" spans="1:12" x14ac:dyDescent="0.3">
      <c r="A8243" s="45">
        <v>45283</v>
      </c>
      <c r="B8243" s="396" t="s">
        <v>12657</v>
      </c>
      <c r="C8243" s="5" t="s">
        <v>5793</v>
      </c>
      <c r="D8243" s="124" t="s">
        <v>8924</v>
      </c>
      <c r="E8243" s="43">
        <v>800</v>
      </c>
      <c r="F8243" s="43"/>
      <c r="G8243" s="48">
        <f t="shared" si="209"/>
        <v>1109.5215053760912</v>
      </c>
      <c r="H8243" s="388" t="s">
        <v>9567</v>
      </c>
    </row>
    <row r="8244" spans="1:12" x14ac:dyDescent="0.3">
      <c r="A8244" s="45">
        <v>45286</v>
      </c>
      <c r="B8244" s="396" t="s">
        <v>12102</v>
      </c>
      <c r="C8244" s="5" t="s">
        <v>5793</v>
      </c>
      <c r="D8244" s="124" t="s">
        <v>12879</v>
      </c>
      <c r="E8244" s="43">
        <v>200</v>
      </c>
      <c r="F8244" s="43"/>
      <c r="G8244" s="48">
        <f t="shared" si="209"/>
        <v>909.52150537609123</v>
      </c>
      <c r="H8244" s="388" t="s">
        <v>9567</v>
      </c>
    </row>
    <row r="8245" spans="1:12" x14ac:dyDescent="0.3">
      <c r="A8245" s="45">
        <v>45286</v>
      </c>
      <c r="B8245" s="567"/>
      <c r="C8245" s="480"/>
      <c r="D8245" s="491" t="s">
        <v>4106</v>
      </c>
      <c r="E8245" s="480"/>
      <c r="F8245" s="43">
        <v>150000</v>
      </c>
      <c r="G8245" s="48">
        <f t="shared" si="209"/>
        <v>150909.52150537609</v>
      </c>
      <c r="H8245" s="388" t="s">
        <v>9567</v>
      </c>
      <c r="K8245" s="52">
        <v>140000</v>
      </c>
    </row>
    <row r="8246" spans="1:12" x14ac:dyDescent="0.3">
      <c r="A8246" s="45">
        <v>45286</v>
      </c>
      <c r="B8246" s="396"/>
      <c r="C8246" s="5" t="s">
        <v>57</v>
      </c>
      <c r="D8246" s="124" t="s">
        <v>12128</v>
      </c>
      <c r="E8246" s="43">
        <v>2000</v>
      </c>
      <c r="F8246" s="43"/>
      <c r="G8246" s="48">
        <f t="shared" si="209"/>
        <v>148909.52150537609</v>
      </c>
      <c r="H8246" s="388" t="s">
        <v>9567</v>
      </c>
    </row>
    <row r="8247" spans="1:12" x14ac:dyDescent="0.3">
      <c r="A8247" s="45">
        <v>45286</v>
      </c>
      <c r="B8247" s="396" t="s">
        <v>12594</v>
      </c>
      <c r="C8247" s="5" t="s">
        <v>9758</v>
      </c>
      <c r="D8247" s="124" t="s">
        <v>40</v>
      </c>
      <c r="E8247" s="43">
        <v>9500</v>
      </c>
      <c r="F8247" s="43"/>
      <c r="G8247" s="48">
        <f t="shared" si="209"/>
        <v>139409.52150537609</v>
      </c>
      <c r="H8247" s="388" t="s">
        <v>9567</v>
      </c>
    </row>
    <row r="8248" spans="1:12" x14ac:dyDescent="0.3">
      <c r="A8248" s="45">
        <v>45286</v>
      </c>
      <c r="B8248" s="396" t="s">
        <v>12153</v>
      </c>
      <c r="C8248" s="5" t="s">
        <v>84</v>
      </c>
      <c r="D8248" s="124" t="s">
        <v>12881</v>
      </c>
      <c r="E8248" s="43">
        <v>5000</v>
      </c>
      <c r="F8248" s="43"/>
      <c r="G8248" s="48">
        <f t="shared" si="209"/>
        <v>134409.52150537609</v>
      </c>
      <c r="H8248" s="388" t="s">
        <v>9567</v>
      </c>
      <c r="I8248" s="585" t="s">
        <v>12876</v>
      </c>
      <c r="J8248" s="585"/>
      <c r="K8248" s="585">
        <v>4416116</v>
      </c>
    </row>
    <row r="8249" spans="1:12" x14ac:dyDescent="0.3">
      <c r="A8249" s="45">
        <v>45286</v>
      </c>
      <c r="B8249" s="396" t="s">
        <v>12153</v>
      </c>
      <c r="C8249" s="5" t="s">
        <v>84</v>
      </c>
      <c r="D8249" s="124" t="s">
        <v>12882</v>
      </c>
      <c r="E8249" s="43">
        <v>5000</v>
      </c>
      <c r="F8249" s="43"/>
      <c r="G8249" s="48">
        <f t="shared" si="209"/>
        <v>129409.52150537609</v>
      </c>
      <c r="H8249" s="388" t="s">
        <v>9567</v>
      </c>
      <c r="I8249" s="585" t="s">
        <v>12874</v>
      </c>
      <c r="J8249" s="585"/>
      <c r="K8249" s="585">
        <f>K8248*3%</f>
        <v>132483.47999999998</v>
      </c>
    </row>
    <row r="8250" spans="1:12" x14ac:dyDescent="0.3">
      <c r="A8250" s="45">
        <v>45286</v>
      </c>
      <c r="B8250" s="396"/>
      <c r="C8250" s="5" t="s">
        <v>4550</v>
      </c>
      <c r="D8250" s="124" t="s">
        <v>4512</v>
      </c>
      <c r="E8250" s="43">
        <v>6000</v>
      </c>
      <c r="F8250" s="43"/>
      <c r="G8250" s="48">
        <f t="shared" si="209"/>
        <v>123409.52150537609</v>
      </c>
      <c r="H8250" s="388" t="s">
        <v>9567</v>
      </c>
      <c r="I8250" s="585" t="s">
        <v>12875</v>
      </c>
      <c r="J8250" s="585"/>
      <c r="K8250" s="585">
        <f>SUM(K8248:K8249)</f>
        <v>4548599.4800000004</v>
      </c>
    </row>
    <row r="8251" spans="1:12" x14ac:dyDescent="0.3">
      <c r="A8251" s="45">
        <v>45286</v>
      </c>
      <c r="B8251" s="396" t="s">
        <v>10319</v>
      </c>
      <c r="C8251" s="5" t="s">
        <v>11174</v>
      </c>
      <c r="D8251" s="124" t="s">
        <v>12884</v>
      </c>
      <c r="E8251" s="43">
        <v>18000</v>
      </c>
      <c r="F8251" s="43"/>
      <c r="G8251" s="48">
        <f t="shared" si="209"/>
        <v>105409.52150537609</v>
      </c>
      <c r="H8251" s="388" t="s">
        <v>9567</v>
      </c>
    </row>
    <row r="8252" spans="1:12" x14ac:dyDescent="0.3">
      <c r="A8252" s="45">
        <v>45286</v>
      </c>
      <c r="B8252" s="396" t="s">
        <v>10319</v>
      </c>
      <c r="C8252" s="5" t="s">
        <v>11174</v>
      </c>
      <c r="D8252" s="124" t="s">
        <v>12885</v>
      </c>
      <c r="E8252" s="43">
        <v>44000</v>
      </c>
      <c r="F8252" s="43"/>
      <c r="G8252" s="48">
        <f t="shared" si="209"/>
        <v>61409.521505376091</v>
      </c>
      <c r="H8252" s="388" t="s">
        <v>9567</v>
      </c>
      <c r="K8252" s="611">
        <v>1808378</v>
      </c>
    </row>
    <row r="8253" spans="1:12" x14ac:dyDescent="0.3">
      <c r="A8253" s="45">
        <v>45286</v>
      </c>
      <c r="B8253" s="396" t="s">
        <v>10319</v>
      </c>
      <c r="C8253" s="5" t="s">
        <v>5793</v>
      </c>
      <c r="D8253" s="124" t="s">
        <v>12886</v>
      </c>
      <c r="E8253" s="43">
        <v>7000</v>
      </c>
      <c r="F8253" s="43"/>
      <c r="G8253" s="48">
        <f t="shared" si="209"/>
        <v>54409.521505376091</v>
      </c>
      <c r="H8253" s="388" t="s">
        <v>9567</v>
      </c>
      <c r="K8253" s="52">
        <f>K8252*17%</f>
        <v>307424.26</v>
      </c>
    </row>
    <row r="8254" spans="1:12" x14ac:dyDescent="0.3">
      <c r="A8254" s="45">
        <v>45287</v>
      </c>
      <c r="B8254" s="396" t="s">
        <v>12657</v>
      </c>
      <c r="C8254" s="5" t="s">
        <v>5793</v>
      </c>
      <c r="D8254" s="124" t="s">
        <v>40</v>
      </c>
      <c r="E8254" s="43">
        <v>2000</v>
      </c>
      <c r="F8254" s="43"/>
      <c r="G8254" s="48">
        <f t="shared" si="209"/>
        <v>52409.521505376091</v>
      </c>
      <c r="H8254" s="388" t="s">
        <v>9567</v>
      </c>
      <c r="K8254" s="52">
        <f>K8252-K8253</f>
        <v>1500953.74</v>
      </c>
    </row>
    <row r="8255" spans="1:12" x14ac:dyDescent="0.3">
      <c r="A8255" s="45">
        <v>45287</v>
      </c>
      <c r="B8255" s="396" t="s">
        <v>12594</v>
      </c>
      <c r="C8255" s="5" t="s">
        <v>26</v>
      </c>
      <c r="D8255" s="124" t="s">
        <v>12887</v>
      </c>
      <c r="E8255" s="43">
        <v>1000</v>
      </c>
      <c r="F8255" s="43"/>
      <c r="G8255" s="48">
        <f t="shared" si="209"/>
        <v>51409.521505376091</v>
      </c>
      <c r="H8255" s="388" t="s">
        <v>9567</v>
      </c>
    </row>
    <row r="8256" spans="1:12" x14ac:dyDescent="0.3">
      <c r="A8256" s="45">
        <v>45287</v>
      </c>
      <c r="B8256" s="567"/>
      <c r="C8256" s="480"/>
      <c r="D8256" s="491" t="s">
        <v>12888</v>
      </c>
      <c r="E8256" s="480"/>
      <c r="F8256" s="43">
        <v>18900</v>
      </c>
      <c r="G8256" s="48">
        <f t="shared" si="209"/>
        <v>70309.521505376091</v>
      </c>
      <c r="H8256" s="388" t="s">
        <v>9567</v>
      </c>
      <c r="K8256" s="52" t="e">
        <f>#REF!*7%</f>
        <v>#REF!</v>
      </c>
      <c r="L8256" s="52" t="e">
        <f>#REF!*10%</f>
        <v>#REF!</v>
      </c>
    </row>
    <row r="8257" spans="1:12" x14ac:dyDescent="0.3">
      <c r="A8257" s="45">
        <v>45287</v>
      </c>
      <c r="B8257" s="396" t="s">
        <v>12657</v>
      </c>
      <c r="C8257" s="5" t="s">
        <v>5793</v>
      </c>
      <c r="D8257" s="124" t="s">
        <v>12889</v>
      </c>
      <c r="E8257" s="43">
        <v>500</v>
      </c>
      <c r="F8257" s="43"/>
      <c r="G8257" s="48">
        <f t="shared" si="209"/>
        <v>69809.521505376091</v>
      </c>
      <c r="H8257" s="388" t="s">
        <v>9567</v>
      </c>
      <c r="K8257" s="52" t="e">
        <f>#REF!-K8256</f>
        <v>#REF!</v>
      </c>
      <c r="L8257" s="52" t="e">
        <f>#REF!-L8256</f>
        <v>#REF!</v>
      </c>
    </row>
    <row r="8258" spans="1:12" x14ac:dyDescent="0.3">
      <c r="A8258" s="45">
        <v>45287</v>
      </c>
      <c r="B8258" s="396"/>
      <c r="C8258" s="5" t="s">
        <v>84</v>
      </c>
      <c r="D8258" s="124" t="s">
        <v>12890</v>
      </c>
      <c r="E8258" s="43">
        <v>15000</v>
      </c>
      <c r="F8258" s="43"/>
      <c r="G8258" s="48">
        <f t="shared" si="209"/>
        <v>54809.521505376091</v>
      </c>
      <c r="H8258" s="388" t="s">
        <v>9567</v>
      </c>
      <c r="L8258" s="52">
        <f>21645*20%</f>
        <v>4329</v>
      </c>
    </row>
    <row r="8259" spans="1:12" x14ac:dyDescent="0.3">
      <c r="A8259" s="45">
        <v>45287</v>
      </c>
      <c r="B8259" s="396" t="s">
        <v>25</v>
      </c>
      <c r="C8259" s="5" t="s">
        <v>25</v>
      </c>
      <c r="D8259" s="124" t="s">
        <v>7533</v>
      </c>
      <c r="E8259" s="43">
        <v>1700</v>
      </c>
      <c r="F8259" s="43"/>
      <c r="G8259" s="48">
        <f t="shared" si="209"/>
        <v>53109.521505376091</v>
      </c>
      <c r="H8259" s="388" t="s">
        <v>9567</v>
      </c>
    </row>
    <row r="8260" spans="1:12" x14ac:dyDescent="0.3">
      <c r="A8260" s="45">
        <v>45287</v>
      </c>
      <c r="B8260" s="396"/>
      <c r="C8260" s="5" t="s">
        <v>14</v>
      </c>
      <c r="D8260" s="124" t="s">
        <v>4601</v>
      </c>
      <c r="E8260" s="43">
        <v>780</v>
      </c>
      <c r="F8260" s="43"/>
      <c r="G8260" s="48">
        <f t="shared" si="209"/>
        <v>52329.521505376091</v>
      </c>
      <c r="H8260" s="388" t="s">
        <v>9567</v>
      </c>
    </row>
    <row r="8261" spans="1:12" x14ac:dyDescent="0.3">
      <c r="A8261" s="45">
        <v>45287</v>
      </c>
      <c r="B8261" s="396" t="s">
        <v>12096</v>
      </c>
      <c r="C8261" s="5" t="s">
        <v>26</v>
      </c>
      <c r="D8261" s="124" t="s">
        <v>12891</v>
      </c>
      <c r="E8261" s="43">
        <v>2000</v>
      </c>
      <c r="F8261" s="43"/>
      <c r="G8261" s="48">
        <f t="shared" si="209"/>
        <v>50329.521505376091</v>
      </c>
      <c r="H8261" s="388" t="s">
        <v>9567</v>
      </c>
    </row>
    <row r="8262" spans="1:12" x14ac:dyDescent="0.3">
      <c r="A8262" s="45">
        <v>45287</v>
      </c>
      <c r="B8262" s="567"/>
      <c r="C8262" s="480"/>
      <c r="D8262" s="491" t="s">
        <v>12893</v>
      </c>
      <c r="E8262" s="480"/>
      <c r="F8262" s="43">
        <v>300000</v>
      </c>
      <c r="G8262" s="48">
        <f t="shared" si="209"/>
        <v>350329.52150537609</v>
      </c>
      <c r="H8262" s="388" t="s">
        <v>9567</v>
      </c>
      <c r="K8262" s="52" t="e">
        <f>#REF!*7%</f>
        <v>#REF!</v>
      </c>
      <c r="L8262" s="52" t="e">
        <f>#REF!*10%</f>
        <v>#REF!</v>
      </c>
    </row>
    <row r="8263" spans="1:12" x14ac:dyDescent="0.3">
      <c r="A8263" s="45">
        <v>45287</v>
      </c>
      <c r="B8263" s="396"/>
      <c r="C8263" s="5" t="s">
        <v>14</v>
      </c>
      <c r="D8263" s="124" t="s">
        <v>294</v>
      </c>
      <c r="E8263" s="43">
        <v>5000</v>
      </c>
      <c r="F8263" s="43"/>
      <c r="G8263" s="48">
        <f t="shared" si="209"/>
        <v>345329.52150537609</v>
      </c>
      <c r="H8263" s="388" t="s">
        <v>9567</v>
      </c>
    </row>
    <row r="8264" spans="1:12" x14ac:dyDescent="0.3">
      <c r="A8264" s="45">
        <v>45287</v>
      </c>
      <c r="B8264" s="396" t="s">
        <v>25</v>
      </c>
      <c r="C8264" s="5" t="s">
        <v>25</v>
      </c>
      <c r="D8264" s="124" t="s">
        <v>7533</v>
      </c>
      <c r="E8264" s="43">
        <v>2500</v>
      </c>
      <c r="F8264" s="43"/>
      <c r="G8264" s="48">
        <f t="shared" si="209"/>
        <v>342829.52150537609</v>
      </c>
      <c r="H8264" s="388" t="s">
        <v>9567</v>
      </c>
      <c r="K8264" s="52">
        <v>5000</v>
      </c>
    </row>
    <row r="8265" spans="1:12" x14ac:dyDescent="0.3">
      <c r="A8265" s="45">
        <v>45287</v>
      </c>
      <c r="B8265" s="396" t="s">
        <v>25</v>
      </c>
      <c r="C8265" s="5" t="s">
        <v>1074</v>
      </c>
      <c r="D8265" s="124" t="s">
        <v>12236</v>
      </c>
      <c r="E8265" s="43">
        <v>17745</v>
      </c>
      <c r="F8265" s="43"/>
      <c r="G8265" s="48">
        <f t="shared" si="209"/>
        <v>325084.52150537609</v>
      </c>
      <c r="H8265" s="388" t="s">
        <v>9567</v>
      </c>
      <c r="L8265" s="52" t="e">
        <f>L8257-L8258</f>
        <v>#REF!</v>
      </c>
    </row>
    <row r="8266" spans="1:12" x14ac:dyDescent="0.3">
      <c r="A8266" s="45">
        <v>45287</v>
      </c>
      <c r="B8266" s="396" t="s">
        <v>12251</v>
      </c>
      <c r="C8266" s="5" t="s">
        <v>1074</v>
      </c>
      <c r="D8266" s="124" t="s">
        <v>12236</v>
      </c>
      <c r="E8266" s="43">
        <f>6714+27205</f>
        <v>33919</v>
      </c>
      <c r="F8266" s="43"/>
      <c r="G8266" s="48">
        <f t="shared" si="209"/>
        <v>291165.52150537609</v>
      </c>
      <c r="H8266" s="388" t="s">
        <v>9567</v>
      </c>
      <c r="L8266" s="52" t="e">
        <f>L8265+K8257</f>
        <v>#REF!</v>
      </c>
    </row>
    <row r="8267" spans="1:12" x14ac:dyDescent="0.3">
      <c r="A8267" s="45">
        <v>45287</v>
      </c>
      <c r="B8267" s="396" t="s">
        <v>25</v>
      </c>
      <c r="C8267" s="5" t="s">
        <v>1074</v>
      </c>
      <c r="D8267" s="124" t="s">
        <v>4601</v>
      </c>
      <c r="E8267" s="43">
        <v>650</v>
      </c>
      <c r="F8267" s="43"/>
      <c r="G8267" s="48">
        <f t="shared" si="209"/>
        <v>290515.52150537609</v>
      </c>
      <c r="H8267" s="388" t="s">
        <v>9567</v>
      </c>
    </row>
    <row r="8268" spans="1:12" x14ac:dyDescent="0.3">
      <c r="A8268" s="45">
        <v>45287</v>
      </c>
      <c r="B8268" s="396" t="s">
        <v>12251</v>
      </c>
      <c r="C8268" s="5" t="s">
        <v>1074</v>
      </c>
      <c r="D8268" s="124" t="s">
        <v>4601</v>
      </c>
      <c r="E8268" s="43">
        <v>1080</v>
      </c>
      <c r="F8268" s="43"/>
      <c r="G8268" s="48">
        <f t="shared" si="209"/>
        <v>289435.52150537609</v>
      </c>
      <c r="H8268" s="388" t="s">
        <v>9567</v>
      </c>
    </row>
    <row r="8269" spans="1:12"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2" x14ac:dyDescent="0.3">
      <c r="A8270" s="45">
        <v>45288</v>
      </c>
      <c r="B8270" s="396" t="s">
        <v>12153</v>
      </c>
      <c r="C8270" s="5" t="s">
        <v>14</v>
      </c>
      <c r="D8270" s="124" t="s">
        <v>640</v>
      </c>
      <c r="E8270" s="43">
        <v>1000</v>
      </c>
      <c r="F8270" s="43"/>
      <c r="G8270" s="48">
        <f t="shared" si="210"/>
        <v>188435.52150537609</v>
      </c>
      <c r="H8270" s="388" t="s">
        <v>9567</v>
      </c>
    </row>
    <row r="8271" spans="1:12" x14ac:dyDescent="0.3">
      <c r="A8271" s="45">
        <v>45288</v>
      </c>
      <c r="B8271" s="396" t="s">
        <v>12657</v>
      </c>
      <c r="C8271" s="5" t="s">
        <v>5793</v>
      </c>
      <c r="D8271" s="124" t="s">
        <v>40</v>
      </c>
      <c r="E8271" s="43">
        <v>1700</v>
      </c>
      <c r="F8271" s="43"/>
      <c r="G8271" s="48">
        <f t="shared" si="210"/>
        <v>186735.52150537609</v>
      </c>
      <c r="H8271" s="388" t="s">
        <v>9567</v>
      </c>
    </row>
    <row r="8272" spans="1:12" x14ac:dyDescent="0.3">
      <c r="A8272" s="45">
        <v>45289</v>
      </c>
      <c r="B8272" s="396"/>
      <c r="C8272" s="5" t="s">
        <v>107</v>
      </c>
      <c r="D8272" s="124" t="s">
        <v>4437</v>
      </c>
      <c r="E8272" s="43">
        <v>2000</v>
      </c>
      <c r="F8272" s="43"/>
      <c r="G8272" s="48">
        <f t="shared" si="210"/>
        <v>184735.52150537609</v>
      </c>
      <c r="H8272" s="388" t="s">
        <v>9567</v>
      </c>
      <c r="K8272" s="52">
        <v>8000</v>
      </c>
    </row>
    <row r="8273" spans="1:12" x14ac:dyDescent="0.3">
      <c r="A8273" s="45">
        <v>45289</v>
      </c>
      <c r="B8273" s="396" t="s">
        <v>12153</v>
      </c>
      <c r="C8273" s="5" t="s">
        <v>12847</v>
      </c>
      <c r="D8273" s="124" t="s">
        <v>294</v>
      </c>
      <c r="E8273" s="43">
        <v>20000</v>
      </c>
      <c r="F8273" s="43"/>
      <c r="G8273" s="48">
        <f t="shared" si="210"/>
        <v>164735.52150537609</v>
      </c>
      <c r="H8273" s="388" t="s">
        <v>9567</v>
      </c>
      <c r="K8273" s="52">
        <v>10000</v>
      </c>
    </row>
    <row r="8274" spans="1:12" x14ac:dyDescent="0.3">
      <c r="A8274" s="45">
        <v>45289</v>
      </c>
      <c r="B8274" s="396" t="s">
        <v>12657</v>
      </c>
      <c r="C8274" s="5" t="s">
        <v>12174</v>
      </c>
      <c r="D8274" s="124" t="s">
        <v>294</v>
      </c>
      <c r="E8274" s="43">
        <v>31000</v>
      </c>
      <c r="F8274" s="43"/>
      <c r="G8274" s="48">
        <f t="shared" si="210"/>
        <v>133735.52150537609</v>
      </c>
      <c r="H8274" s="388" t="s">
        <v>9567</v>
      </c>
      <c r="K8274" s="52">
        <v>500</v>
      </c>
    </row>
    <row r="8275" spans="1:12" x14ac:dyDescent="0.3">
      <c r="A8275" s="45">
        <v>45289</v>
      </c>
      <c r="B8275" s="396"/>
      <c r="C8275" s="5" t="s">
        <v>4083</v>
      </c>
      <c r="D8275" s="124" t="s">
        <v>294</v>
      </c>
      <c r="E8275" s="43">
        <v>50000</v>
      </c>
      <c r="F8275" s="43"/>
      <c r="G8275" s="48">
        <f t="shared" si="210"/>
        <v>83735.521505376091</v>
      </c>
      <c r="H8275" s="388" t="s">
        <v>9567</v>
      </c>
      <c r="K8275" s="52">
        <f>SUM(K8272:K8274)</f>
        <v>18500</v>
      </c>
    </row>
    <row r="8276" spans="1:12" x14ac:dyDescent="0.3">
      <c r="A8276" s="45">
        <v>45289</v>
      </c>
      <c r="B8276" s="396" t="s">
        <v>12061</v>
      </c>
      <c r="C8276" s="5" t="s">
        <v>5793</v>
      </c>
      <c r="D8276" s="124" t="s">
        <v>40</v>
      </c>
      <c r="E8276" s="43">
        <v>1500</v>
      </c>
      <c r="F8276" s="43"/>
      <c r="G8276" s="48">
        <f t="shared" ref="G8276:G8284" si="211">G8275+F8276-E8276</f>
        <v>82235.521505376091</v>
      </c>
      <c r="H8276" s="388" t="s">
        <v>9567</v>
      </c>
    </row>
    <row r="8277" spans="1:12" x14ac:dyDescent="0.3">
      <c r="A8277" s="45">
        <v>45289</v>
      </c>
      <c r="B8277" s="396" t="s">
        <v>12657</v>
      </c>
      <c r="C8277" s="5" t="s">
        <v>12898</v>
      </c>
      <c r="D8277" s="124" t="s">
        <v>12899</v>
      </c>
      <c r="E8277" s="43">
        <v>50000</v>
      </c>
      <c r="F8277" s="43"/>
      <c r="G8277" s="48">
        <f t="shared" si="211"/>
        <v>32235.521505376091</v>
      </c>
      <c r="H8277" s="388" t="s">
        <v>9567</v>
      </c>
      <c r="K8277" s="52">
        <v>9500</v>
      </c>
    </row>
    <row r="8278" spans="1:12" x14ac:dyDescent="0.3">
      <c r="A8278" s="45">
        <v>45289</v>
      </c>
      <c r="B8278" s="396" t="s">
        <v>25</v>
      </c>
      <c r="C8278" s="5" t="s">
        <v>25</v>
      </c>
      <c r="D8278" s="124" t="s">
        <v>7533</v>
      </c>
      <c r="E8278" s="43">
        <v>2500</v>
      </c>
      <c r="F8278" s="43"/>
      <c r="G8278" s="48">
        <f t="shared" si="211"/>
        <v>29735.521505376091</v>
      </c>
      <c r="H8278" s="388" t="s">
        <v>9567</v>
      </c>
      <c r="K8278" s="52">
        <v>5000</v>
      </c>
    </row>
    <row r="8279" spans="1:12" x14ac:dyDescent="0.3">
      <c r="A8279" s="45">
        <v>45289</v>
      </c>
      <c r="B8279" s="396" t="s">
        <v>12594</v>
      </c>
      <c r="C8279" s="5" t="s">
        <v>30</v>
      </c>
      <c r="D8279" s="124" t="s">
        <v>12902</v>
      </c>
      <c r="E8279" s="43">
        <v>1200</v>
      </c>
      <c r="F8279" s="43"/>
      <c r="G8279" s="48">
        <f t="shared" si="211"/>
        <v>28535.521505376091</v>
      </c>
      <c r="H8279" s="388" t="s">
        <v>9567</v>
      </c>
      <c r="K8279" s="52">
        <v>500</v>
      </c>
      <c r="L8279" s="52" t="s">
        <v>12900</v>
      </c>
    </row>
    <row r="8280" spans="1:12" x14ac:dyDescent="0.3">
      <c r="A8280" s="45">
        <v>45289</v>
      </c>
      <c r="B8280" s="396" t="s">
        <v>11752</v>
      </c>
      <c r="C8280" s="5" t="s">
        <v>11174</v>
      </c>
      <c r="D8280" s="124" t="s">
        <v>12904</v>
      </c>
      <c r="E8280" s="43">
        <v>4750</v>
      </c>
      <c r="F8280" s="43"/>
      <c r="G8280" s="48">
        <f t="shared" si="211"/>
        <v>23785.521505376091</v>
      </c>
      <c r="H8280" s="388" t="s">
        <v>9567</v>
      </c>
      <c r="K8280" s="52">
        <v>450</v>
      </c>
      <c r="L8280" s="52" t="s">
        <v>87</v>
      </c>
    </row>
    <row r="8281" spans="1:12" x14ac:dyDescent="0.3">
      <c r="A8281" s="45">
        <v>45289</v>
      </c>
      <c r="B8281" s="396" t="s">
        <v>12102</v>
      </c>
      <c r="C8281" s="5" t="s">
        <v>11174</v>
      </c>
      <c r="D8281" s="124" t="s">
        <v>12937</v>
      </c>
      <c r="E8281" s="43">
        <v>1850</v>
      </c>
      <c r="F8281" s="43"/>
      <c r="G8281" s="48">
        <f t="shared" si="211"/>
        <v>21935.521505376091</v>
      </c>
      <c r="H8281" s="388" t="s">
        <v>9567</v>
      </c>
    </row>
    <row r="8282" spans="1:12" x14ac:dyDescent="0.3">
      <c r="A8282" s="45">
        <v>45289</v>
      </c>
      <c r="B8282" s="396" t="s">
        <v>12594</v>
      </c>
      <c r="C8282" s="5" t="s">
        <v>84</v>
      </c>
      <c r="D8282" s="124" t="s">
        <v>12903</v>
      </c>
      <c r="E8282" s="65">
        <v>5000</v>
      </c>
      <c r="F8282" s="43"/>
      <c r="G8282" s="48">
        <f t="shared" si="211"/>
        <v>16935.521505376091</v>
      </c>
      <c r="H8282" s="388" t="s">
        <v>9567</v>
      </c>
      <c r="K8282" s="52">
        <v>360</v>
      </c>
      <c r="L8282" s="52" t="s">
        <v>87</v>
      </c>
    </row>
    <row r="8283" spans="1:12" x14ac:dyDescent="0.3">
      <c r="A8283" s="45">
        <v>45289</v>
      </c>
      <c r="B8283" s="396" t="s">
        <v>12657</v>
      </c>
      <c r="C8283" s="5" t="s">
        <v>11174</v>
      </c>
      <c r="D8283" s="124" t="s">
        <v>12905</v>
      </c>
      <c r="E8283" s="43">
        <v>1120</v>
      </c>
      <c r="F8283" s="43"/>
      <c r="G8283" s="48">
        <f t="shared" si="211"/>
        <v>15815.521505376091</v>
      </c>
      <c r="H8283" s="388" t="s">
        <v>9567</v>
      </c>
      <c r="K8283" s="52">
        <v>250</v>
      </c>
      <c r="L8283" s="52" t="s">
        <v>12901</v>
      </c>
    </row>
    <row r="8284" spans="1:12" x14ac:dyDescent="0.3">
      <c r="A8284" s="45">
        <v>45290</v>
      </c>
      <c r="B8284" s="396" t="s">
        <v>12594</v>
      </c>
      <c r="C8284" s="5" t="s">
        <v>84</v>
      </c>
      <c r="D8284" s="124" t="s">
        <v>12910</v>
      </c>
      <c r="E8284" s="43">
        <v>2000</v>
      </c>
      <c r="F8284" s="43"/>
      <c r="G8284" s="48">
        <f t="shared" si="211"/>
        <v>13815.521505376091</v>
      </c>
      <c r="H8284" s="388" t="s">
        <v>9567</v>
      </c>
      <c r="K8284" s="52">
        <v>200</v>
      </c>
      <c r="L8284" s="52" t="s">
        <v>12901</v>
      </c>
    </row>
    <row r="8285" spans="1:12" x14ac:dyDescent="0.3">
      <c r="A8285" s="45">
        <v>45290</v>
      </c>
      <c r="B8285" s="396" t="s">
        <v>25</v>
      </c>
      <c r="C8285" s="5" t="s">
        <v>4400</v>
      </c>
      <c r="D8285" s="124" t="s">
        <v>294</v>
      </c>
      <c r="E8285" s="43">
        <v>5330</v>
      </c>
      <c r="F8285" s="43"/>
      <c r="G8285" s="48">
        <f t="shared" ref="G8285:G8351" si="212">G8284+F8285-E8285</f>
        <v>8485.5215053760912</v>
      </c>
      <c r="H8285" s="388" t="s">
        <v>9567</v>
      </c>
      <c r="K8285" s="52">
        <v>400</v>
      </c>
      <c r="L8285" s="52" t="s">
        <v>87</v>
      </c>
    </row>
    <row r="8286" spans="1:12" x14ac:dyDescent="0.3">
      <c r="A8286" s="45">
        <v>45290</v>
      </c>
      <c r="B8286" s="396" t="s">
        <v>12594</v>
      </c>
      <c r="C8286" s="5" t="s">
        <v>5793</v>
      </c>
      <c r="D8286" s="124" t="s">
        <v>40</v>
      </c>
      <c r="E8286" s="43">
        <v>1500</v>
      </c>
      <c r="F8286" s="43"/>
      <c r="G8286" s="48">
        <f t="shared" si="212"/>
        <v>6985.5215053760912</v>
      </c>
      <c r="H8286" s="388" t="s">
        <v>9567</v>
      </c>
      <c r="K8286" s="52">
        <v>350</v>
      </c>
      <c r="L8286" s="52" t="s">
        <v>12901</v>
      </c>
    </row>
    <row r="8287" spans="1:12" x14ac:dyDescent="0.3">
      <c r="A8287" s="45">
        <v>45290</v>
      </c>
      <c r="B8287" s="567"/>
      <c r="C8287" s="480"/>
      <c r="D8287" s="491" t="s">
        <v>12908</v>
      </c>
      <c r="E8287" s="480"/>
      <c r="F8287" s="43">
        <v>5700</v>
      </c>
      <c r="G8287" s="48">
        <f t="shared" si="212"/>
        <v>12685.521505376091</v>
      </c>
      <c r="H8287" s="388" t="s">
        <v>9567</v>
      </c>
      <c r="K8287" s="52" t="e">
        <f>#REF!*7%</f>
        <v>#REF!</v>
      </c>
      <c r="L8287" s="52" t="e">
        <f>#REF!*10%</f>
        <v>#REF!</v>
      </c>
    </row>
    <row r="8288" spans="1:12" x14ac:dyDescent="0.3">
      <c r="A8288" s="45">
        <v>45290</v>
      </c>
      <c r="B8288" s="396" t="s">
        <v>12102</v>
      </c>
      <c r="C8288" s="5" t="s">
        <v>5793</v>
      </c>
      <c r="D8288" s="124" t="s">
        <v>40</v>
      </c>
      <c r="E8288" s="43">
        <f>250+300</f>
        <v>550</v>
      </c>
      <c r="F8288" s="43"/>
      <c r="G8288" s="48">
        <f t="shared" si="212"/>
        <v>12135.521505376091</v>
      </c>
      <c r="H8288" s="388" t="s">
        <v>9567</v>
      </c>
      <c r="K8288" s="52">
        <v>150</v>
      </c>
      <c r="L8288" s="52" t="s">
        <v>12901</v>
      </c>
    </row>
    <row r="8289" spans="1:12" x14ac:dyDescent="0.3">
      <c r="A8289" s="45">
        <v>45292</v>
      </c>
      <c r="B8289" s="396"/>
      <c r="C8289" s="5" t="s">
        <v>57</v>
      </c>
      <c r="D8289" s="124"/>
      <c r="E8289" s="43">
        <v>5000</v>
      </c>
      <c r="F8289" s="43"/>
      <c r="G8289" s="48">
        <f t="shared" si="212"/>
        <v>7135.5215053760912</v>
      </c>
      <c r="H8289" s="388" t="s">
        <v>9567</v>
      </c>
      <c r="K8289" s="52">
        <v>550</v>
      </c>
      <c r="L8289" s="52" t="s">
        <v>5793</v>
      </c>
    </row>
    <row r="8290" spans="1:12" x14ac:dyDescent="0.3">
      <c r="A8290" s="45">
        <v>45292</v>
      </c>
      <c r="B8290" s="396" t="s">
        <v>25</v>
      </c>
      <c r="C8290" s="5" t="s">
        <v>25</v>
      </c>
      <c r="D8290" s="124" t="s">
        <v>7533</v>
      </c>
      <c r="E8290" s="43">
        <v>3000</v>
      </c>
      <c r="F8290" s="43"/>
      <c r="G8290" s="48">
        <f t="shared" si="212"/>
        <v>4135.5215053760912</v>
      </c>
      <c r="H8290" s="388" t="s">
        <v>9567</v>
      </c>
    </row>
    <row r="8291" spans="1:12" x14ac:dyDescent="0.3">
      <c r="A8291" s="45">
        <v>45292</v>
      </c>
      <c r="B8291" s="567"/>
      <c r="C8291" s="480"/>
      <c r="D8291" s="491" t="s">
        <v>12893</v>
      </c>
      <c r="E8291" s="480"/>
      <c r="F8291" s="43">
        <v>197000</v>
      </c>
      <c r="G8291" s="48">
        <f t="shared" si="212"/>
        <v>201135.52150537609</v>
      </c>
      <c r="H8291" s="388" t="s">
        <v>9567</v>
      </c>
      <c r="K8291" s="52" t="e">
        <f>#REF!*7%</f>
        <v>#REF!</v>
      </c>
      <c r="L8291" s="52" t="e">
        <f>#REF!*10%</f>
        <v>#REF!</v>
      </c>
    </row>
    <row r="8292" spans="1:12" x14ac:dyDescent="0.3">
      <c r="A8292" s="45">
        <v>45292</v>
      </c>
      <c r="B8292" s="396" t="s">
        <v>26</v>
      </c>
      <c r="C8292" s="5" t="s">
        <v>12911</v>
      </c>
      <c r="D8292" s="124" t="s">
        <v>12912</v>
      </c>
      <c r="E8292" s="43">
        <v>3000</v>
      </c>
      <c r="F8292" s="43"/>
      <c r="G8292" s="48">
        <f t="shared" si="212"/>
        <v>198135.52150537609</v>
      </c>
      <c r="H8292" s="388" t="s">
        <v>9567</v>
      </c>
      <c r="L8292" s="52" t="e">
        <f>K8289+K8288+K8287+K8286+K8284+K8283</f>
        <v>#REF!</v>
      </c>
    </row>
    <row r="8293" spans="1:12" x14ac:dyDescent="0.3">
      <c r="A8293" s="45">
        <v>45292</v>
      </c>
      <c r="B8293" s="396" t="s">
        <v>12460</v>
      </c>
      <c r="C8293" s="5" t="s">
        <v>9758</v>
      </c>
      <c r="D8293" s="124" t="s">
        <v>12917</v>
      </c>
      <c r="E8293" s="43">
        <v>39000</v>
      </c>
      <c r="F8293" s="43"/>
      <c r="G8293" s="48">
        <f t="shared" si="212"/>
        <v>159135.52150537609</v>
      </c>
      <c r="H8293" s="388" t="s">
        <v>9567</v>
      </c>
    </row>
    <row r="8294" spans="1:12" x14ac:dyDescent="0.3">
      <c r="A8294" s="45">
        <v>45292</v>
      </c>
      <c r="B8294" s="396"/>
      <c r="C8294" s="5" t="s">
        <v>9052</v>
      </c>
      <c r="D8294" s="124" t="s">
        <v>12915</v>
      </c>
      <c r="E8294" s="43">
        <v>16000</v>
      </c>
      <c r="F8294" s="43"/>
      <c r="G8294" s="48">
        <f t="shared" si="212"/>
        <v>143135.52150537609</v>
      </c>
      <c r="H8294" s="388" t="s">
        <v>9567</v>
      </c>
    </row>
    <row r="8295" spans="1:12" x14ac:dyDescent="0.3">
      <c r="A8295" s="45">
        <v>45292</v>
      </c>
      <c r="B8295" s="396" t="s">
        <v>11752</v>
      </c>
      <c r="C8295" s="5" t="s">
        <v>8990</v>
      </c>
      <c r="D8295" s="124" t="s">
        <v>12916</v>
      </c>
      <c r="E8295" s="43">
        <v>3740</v>
      </c>
      <c r="F8295" s="43"/>
      <c r="G8295" s="48">
        <f t="shared" si="212"/>
        <v>139395.52150537609</v>
      </c>
      <c r="H8295" s="388" t="s">
        <v>9567</v>
      </c>
    </row>
    <row r="8296" spans="1:12" x14ac:dyDescent="0.3">
      <c r="A8296" s="45">
        <v>45292</v>
      </c>
      <c r="B8296" s="396" t="s">
        <v>12102</v>
      </c>
      <c r="C8296" s="5" t="s">
        <v>5793</v>
      </c>
      <c r="D8296" s="124" t="s">
        <v>40</v>
      </c>
      <c r="E8296" s="43">
        <v>600</v>
      </c>
      <c r="F8296" s="43"/>
      <c r="G8296" s="48">
        <f t="shared" si="212"/>
        <v>138795.52150537609</v>
      </c>
      <c r="H8296" s="388" t="s">
        <v>9567</v>
      </c>
    </row>
    <row r="8297" spans="1:12" x14ac:dyDescent="0.3">
      <c r="A8297" s="45">
        <v>45292</v>
      </c>
      <c r="B8297" s="396" t="s">
        <v>25</v>
      </c>
      <c r="C8297" s="5" t="s">
        <v>25</v>
      </c>
      <c r="D8297" s="124" t="s">
        <v>12914</v>
      </c>
      <c r="E8297" s="43">
        <v>740</v>
      </c>
      <c r="F8297" s="43"/>
      <c r="G8297" s="48">
        <f t="shared" si="212"/>
        <v>138055.52150537609</v>
      </c>
      <c r="H8297" s="388" t="s">
        <v>9567</v>
      </c>
    </row>
    <row r="8298" spans="1:12" x14ac:dyDescent="0.3">
      <c r="A8298" s="45">
        <v>45293</v>
      </c>
      <c r="B8298" s="396"/>
      <c r="C8298" s="5" t="s">
        <v>5162</v>
      </c>
      <c r="D8298" s="124" t="s">
        <v>12921</v>
      </c>
      <c r="E8298" s="43">
        <v>30000</v>
      </c>
      <c r="F8298" s="43"/>
      <c r="G8298" s="48">
        <f t="shared" si="212"/>
        <v>108055.52150537609</v>
      </c>
      <c r="H8298" s="388" t="s">
        <v>9567</v>
      </c>
    </row>
    <row r="8299" spans="1:12" x14ac:dyDescent="0.3">
      <c r="A8299" s="45">
        <v>45293</v>
      </c>
      <c r="B8299" s="396"/>
      <c r="C8299" s="5" t="s">
        <v>14</v>
      </c>
      <c r="D8299" s="124" t="s">
        <v>294</v>
      </c>
      <c r="E8299" s="43">
        <v>5000</v>
      </c>
      <c r="F8299" s="43"/>
      <c r="G8299" s="48">
        <f t="shared" si="212"/>
        <v>103055.52150537609</v>
      </c>
      <c r="H8299" s="388" t="s">
        <v>9567</v>
      </c>
    </row>
    <row r="8300" spans="1:12" x14ac:dyDescent="0.3">
      <c r="A8300" s="45">
        <v>45293</v>
      </c>
      <c r="B8300" s="396" t="s">
        <v>12918</v>
      </c>
      <c r="C8300" s="5" t="s">
        <v>12919</v>
      </c>
      <c r="D8300" s="124" t="s">
        <v>12920</v>
      </c>
      <c r="E8300" s="43">
        <v>15000</v>
      </c>
      <c r="F8300" s="43"/>
      <c r="G8300" s="48">
        <f t="shared" si="212"/>
        <v>88055.521505376091</v>
      </c>
      <c r="H8300" s="388" t="s">
        <v>9567</v>
      </c>
    </row>
    <row r="8301" spans="1:12" x14ac:dyDescent="0.3">
      <c r="A8301" s="45">
        <v>45293</v>
      </c>
      <c r="B8301" s="396" t="s">
        <v>12071</v>
      </c>
      <c r="C8301" s="5" t="s">
        <v>30</v>
      </c>
      <c r="D8301" s="124" t="s">
        <v>12385</v>
      </c>
      <c r="E8301" s="43">
        <v>500</v>
      </c>
      <c r="F8301" s="43"/>
      <c r="G8301" s="48">
        <f t="shared" si="212"/>
        <v>87555.521505376091</v>
      </c>
      <c r="H8301" s="388" t="s">
        <v>9567</v>
      </c>
    </row>
    <row r="8302" spans="1:12" x14ac:dyDescent="0.3">
      <c r="A8302" s="45">
        <v>45293</v>
      </c>
      <c r="B8302" s="396" t="s">
        <v>12071</v>
      </c>
      <c r="C8302" s="5" t="s">
        <v>5793</v>
      </c>
      <c r="D8302" s="124" t="s">
        <v>40</v>
      </c>
      <c r="E8302" s="43">
        <v>2500</v>
      </c>
      <c r="F8302" s="43"/>
      <c r="G8302" s="48">
        <f t="shared" si="212"/>
        <v>85055.521505376091</v>
      </c>
      <c r="H8302" s="388" t="s">
        <v>9567</v>
      </c>
      <c r="K8302" s="52">
        <v>18170858</v>
      </c>
    </row>
    <row r="8303" spans="1:12" x14ac:dyDescent="0.3">
      <c r="A8303" s="45">
        <v>45293</v>
      </c>
      <c r="B8303" s="396" t="s">
        <v>12061</v>
      </c>
      <c r="C8303" s="5" t="s">
        <v>5793</v>
      </c>
      <c r="D8303" s="124" t="s">
        <v>40</v>
      </c>
      <c r="E8303" s="43">
        <v>1800</v>
      </c>
      <c r="F8303" s="43"/>
      <c r="G8303" s="48">
        <f t="shared" si="212"/>
        <v>83255.521505376091</v>
      </c>
      <c r="H8303" s="388" t="s">
        <v>9567</v>
      </c>
      <c r="K8303" s="52">
        <f>K8302*8%</f>
        <v>1453668.6400000001</v>
      </c>
    </row>
    <row r="8304" spans="1:12" x14ac:dyDescent="0.3">
      <c r="A8304" s="45">
        <v>45293</v>
      </c>
      <c r="B8304" s="396" t="s">
        <v>25</v>
      </c>
      <c r="C8304" s="5" t="s">
        <v>25</v>
      </c>
      <c r="D8304" s="124" t="s">
        <v>12922</v>
      </c>
      <c r="E8304" s="43">
        <v>5000</v>
      </c>
      <c r="F8304" s="43"/>
      <c r="G8304" s="48">
        <f t="shared" si="212"/>
        <v>78255.521505376091</v>
      </c>
      <c r="H8304" s="388" t="s">
        <v>9567</v>
      </c>
      <c r="K8304" s="52">
        <f>K8302-K8303</f>
        <v>16717189.359999999</v>
      </c>
      <c r="L8304" s="52">
        <v>2725077</v>
      </c>
    </row>
    <row r="8305" spans="1:11" x14ac:dyDescent="0.3">
      <c r="A8305" s="45">
        <v>45293</v>
      </c>
      <c r="B8305" s="396"/>
      <c r="C8305" s="5" t="s">
        <v>57</v>
      </c>
      <c r="D8305" s="124" t="s">
        <v>12924</v>
      </c>
      <c r="E8305" s="43">
        <v>8000</v>
      </c>
      <c r="F8305" s="43"/>
      <c r="G8305" s="48">
        <f t="shared" si="212"/>
        <v>70255.521505376091</v>
      </c>
      <c r="H8305" s="388" t="s">
        <v>9567</v>
      </c>
      <c r="K8305" s="52">
        <f>L8304*20%</f>
        <v>545015.4</v>
      </c>
    </row>
    <row r="8306" spans="1:11" x14ac:dyDescent="0.3">
      <c r="A8306" s="45">
        <v>45294</v>
      </c>
      <c r="B8306" s="396" t="s">
        <v>12096</v>
      </c>
      <c r="C8306" s="5" t="s">
        <v>54</v>
      </c>
      <c r="D8306" s="124" t="s">
        <v>12923</v>
      </c>
      <c r="E8306" s="43">
        <v>5000</v>
      </c>
      <c r="F8306" s="43"/>
      <c r="G8306" s="48">
        <f t="shared" si="212"/>
        <v>65255.521505376091</v>
      </c>
      <c r="H8306" s="388" t="s">
        <v>9567</v>
      </c>
      <c r="K8306" s="52">
        <f>K8304-K8305</f>
        <v>16172173.959999999</v>
      </c>
    </row>
    <row r="8307" spans="1:11" x14ac:dyDescent="0.3">
      <c r="A8307" s="45">
        <v>45294</v>
      </c>
      <c r="B8307" s="396" t="s">
        <v>12657</v>
      </c>
      <c r="C8307" s="5" t="s">
        <v>11174</v>
      </c>
      <c r="D8307" s="124" t="s">
        <v>12927</v>
      </c>
      <c r="E8307" s="43">
        <v>3000</v>
      </c>
      <c r="F8307" s="43"/>
      <c r="G8307" s="48">
        <f t="shared" si="212"/>
        <v>62255.521505376091</v>
      </c>
      <c r="H8307" s="388" t="s">
        <v>9567</v>
      </c>
    </row>
    <row r="8308" spans="1:11" x14ac:dyDescent="0.3">
      <c r="A8308" s="45">
        <v>45294</v>
      </c>
      <c r="B8308" s="396" t="s">
        <v>12153</v>
      </c>
      <c r="C8308" s="5" t="s">
        <v>9451</v>
      </c>
      <c r="D8308" s="124" t="s">
        <v>12929</v>
      </c>
      <c r="E8308" s="43">
        <v>7000</v>
      </c>
      <c r="F8308" s="43"/>
      <c r="G8308" s="48">
        <f t="shared" si="212"/>
        <v>55255.521505376091</v>
      </c>
      <c r="H8308" s="388" t="s">
        <v>9567</v>
      </c>
    </row>
    <row r="8309" spans="1:11" x14ac:dyDescent="0.3">
      <c r="A8309" s="45">
        <v>45294</v>
      </c>
      <c r="B8309" s="396" t="s">
        <v>12657</v>
      </c>
      <c r="C8309" s="5" t="s">
        <v>9643</v>
      </c>
      <c r="D8309" s="124" t="s">
        <v>294</v>
      </c>
      <c r="E8309" s="43">
        <v>40000</v>
      </c>
      <c r="F8309" s="43"/>
      <c r="G8309" s="48">
        <f t="shared" si="212"/>
        <v>15255.521505376091</v>
      </c>
      <c r="H8309" s="388" t="s">
        <v>9567</v>
      </c>
    </row>
    <row r="8310" spans="1:11" x14ac:dyDescent="0.3">
      <c r="A8310" s="45">
        <v>45294</v>
      </c>
      <c r="B8310" s="396" t="s">
        <v>12061</v>
      </c>
      <c r="C8310" s="5" t="s">
        <v>5793</v>
      </c>
      <c r="D8310" s="124" t="s">
        <v>40</v>
      </c>
      <c r="E8310" s="43">
        <v>700</v>
      </c>
      <c r="F8310" s="43"/>
      <c r="G8310" s="48">
        <f t="shared" si="212"/>
        <v>14555.521505376091</v>
      </c>
      <c r="H8310" s="388" t="s">
        <v>9567</v>
      </c>
    </row>
    <row r="8311" spans="1:11" x14ac:dyDescent="0.3">
      <c r="A8311" s="45">
        <v>45294</v>
      </c>
      <c r="B8311" s="396" t="s">
        <v>25</v>
      </c>
      <c r="C8311" s="5" t="s">
        <v>25</v>
      </c>
      <c r="D8311" s="124" t="s">
        <v>7533</v>
      </c>
      <c r="E8311" s="43">
        <v>3000</v>
      </c>
      <c r="F8311" s="43"/>
      <c r="G8311" s="48">
        <f t="shared" si="212"/>
        <v>11555.521505376091</v>
      </c>
      <c r="H8311" s="388" t="s">
        <v>9567</v>
      </c>
    </row>
    <row r="8312" spans="1:11" x14ac:dyDescent="0.3">
      <c r="A8312" s="45">
        <v>45294</v>
      </c>
      <c r="B8312" s="567"/>
      <c r="C8312" s="480"/>
      <c r="D8312" s="491" t="s">
        <v>12893</v>
      </c>
      <c r="E8312" s="480"/>
      <c r="F8312" s="43">
        <v>1400000</v>
      </c>
      <c r="G8312" s="48">
        <f t="shared" si="212"/>
        <v>1411555.5215053761</v>
      </c>
      <c r="H8312" s="388" t="s">
        <v>9567</v>
      </c>
    </row>
    <row r="8313" spans="1:11" x14ac:dyDescent="0.3">
      <c r="A8313" s="45">
        <v>45294</v>
      </c>
      <c r="B8313" s="396" t="s">
        <v>12153</v>
      </c>
      <c r="C8313" s="5" t="s">
        <v>11174</v>
      </c>
      <c r="D8313" s="124" t="s">
        <v>12932</v>
      </c>
      <c r="E8313" s="43">
        <v>7000</v>
      </c>
      <c r="F8313" s="43"/>
      <c r="G8313" s="48">
        <f t="shared" si="212"/>
        <v>1404555.5215053761</v>
      </c>
      <c r="H8313" s="388" t="s">
        <v>9567</v>
      </c>
    </row>
    <row r="8314" spans="1:11" ht="20.25" customHeight="1" x14ac:dyDescent="0.3">
      <c r="A8314" s="45">
        <v>45294</v>
      </c>
      <c r="B8314" s="396" t="s">
        <v>12061</v>
      </c>
      <c r="C8314" s="5" t="s">
        <v>11174</v>
      </c>
      <c r="D8314" s="124" t="s">
        <v>12939</v>
      </c>
      <c r="E8314" s="43">
        <v>6000</v>
      </c>
      <c r="F8314" s="43"/>
      <c r="G8314" s="48">
        <f t="shared" si="212"/>
        <v>1398555.5215053761</v>
      </c>
      <c r="H8314" s="388" t="s">
        <v>9567</v>
      </c>
    </row>
    <row r="8315" spans="1:11" x14ac:dyDescent="0.3">
      <c r="A8315" s="45">
        <v>45294</v>
      </c>
      <c r="B8315" s="396" t="s">
        <v>25</v>
      </c>
      <c r="C8315" s="5" t="s">
        <v>25</v>
      </c>
      <c r="D8315" s="124" t="s">
        <v>7533</v>
      </c>
      <c r="E8315" s="43">
        <v>4000</v>
      </c>
      <c r="F8315" s="43"/>
      <c r="G8315" s="48">
        <f t="shared" si="212"/>
        <v>1394555.5215053761</v>
      </c>
      <c r="H8315" s="388" t="s">
        <v>9567</v>
      </c>
    </row>
    <row r="8316" spans="1:11" x14ac:dyDescent="0.3">
      <c r="A8316" s="45">
        <v>45295</v>
      </c>
      <c r="B8316" s="399" t="s">
        <v>12071</v>
      </c>
      <c r="C8316" s="39" t="s">
        <v>54</v>
      </c>
      <c r="D8316" s="251" t="s">
        <v>6236</v>
      </c>
      <c r="E8316" s="40">
        <f>37500+94200</f>
        <v>131700</v>
      </c>
      <c r="F8316" s="43"/>
      <c r="G8316" s="48">
        <f t="shared" si="212"/>
        <v>1262855.5215053761</v>
      </c>
      <c r="H8316" s="388" t="s">
        <v>9567</v>
      </c>
    </row>
    <row r="8317" spans="1:11" x14ac:dyDescent="0.3">
      <c r="A8317" s="45">
        <v>45295</v>
      </c>
      <c r="B8317" s="396" t="s">
        <v>12071</v>
      </c>
      <c r="C8317" s="5" t="s">
        <v>11174</v>
      </c>
      <c r="D8317" s="124" t="s">
        <v>12940</v>
      </c>
      <c r="E8317" s="43">
        <v>78000</v>
      </c>
      <c r="F8317" s="43"/>
      <c r="G8317" s="48">
        <f t="shared" si="212"/>
        <v>1184855.5215053761</v>
      </c>
      <c r="H8317" s="388" t="s">
        <v>9567</v>
      </c>
    </row>
    <row r="8318" spans="1:11" x14ac:dyDescent="0.3">
      <c r="A8318" s="45">
        <v>45295</v>
      </c>
      <c r="B8318" s="396" t="s">
        <v>12071</v>
      </c>
      <c r="C8318" s="5" t="s">
        <v>5793</v>
      </c>
      <c r="D8318" s="124" t="s">
        <v>12934</v>
      </c>
      <c r="E8318" s="43">
        <v>2500</v>
      </c>
      <c r="F8318" s="43"/>
      <c r="G8318" s="48">
        <f t="shared" si="212"/>
        <v>1182355.5215053761</v>
      </c>
      <c r="H8318" s="388" t="s">
        <v>9567</v>
      </c>
    </row>
    <row r="8319" spans="1:11" x14ac:dyDescent="0.3">
      <c r="A8319" s="45">
        <v>45295</v>
      </c>
      <c r="B8319" s="396" t="s">
        <v>12071</v>
      </c>
      <c r="C8319" s="5" t="s">
        <v>30</v>
      </c>
      <c r="D8319" s="124" t="s">
        <v>12385</v>
      </c>
      <c r="E8319" s="43">
        <v>500</v>
      </c>
      <c r="F8319" s="43"/>
      <c r="G8319" s="48">
        <f t="shared" si="212"/>
        <v>1181855.5215053761</v>
      </c>
      <c r="H8319" s="388" t="s">
        <v>9567</v>
      </c>
    </row>
    <row r="8320" spans="1:11"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2" x14ac:dyDescent="0.3">
      <c r="A8337" s="45">
        <v>45296</v>
      </c>
      <c r="B8337" s="399" t="s">
        <v>12594</v>
      </c>
      <c r="C8337" s="39" t="s">
        <v>54</v>
      </c>
      <c r="D8337" s="251" t="s">
        <v>6245</v>
      </c>
      <c r="E8337" s="40">
        <v>98800</v>
      </c>
      <c r="F8337" s="43"/>
      <c r="G8337" s="48">
        <f t="shared" si="212"/>
        <v>481555.52150537609</v>
      </c>
      <c r="H8337" s="388" t="s">
        <v>9567</v>
      </c>
    </row>
    <row r="8338" spans="1:12" x14ac:dyDescent="0.3">
      <c r="A8338" s="45">
        <v>45296</v>
      </c>
      <c r="B8338" s="396"/>
      <c r="C8338" s="5" t="s">
        <v>4550</v>
      </c>
      <c r="D8338" s="5" t="s">
        <v>12951</v>
      </c>
      <c r="E8338" s="43">
        <v>25000</v>
      </c>
      <c r="F8338" s="43"/>
      <c r="G8338" s="48">
        <f t="shared" si="212"/>
        <v>456555.52150537609</v>
      </c>
      <c r="H8338" s="388" t="s">
        <v>9567</v>
      </c>
    </row>
    <row r="8339" spans="1:12" x14ac:dyDescent="0.3">
      <c r="A8339" s="45">
        <v>45296</v>
      </c>
      <c r="B8339" s="396"/>
      <c r="C8339" s="5" t="s">
        <v>14</v>
      </c>
      <c r="D8339" s="5" t="s">
        <v>294</v>
      </c>
      <c r="E8339" s="43">
        <v>10000</v>
      </c>
      <c r="F8339" s="43"/>
      <c r="G8339" s="48">
        <f t="shared" si="212"/>
        <v>446555.52150537609</v>
      </c>
      <c r="H8339" s="388" t="s">
        <v>9567</v>
      </c>
    </row>
    <row r="8340" spans="1:12" x14ac:dyDescent="0.3">
      <c r="A8340" s="45">
        <v>45296</v>
      </c>
      <c r="B8340" s="396" t="s">
        <v>25</v>
      </c>
      <c r="C8340" s="5" t="s">
        <v>25</v>
      </c>
      <c r="D8340" s="124" t="s">
        <v>7533</v>
      </c>
      <c r="E8340" s="43">
        <v>4000</v>
      </c>
      <c r="F8340" s="43"/>
      <c r="G8340" s="48">
        <f t="shared" si="212"/>
        <v>442555.52150537609</v>
      </c>
      <c r="H8340" s="388" t="s">
        <v>9567</v>
      </c>
    </row>
    <row r="8341" spans="1:12" x14ac:dyDescent="0.3">
      <c r="A8341" s="45">
        <v>45296</v>
      </c>
      <c r="B8341" s="396" t="s">
        <v>25</v>
      </c>
      <c r="C8341" s="5" t="s">
        <v>25</v>
      </c>
      <c r="D8341" s="5" t="s">
        <v>12955</v>
      </c>
      <c r="E8341" s="43">
        <v>1853</v>
      </c>
      <c r="F8341" s="43"/>
      <c r="G8341" s="48">
        <f t="shared" si="212"/>
        <v>440702.52150537609</v>
      </c>
      <c r="H8341" s="388" t="s">
        <v>9567</v>
      </c>
    </row>
    <row r="8342" spans="1:12" x14ac:dyDescent="0.3">
      <c r="A8342" s="45">
        <v>45296</v>
      </c>
      <c r="B8342" s="396" t="s">
        <v>10319</v>
      </c>
      <c r="C8342" s="5" t="s">
        <v>9794</v>
      </c>
      <c r="D8342" s="5" t="s">
        <v>40</v>
      </c>
      <c r="E8342" s="43">
        <v>2700</v>
      </c>
      <c r="F8342" s="43"/>
      <c r="G8342" s="48">
        <f t="shared" si="212"/>
        <v>438002.52150537609</v>
      </c>
      <c r="H8342" s="388" t="s">
        <v>9567</v>
      </c>
    </row>
    <row r="8343" spans="1:12"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2" x14ac:dyDescent="0.3">
      <c r="A8344" s="45">
        <v>45296</v>
      </c>
      <c r="B8344" s="399" t="s">
        <v>12062</v>
      </c>
      <c r="C8344" s="39" t="s">
        <v>54</v>
      </c>
      <c r="D8344" s="251" t="s">
        <v>12952</v>
      </c>
      <c r="E8344" s="40">
        <f>25330+29450</f>
        <v>54780</v>
      </c>
      <c r="F8344" s="43"/>
      <c r="G8344" s="48">
        <f t="shared" si="212"/>
        <v>221542.52150537609</v>
      </c>
      <c r="H8344" s="388" t="s">
        <v>9567</v>
      </c>
    </row>
    <row r="8345" spans="1:12" x14ac:dyDescent="0.3">
      <c r="A8345" s="45">
        <v>45296</v>
      </c>
      <c r="B8345" s="399" t="s">
        <v>12153</v>
      </c>
      <c r="C8345" s="39" t="s">
        <v>54</v>
      </c>
      <c r="D8345" s="251" t="s">
        <v>12953</v>
      </c>
      <c r="E8345" s="40">
        <f>37200+14650</f>
        <v>51850</v>
      </c>
      <c r="F8345" s="43"/>
      <c r="G8345" s="48">
        <f t="shared" si="212"/>
        <v>169692.52150537609</v>
      </c>
      <c r="H8345" s="388" t="s">
        <v>9567</v>
      </c>
    </row>
    <row r="8346" spans="1:12" x14ac:dyDescent="0.3">
      <c r="A8346" s="45">
        <v>45296</v>
      </c>
      <c r="B8346" s="399" t="s">
        <v>12071</v>
      </c>
      <c r="C8346" s="39" t="s">
        <v>54</v>
      </c>
      <c r="D8346" s="251" t="s">
        <v>12956</v>
      </c>
      <c r="E8346" s="40">
        <v>28000</v>
      </c>
      <c r="F8346" s="43"/>
      <c r="G8346" s="48">
        <f t="shared" si="212"/>
        <v>141692.52150537609</v>
      </c>
      <c r="H8346" s="388" t="s">
        <v>9567</v>
      </c>
    </row>
    <row r="8347" spans="1:12" x14ac:dyDescent="0.3">
      <c r="A8347" s="45">
        <v>45296</v>
      </c>
      <c r="B8347" s="396" t="s">
        <v>12817</v>
      </c>
      <c r="C8347" s="5" t="s">
        <v>9052</v>
      </c>
      <c r="D8347" s="5" t="s">
        <v>12957</v>
      </c>
      <c r="E8347" s="43">
        <v>13000</v>
      </c>
      <c r="F8347" s="43"/>
      <c r="G8347" s="48">
        <f t="shared" si="212"/>
        <v>128692.52150537609</v>
      </c>
      <c r="H8347" s="388" t="s">
        <v>9567</v>
      </c>
    </row>
    <row r="8348" spans="1:12" x14ac:dyDescent="0.3">
      <c r="A8348" s="45">
        <v>45296</v>
      </c>
      <c r="B8348" s="396" t="s">
        <v>12460</v>
      </c>
      <c r="C8348" s="5" t="s">
        <v>11174</v>
      </c>
      <c r="D8348" s="5" t="s">
        <v>12958</v>
      </c>
      <c r="E8348" s="65">
        <v>14000</v>
      </c>
      <c r="F8348" s="43"/>
      <c r="G8348" s="48">
        <f t="shared" si="212"/>
        <v>114692.52150537609</v>
      </c>
      <c r="H8348" s="388" t="s">
        <v>9567</v>
      </c>
    </row>
    <row r="8349" spans="1:12" x14ac:dyDescent="0.3">
      <c r="A8349" s="45">
        <v>45297</v>
      </c>
      <c r="B8349" s="396" t="s">
        <v>10319</v>
      </c>
      <c r="C8349" s="5" t="s">
        <v>7737</v>
      </c>
      <c r="D8349" s="5" t="s">
        <v>12959</v>
      </c>
      <c r="E8349" s="65">
        <v>15000</v>
      </c>
      <c r="F8349" s="43"/>
      <c r="G8349" s="48">
        <f t="shared" si="212"/>
        <v>99692.521505376091</v>
      </c>
      <c r="H8349" s="388" t="s">
        <v>9567</v>
      </c>
    </row>
    <row r="8350" spans="1:12" x14ac:dyDescent="0.3">
      <c r="A8350" s="45">
        <v>45297</v>
      </c>
      <c r="B8350" s="399" t="s">
        <v>12960</v>
      </c>
      <c r="C8350" s="39" t="s">
        <v>54</v>
      </c>
      <c r="D8350" s="251" t="s">
        <v>12783</v>
      </c>
      <c r="E8350" s="40">
        <v>29580</v>
      </c>
      <c r="F8350" s="43"/>
      <c r="G8350" s="48">
        <f t="shared" si="212"/>
        <v>70112.521505376091</v>
      </c>
      <c r="H8350" s="388" t="s">
        <v>9567</v>
      </c>
    </row>
    <row r="8351" spans="1:12" x14ac:dyDescent="0.3">
      <c r="A8351" s="45">
        <v>45297</v>
      </c>
      <c r="B8351" s="396" t="s">
        <v>12817</v>
      </c>
      <c r="C8351" s="5" t="s">
        <v>5793</v>
      </c>
      <c r="D8351" s="5" t="s">
        <v>40</v>
      </c>
      <c r="E8351" s="43">
        <v>1700</v>
      </c>
      <c r="F8351" s="43"/>
      <c r="G8351" s="48">
        <f t="shared" si="212"/>
        <v>68412.521505376091</v>
      </c>
      <c r="H8351" s="388" t="s">
        <v>9567</v>
      </c>
    </row>
    <row r="8352" spans="1:12" x14ac:dyDescent="0.3">
      <c r="A8352" s="45">
        <v>45297</v>
      </c>
      <c r="B8352" s="396" t="s">
        <v>12102</v>
      </c>
      <c r="C8352" s="5" t="s">
        <v>5793</v>
      </c>
      <c r="D8352" s="5" t="s">
        <v>8924</v>
      </c>
      <c r="E8352" s="43">
        <v>400</v>
      </c>
      <c r="F8352" s="43"/>
      <c r="G8352" s="48">
        <f t="shared" ref="G8352:G8419" si="213">G8351+F8352-E8352</f>
        <v>68012.521505376091</v>
      </c>
      <c r="H8352" s="388" t="s">
        <v>9567</v>
      </c>
      <c r="K8352" s="52" t="e">
        <f>#REF!*7%</f>
        <v>#REF!</v>
      </c>
      <c r="L8352" s="52" t="e">
        <f>#REF!*10%</f>
        <v>#REF!</v>
      </c>
    </row>
    <row r="8353" spans="1:13" x14ac:dyDescent="0.3">
      <c r="A8353" s="45">
        <v>45297</v>
      </c>
      <c r="B8353" s="396" t="s">
        <v>7521</v>
      </c>
      <c r="C8353" s="5" t="s">
        <v>11174</v>
      </c>
      <c r="D8353" s="5" t="s">
        <v>12961</v>
      </c>
      <c r="E8353" s="43">
        <v>10300</v>
      </c>
      <c r="F8353" s="43"/>
      <c r="G8353" s="48">
        <f t="shared" si="213"/>
        <v>57712.521505376091</v>
      </c>
      <c r="H8353" s="388" t="s">
        <v>9567</v>
      </c>
      <c r="I8353" s="585" t="s">
        <v>12535</v>
      </c>
      <c r="J8353" s="585"/>
      <c r="K8353" s="187" t="e">
        <f>#REF!</f>
        <v>#REF!</v>
      </c>
    </row>
    <row r="8354" spans="1:13" x14ac:dyDescent="0.3">
      <c r="A8354" s="45">
        <v>45297</v>
      </c>
      <c r="B8354" s="396" t="s">
        <v>12102</v>
      </c>
      <c r="C8354" s="5" t="s">
        <v>11174</v>
      </c>
      <c r="D8354" s="5" t="s">
        <v>12962</v>
      </c>
      <c r="E8354" s="43">
        <v>2000</v>
      </c>
      <c r="F8354" s="43"/>
      <c r="G8354" s="48">
        <f t="shared" si="213"/>
        <v>55712.521505376091</v>
      </c>
      <c r="H8354" s="388" t="s">
        <v>9567</v>
      </c>
      <c r="I8354" s="585" t="s">
        <v>55</v>
      </c>
      <c r="J8354" s="585"/>
      <c r="K8354" s="187">
        <f ca="1">SUMIF(C8310:E8408,"salary",E8310:E8408)+398000+170000</f>
        <v>1970755</v>
      </c>
    </row>
    <row r="8355" spans="1:13" x14ac:dyDescent="0.3">
      <c r="A8355" s="45">
        <v>45297</v>
      </c>
      <c r="B8355" s="399" t="s">
        <v>12153</v>
      </c>
      <c r="C8355" s="39" t="s">
        <v>54</v>
      </c>
      <c r="D8355" s="251" t="s">
        <v>12774</v>
      </c>
      <c r="E8355" s="40">
        <v>36000</v>
      </c>
      <c r="F8355" s="43"/>
      <c r="G8355" s="48">
        <f t="shared" si="213"/>
        <v>19712.521505376091</v>
      </c>
      <c r="H8355" s="388" t="s">
        <v>9567</v>
      </c>
      <c r="I8355" s="585" t="s">
        <v>12254</v>
      </c>
      <c r="J8355" s="585"/>
      <c r="K8355" s="187" t="e">
        <f ca="1">K8353-K8354</f>
        <v>#REF!</v>
      </c>
    </row>
    <row r="8356" spans="1:13" x14ac:dyDescent="0.3">
      <c r="A8356" s="45">
        <v>45297</v>
      </c>
      <c r="B8356" s="396" t="s">
        <v>12817</v>
      </c>
      <c r="C8356" s="5" t="s">
        <v>5793</v>
      </c>
      <c r="D8356" s="5" t="s">
        <v>12963</v>
      </c>
      <c r="E8356" s="43">
        <v>500</v>
      </c>
      <c r="F8356" s="43"/>
      <c r="G8356" s="48">
        <f t="shared" si="213"/>
        <v>19212.521505376091</v>
      </c>
      <c r="H8356" s="388" t="s">
        <v>9567</v>
      </c>
    </row>
    <row r="8357" spans="1:13" x14ac:dyDescent="0.3">
      <c r="A8357" s="45">
        <v>45299</v>
      </c>
      <c r="B8357" s="396"/>
      <c r="C8357" s="5" t="s">
        <v>84</v>
      </c>
      <c r="D8357" s="5" t="s">
        <v>12967</v>
      </c>
      <c r="E8357" s="43">
        <v>1000</v>
      </c>
      <c r="F8357" s="43"/>
      <c r="G8357" s="48">
        <f t="shared" si="213"/>
        <v>18212.521505376091</v>
      </c>
      <c r="H8357" s="388" t="s">
        <v>9567</v>
      </c>
    </row>
    <row r="8358" spans="1:13" x14ac:dyDescent="0.3">
      <c r="A8358" s="45">
        <v>45299</v>
      </c>
      <c r="B8358" s="396" t="s">
        <v>7521</v>
      </c>
      <c r="C8358" s="5" t="s">
        <v>11174</v>
      </c>
      <c r="D8358" s="5" t="s">
        <v>12970</v>
      </c>
      <c r="E8358" s="43">
        <v>1500</v>
      </c>
      <c r="F8358" s="43"/>
      <c r="G8358" s="48">
        <f t="shared" si="213"/>
        <v>16712.521505376091</v>
      </c>
      <c r="H8358" s="388" t="s">
        <v>9567</v>
      </c>
    </row>
    <row r="8359" spans="1:13" x14ac:dyDescent="0.3">
      <c r="A8359" s="45">
        <v>45299</v>
      </c>
      <c r="B8359" s="396"/>
      <c r="C8359" s="5" t="s">
        <v>14</v>
      </c>
      <c r="D8359" s="5" t="s">
        <v>12236</v>
      </c>
      <c r="E8359" s="43">
        <v>9913</v>
      </c>
      <c r="F8359" s="43"/>
      <c r="G8359" s="48">
        <f t="shared" si="213"/>
        <v>6799.5215053760912</v>
      </c>
      <c r="H8359" s="388" t="s">
        <v>9567</v>
      </c>
    </row>
    <row r="8360" spans="1:13" x14ac:dyDescent="0.3">
      <c r="A8360" s="45">
        <v>45299</v>
      </c>
      <c r="B8360" s="396" t="s">
        <v>12153</v>
      </c>
      <c r="C8360" s="5" t="s">
        <v>5793</v>
      </c>
      <c r="D8360" s="5" t="s">
        <v>12971</v>
      </c>
      <c r="E8360" s="43">
        <v>5000</v>
      </c>
      <c r="F8360" s="43"/>
      <c r="G8360" s="48">
        <f t="shared" si="213"/>
        <v>1799.5215053760912</v>
      </c>
      <c r="H8360" s="388" t="s">
        <v>9567</v>
      </c>
    </row>
    <row r="8361" spans="1:13" x14ac:dyDescent="0.3">
      <c r="A8361" s="45">
        <v>45299</v>
      </c>
      <c r="B8361" s="396" t="s">
        <v>12153</v>
      </c>
      <c r="C8361" s="5" t="s">
        <v>5162</v>
      </c>
      <c r="D8361" s="5" t="s">
        <v>294</v>
      </c>
      <c r="E8361" s="43">
        <v>1500</v>
      </c>
      <c r="F8361" s="43"/>
      <c r="G8361" s="48">
        <f t="shared" si="213"/>
        <v>299.52150537609123</v>
      </c>
      <c r="H8361" s="388" t="s">
        <v>9567</v>
      </c>
      <c r="M8361" s="4">
        <f>500000-102000</f>
        <v>398000</v>
      </c>
    </row>
    <row r="8362" spans="1:13" x14ac:dyDescent="0.3">
      <c r="A8362" s="45">
        <v>45299</v>
      </c>
      <c r="B8362" s="396" t="s">
        <v>12153</v>
      </c>
      <c r="C8362" s="5" t="s">
        <v>5793</v>
      </c>
      <c r="D8362" s="5" t="s">
        <v>40</v>
      </c>
      <c r="E8362" s="43">
        <v>240</v>
      </c>
      <c r="F8362" s="43"/>
      <c r="G8362" s="48">
        <f t="shared" si="213"/>
        <v>59.521505376091227</v>
      </c>
      <c r="H8362" s="388" t="s">
        <v>9567</v>
      </c>
    </row>
    <row r="8363" spans="1:13" x14ac:dyDescent="0.3">
      <c r="A8363" s="45">
        <v>45300</v>
      </c>
      <c r="B8363" s="567"/>
      <c r="C8363" s="480"/>
      <c r="D8363" s="491" t="s">
        <v>4106</v>
      </c>
      <c r="E8363" s="480"/>
      <c r="F8363" s="43">
        <v>500000</v>
      </c>
      <c r="G8363" s="48">
        <f t="shared" si="213"/>
        <v>500059.52150537609</v>
      </c>
      <c r="H8363" s="388" t="s">
        <v>9567</v>
      </c>
    </row>
    <row r="8364" spans="1:13" x14ac:dyDescent="0.3">
      <c r="A8364" s="45">
        <v>45300</v>
      </c>
      <c r="B8364" s="396" t="s">
        <v>12153</v>
      </c>
      <c r="C8364" s="5" t="s">
        <v>12847</v>
      </c>
      <c r="D8364" s="5" t="s">
        <v>12974</v>
      </c>
      <c r="E8364" s="43">
        <v>20000</v>
      </c>
      <c r="F8364" s="43"/>
      <c r="G8364" s="48">
        <f t="shared" si="213"/>
        <v>480059.52150537609</v>
      </c>
      <c r="H8364" s="388" t="s">
        <v>9567</v>
      </c>
    </row>
    <row r="8365" spans="1:13" x14ac:dyDescent="0.3">
      <c r="A8365" s="45">
        <v>45300</v>
      </c>
      <c r="B8365" s="396" t="s">
        <v>12153</v>
      </c>
      <c r="C8365" s="509" t="s">
        <v>11174</v>
      </c>
      <c r="D8365" s="509" t="s">
        <v>12975</v>
      </c>
      <c r="E8365" s="511">
        <v>10000</v>
      </c>
      <c r="F8365" s="43"/>
      <c r="G8365" s="48">
        <f t="shared" si="213"/>
        <v>470059.52150537609</v>
      </c>
      <c r="H8365" s="388" t="s">
        <v>9567</v>
      </c>
    </row>
    <row r="8366" spans="1:13" x14ac:dyDescent="0.3">
      <c r="A8366" s="45">
        <v>45300</v>
      </c>
      <c r="B8366" s="396" t="s">
        <v>25</v>
      </c>
      <c r="C8366" s="5" t="s">
        <v>25</v>
      </c>
      <c r="D8366" s="124" t="s">
        <v>7533</v>
      </c>
      <c r="E8366" s="43">
        <v>4000</v>
      </c>
      <c r="F8366" s="43"/>
      <c r="G8366" s="48">
        <f t="shared" si="213"/>
        <v>466059.52150537609</v>
      </c>
      <c r="H8366" s="388" t="s">
        <v>9567</v>
      </c>
    </row>
    <row r="8367" spans="1:13" x14ac:dyDescent="0.3">
      <c r="A8367" s="45">
        <v>45300</v>
      </c>
      <c r="B8367" s="396" t="s">
        <v>12071</v>
      </c>
      <c r="C8367" s="5" t="s">
        <v>9758</v>
      </c>
      <c r="D8367" s="5" t="s">
        <v>12976</v>
      </c>
      <c r="E8367" s="43">
        <v>20000</v>
      </c>
      <c r="F8367" s="43"/>
      <c r="G8367" s="48">
        <f t="shared" si="213"/>
        <v>446059.52150537609</v>
      </c>
      <c r="H8367" s="388" t="s">
        <v>9567</v>
      </c>
    </row>
    <row r="8368" spans="1:13" x14ac:dyDescent="0.3">
      <c r="A8368" s="45">
        <v>45300</v>
      </c>
      <c r="B8368" s="396" t="s">
        <v>12632</v>
      </c>
      <c r="C8368" s="5" t="s">
        <v>12977</v>
      </c>
      <c r="D8368" s="5" t="s">
        <v>12978</v>
      </c>
      <c r="E8368" s="43">
        <v>15100</v>
      </c>
      <c r="F8368" s="43"/>
      <c r="G8368" s="48">
        <f t="shared" si="213"/>
        <v>430959.52150537609</v>
      </c>
      <c r="H8368" s="388" t="s">
        <v>9567</v>
      </c>
      <c r="K8368" s="52">
        <v>8901000</v>
      </c>
    </row>
    <row r="8369" spans="1:14" x14ac:dyDescent="0.3">
      <c r="A8369" s="45">
        <v>45300</v>
      </c>
      <c r="B8369" s="399" t="s">
        <v>12632</v>
      </c>
      <c r="C8369" s="39" t="s">
        <v>54</v>
      </c>
      <c r="D8369" s="251" t="s">
        <v>12979</v>
      </c>
      <c r="E8369" s="40">
        <v>31410</v>
      </c>
      <c r="F8369" s="43"/>
      <c r="G8369" s="48">
        <f t="shared" si="213"/>
        <v>399549.52150537609</v>
      </c>
      <c r="H8369" s="388" t="s">
        <v>9567</v>
      </c>
      <c r="I8369" s="52" t="s">
        <v>12942</v>
      </c>
      <c r="K8369" s="52">
        <f>K8368*8%</f>
        <v>712080</v>
      </c>
    </row>
    <row r="8370" spans="1:14" x14ac:dyDescent="0.3">
      <c r="A8370" s="45">
        <v>45300</v>
      </c>
      <c r="B8370" s="399" t="s">
        <v>12594</v>
      </c>
      <c r="C8370" s="39" t="s">
        <v>54</v>
      </c>
      <c r="D8370" s="251" t="s">
        <v>12541</v>
      </c>
      <c r="E8370" s="40">
        <v>42100</v>
      </c>
      <c r="F8370" s="43"/>
      <c r="G8370" s="48">
        <f t="shared" si="213"/>
        <v>357449.52150537609</v>
      </c>
      <c r="H8370" s="388" t="s">
        <v>9567</v>
      </c>
      <c r="K8370" s="52">
        <f>K8368-K8369</f>
        <v>8188920</v>
      </c>
    </row>
    <row r="8371" spans="1:14" x14ac:dyDescent="0.3">
      <c r="A8371" s="45">
        <v>45300</v>
      </c>
      <c r="B8371" s="396" t="s">
        <v>11752</v>
      </c>
      <c r="C8371" s="5" t="s">
        <v>26</v>
      </c>
      <c r="D8371" s="5" t="s">
        <v>12980</v>
      </c>
      <c r="E8371" s="43">
        <v>600</v>
      </c>
      <c r="F8371" s="43"/>
      <c r="G8371" s="48">
        <f t="shared" si="213"/>
        <v>356849.52150537609</v>
      </c>
      <c r="H8371" s="388" t="s">
        <v>9567</v>
      </c>
      <c r="I8371" s="52" t="s">
        <v>12943</v>
      </c>
      <c r="K8371" s="52">
        <f>1316836*20%</f>
        <v>263367.2</v>
      </c>
    </row>
    <row r="8372" spans="1:14" x14ac:dyDescent="0.3">
      <c r="A8372" s="45">
        <v>45300</v>
      </c>
      <c r="B8372" s="396" t="s">
        <v>12817</v>
      </c>
      <c r="C8372" s="5" t="s">
        <v>9758</v>
      </c>
      <c r="D8372" s="5" t="s">
        <v>985</v>
      </c>
      <c r="E8372" s="43">
        <v>5000</v>
      </c>
      <c r="F8372" s="43"/>
      <c r="G8372" s="48">
        <f t="shared" si="213"/>
        <v>351849.52150537609</v>
      </c>
      <c r="H8372" s="388" t="s">
        <v>9567</v>
      </c>
      <c r="K8372" s="52">
        <f>K8370-K8371</f>
        <v>7925552.7999999998</v>
      </c>
    </row>
    <row r="8373" spans="1:14" x14ac:dyDescent="0.3">
      <c r="A8373" s="45">
        <v>45301</v>
      </c>
      <c r="B8373" s="396" t="s">
        <v>12817</v>
      </c>
      <c r="C8373" s="5" t="s">
        <v>9451</v>
      </c>
      <c r="D8373" s="5" t="s">
        <v>12981</v>
      </c>
      <c r="E8373" s="43">
        <v>7000</v>
      </c>
      <c r="F8373" s="43"/>
      <c r="G8373" s="48">
        <f t="shared" si="213"/>
        <v>344849.52150537609</v>
      </c>
      <c r="H8373" s="388" t="s">
        <v>9567</v>
      </c>
    </row>
    <row r="8374" spans="1:14" x14ac:dyDescent="0.3">
      <c r="A8374" s="45">
        <v>45301</v>
      </c>
      <c r="B8374" s="396"/>
      <c r="C8374" s="5" t="s">
        <v>4550</v>
      </c>
      <c r="D8374" s="5" t="s">
        <v>12982</v>
      </c>
      <c r="E8374" s="43">
        <v>25000</v>
      </c>
      <c r="F8374" s="43"/>
      <c r="G8374" s="48">
        <f t="shared" si="213"/>
        <v>319849.52150537609</v>
      </c>
      <c r="H8374" s="388" t="s">
        <v>9567</v>
      </c>
    </row>
    <row r="8375" spans="1:14" x14ac:dyDescent="0.3">
      <c r="A8375" s="45">
        <v>45306</v>
      </c>
      <c r="B8375" s="396" t="s">
        <v>12153</v>
      </c>
      <c r="C8375" s="5" t="s">
        <v>12847</v>
      </c>
      <c r="D8375" s="5" t="s">
        <v>12983</v>
      </c>
      <c r="E8375" s="43">
        <v>40000</v>
      </c>
      <c r="F8375" s="43"/>
      <c r="G8375" s="48">
        <f t="shared" si="213"/>
        <v>279849.52150537609</v>
      </c>
      <c r="H8375" s="388" t="s">
        <v>9567</v>
      </c>
    </row>
    <row r="8376" spans="1:14" x14ac:dyDescent="0.3">
      <c r="A8376" s="45">
        <v>45301</v>
      </c>
      <c r="B8376" s="396" t="s">
        <v>12153</v>
      </c>
      <c r="C8376" s="509" t="s">
        <v>11174</v>
      </c>
      <c r="D8376" s="509" t="s">
        <v>12975</v>
      </c>
      <c r="E8376" s="511">
        <v>6000</v>
      </c>
      <c r="F8376" s="43"/>
      <c r="G8376" s="48">
        <f t="shared" si="213"/>
        <v>273849.52150537609</v>
      </c>
      <c r="H8376" s="388" t="s">
        <v>9567</v>
      </c>
    </row>
    <row r="8377" spans="1:14" x14ac:dyDescent="0.3">
      <c r="A8377" s="45">
        <v>45301</v>
      </c>
      <c r="B8377" s="396" t="s">
        <v>25</v>
      </c>
      <c r="C8377" s="5" t="s">
        <v>26</v>
      </c>
      <c r="D8377" s="5" t="s">
        <v>12984</v>
      </c>
      <c r="E8377" s="43">
        <v>25000</v>
      </c>
      <c r="F8377" s="43"/>
      <c r="G8377" s="48">
        <f t="shared" si="213"/>
        <v>248849.52150537609</v>
      </c>
      <c r="H8377" s="388" t="s">
        <v>9567</v>
      </c>
    </row>
    <row r="8378" spans="1:14" x14ac:dyDescent="0.3">
      <c r="A8378" s="45">
        <v>45301</v>
      </c>
      <c r="B8378" s="396" t="s">
        <v>5958</v>
      </c>
      <c r="C8378" s="5" t="s">
        <v>4550</v>
      </c>
      <c r="D8378" s="5" t="s">
        <v>12982</v>
      </c>
      <c r="E8378" s="43">
        <v>10000</v>
      </c>
      <c r="F8378" s="43"/>
      <c r="G8378" s="48">
        <f t="shared" si="213"/>
        <v>238849.52150537609</v>
      </c>
      <c r="H8378" s="388" t="s">
        <v>9567</v>
      </c>
    </row>
    <row r="8379" spans="1:14" x14ac:dyDescent="0.3">
      <c r="A8379" s="45">
        <v>45301</v>
      </c>
      <c r="B8379" s="396" t="s">
        <v>12657</v>
      </c>
      <c r="C8379" s="5" t="s">
        <v>9643</v>
      </c>
      <c r="D8379" s="124" t="s">
        <v>12985</v>
      </c>
      <c r="E8379" s="43">
        <v>88000</v>
      </c>
      <c r="F8379" s="43"/>
      <c r="G8379" s="48">
        <f t="shared" si="213"/>
        <v>150849.52150537609</v>
      </c>
      <c r="H8379" s="388" t="s">
        <v>9567</v>
      </c>
      <c r="M8379" s="4">
        <v>15000</v>
      </c>
    </row>
    <row r="8380" spans="1:14" x14ac:dyDescent="0.3">
      <c r="A8380" s="45">
        <v>45301</v>
      </c>
      <c r="B8380" s="396" t="s">
        <v>25</v>
      </c>
      <c r="C8380" s="5" t="s">
        <v>25</v>
      </c>
      <c r="D8380" s="124" t="s">
        <v>13037</v>
      </c>
      <c r="E8380" s="43">
        <v>850</v>
      </c>
      <c r="F8380" s="43"/>
      <c r="G8380" s="48">
        <f t="shared" si="213"/>
        <v>149999.52150537609</v>
      </c>
      <c r="H8380" s="388" t="s">
        <v>9567</v>
      </c>
    </row>
    <row r="8381" spans="1:14" x14ac:dyDescent="0.3">
      <c r="A8381" s="45">
        <v>45301</v>
      </c>
      <c r="B8381" s="396" t="s">
        <v>12153</v>
      </c>
      <c r="C8381" s="5" t="s">
        <v>26</v>
      </c>
      <c r="D8381" s="5" t="s">
        <v>12986</v>
      </c>
      <c r="E8381" s="43">
        <v>1000</v>
      </c>
      <c r="F8381" s="43"/>
      <c r="G8381" s="48">
        <f t="shared" si="213"/>
        <v>148999.52150537609</v>
      </c>
      <c r="H8381" s="388" t="s">
        <v>9567</v>
      </c>
      <c r="M8381" s="4">
        <v>20000</v>
      </c>
    </row>
    <row r="8382" spans="1:14" x14ac:dyDescent="0.3">
      <c r="A8382" s="45">
        <v>45301</v>
      </c>
      <c r="B8382" s="396"/>
      <c r="C8382" s="5" t="s">
        <v>84</v>
      </c>
      <c r="D8382" s="5" t="s">
        <v>13002</v>
      </c>
      <c r="E8382" s="43">
        <v>12000</v>
      </c>
      <c r="F8382" s="43"/>
      <c r="G8382" s="48">
        <f t="shared" si="213"/>
        <v>136999.52150537609</v>
      </c>
      <c r="H8382" s="388" t="s">
        <v>9567</v>
      </c>
      <c r="M8382" s="4">
        <v>600000</v>
      </c>
      <c r="N8382" s="4">
        <f>M8382+M8381+M8379</f>
        <v>635000</v>
      </c>
    </row>
    <row r="8383" spans="1:14" x14ac:dyDescent="0.3">
      <c r="A8383" s="45">
        <v>45301</v>
      </c>
      <c r="B8383" s="396" t="s">
        <v>12153</v>
      </c>
      <c r="C8383" s="5" t="s">
        <v>107</v>
      </c>
      <c r="D8383" s="5" t="s">
        <v>5813</v>
      </c>
      <c r="E8383" s="43">
        <v>1000</v>
      </c>
      <c r="F8383" s="43"/>
      <c r="G8383" s="48">
        <f t="shared" si="213"/>
        <v>135999.52150537609</v>
      </c>
      <c r="H8383" s="388" t="s">
        <v>9567</v>
      </c>
      <c r="I8383" s="52">
        <v>12</v>
      </c>
      <c r="K8383" s="52" t="s">
        <v>13003</v>
      </c>
      <c r="L8383" s="52">
        <v>80000</v>
      </c>
    </row>
    <row r="8384" spans="1:14" x14ac:dyDescent="0.3">
      <c r="A8384" s="45">
        <v>45301</v>
      </c>
      <c r="B8384" s="396" t="s">
        <v>12153</v>
      </c>
      <c r="C8384" s="5" t="s">
        <v>5162</v>
      </c>
      <c r="D8384" s="5" t="s">
        <v>5813</v>
      </c>
      <c r="E8384" s="43">
        <v>4000</v>
      </c>
      <c r="F8384" s="43"/>
      <c r="G8384" s="48">
        <f t="shared" si="213"/>
        <v>131999.52150537609</v>
      </c>
      <c r="H8384" s="388" t="s">
        <v>9567</v>
      </c>
    </row>
    <row r="8385" spans="1:13" x14ac:dyDescent="0.3">
      <c r="A8385" s="45">
        <v>45301</v>
      </c>
      <c r="B8385" s="396"/>
      <c r="C8385" s="5" t="s">
        <v>4550</v>
      </c>
      <c r="D8385" s="5" t="s">
        <v>13102</v>
      </c>
      <c r="E8385" s="43">
        <v>15000</v>
      </c>
      <c r="F8385" s="43"/>
      <c r="G8385" s="48">
        <f t="shared" si="213"/>
        <v>116999.52150537609</v>
      </c>
      <c r="H8385" s="388" t="s">
        <v>9567</v>
      </c>
      <c r="I8385" s="52">
        <v>12</v>
      </c>
      <c r="K8385" s="52" t="s">
        <v>13004</v>
      </c>
      <c r="L8385" s="52">
        <v>30000</v>
      </c>
    </row>
    <row r="8386" spans="1:13" x14ac:dyDescent="0.3">
      <c r="A8386" s="45">
        <v>45301</v>
      </c>
      <c r="B8386" s="396" t="s">
        <v>12095</v>
      </c>
      <c r="C8386" s="39" t="s">
        <v>54</v>
      </c>
      <c r="D8386" s="5" t="s">
        <v>12987</v>
      </c>
      <c r="E8386" s="43">
        <v>25000</v>
      </c>
      <c r="F8386" s="43"/>
      <c r="G8386" s="48">
        <f t="shared" si="213"/>
        <v>91999.521505376091</v>
      </c>
      <c r="H8386" s="388" t="s">
        <v>9567</v>
      </c>
      <c r="I8386" s="52">
        <v>12</v>
      </c>
      <c r="K8386" s="52" t="s">
        <v>13005</v>
      </c>
      <c r="L8386" s="52">
        <v>114000</v>
      </c>
    </row>
    <row r="8387" spans="1:13" x14ac:dyDescent="0.3">
      <c r="A8387" s="45">
        <v>45301</v>
      </c>
      <c r="B8387" s="396" t="s">
        <v>12095</v>
      </c>
      <c r="C8387" s="39" t="s">
        <v>54</v>
      </c>
      <c r="D8387" s="5" t="s">
        <v>12988</v>
      </c>
      <c r="E8387" s="43">
        <v>25000</v>
      </c>
      <c r="F8387" s="43"/>
      <c r="G8387" s="48">
        <f t="shared" si="213"/>
        <v>66999.521505376091</v>
      </c>
      <c r="H8387" s="388" t="s">
        <v>9567</v>
      </c>
      <c r="I8387" s="52">
        <v>12</v>
      </c>
      <c r="K8387" s="52" t="s">
        <v>13006</v>
      </c>
      <c r="L8387" s="52">
        <v>4000</v>
      </c>
    </row>
    <row r="8388" spans="1:13" x14ac:dyDescent="0.3">
      <c r="A8388" s="45">
        <v>45301</v>
      </c>
      <c r="B8388" s="396" t="s">
        <v>12095</v>
      </c>
      <c r="C8388" s="39" t="s">
        <v>54</v>
      </c>
      <c r="D8388" s="5" t="s">
        <v>12989</v>
      </c>
      <c r="E8388" s="43">
        <v>25000</v>
      </c>
      <c r="F8388" s="43"/>
      <c r="G8388" s="48">
        <f t="shared" si="213"/>
        <v>41999.521505376091</v>
      </c>
      <c r="H8388" s="388" t="s">
        <v>9567</v>
      </c>
      <c r="I8388" s="52">
        <v>12</v>
      </c>
      <c r="K8388" s="52" t="s">
        <v>13007</v>
      </c>
      <c r="L8388" s="52">
        <v>2000</v>
      </c>
    </row>
    <row r="8389" spans="1:13" x14ac:dyDescent="0.3">
      <c r="A8389" s="45">
        <v>45301</v>
      </c>
      <c r="B8389" s="396" t="s">
        <v>12095</v>
      </c>
      <c r="C8389" s="39" t="s">
        <v>54</v>
      </c>
      <c r="D8389" s="5" t="s">
        <v>12990</v>
      </c>
      <c r="E8389" s="43">
        <v>25000</v>
      </c>
      <c r="F8389" s="43"/>
      <c r="G8389" s="48">
        <f t="shared" si="213"/>
        <v>16999.521505376091</v>
      </c>
      <c r="H8389" s="388" t="s">
        <v>9567</v>
      </c>
      <c r="I8389" s="52">
        <v>12</v>
      </c>
      <c r="K8389" s="52" t="s">
        <v>13008</v>
      </c>
      <c r="L8389" s="52">
        <v>850</v>
      </c>
    </row>
    <row r="8390" spans="1:13" x14ac:dyDescent="0.3">
      <c r="A8390" s="45">
        <v>45301</v>
      </c>
      <c r="B8390" s="396" t="s">
        <v>12153</v>
      </c>
      <c r="C8390" s="509" t="s">
        <v>11174</v>
      </c>
      <c r="D8390" s="509" t="s">
        <v>12975</v>
      </c>
      <c r="E8390" s="511">
        <v>7000</v>
      </c>
      <c r="F8390" s="43"/>
      <c r="G8390" s="48">
        <f t="shared" si="213"/>
        <v>9999.5215053760912</v>
      </c>
      <c r="H8390" s="388" t="s">
        <v>9567</v>
      </c>
      <c r="I8390" s="52">
        <v>12</v>
      </c>
      <c r="K8390" s="52" t="s">
        <v>9915</v>
      </c>
      <c r="L8390" s="52">
        <v>35050</v>
      </c>
    </row>
    <row r="8391" spans="1:13" x14ac:dyDescent="0.3">
      <c r="A8391" s="45">
        <v>45301</v>
      </c>
      <c r="B8391" s="396"/>
      <c r="C8391" s="5" t="s">
        <v>107</v>
      </c>
      <c r="D8391" s="5" t="s">
        <v>5813</v>
      </c>
      <c r="E8391" s="43">
        <v>5000</v>
      </c>
      <c r="F8391" s="43"/>
      <c r="G8391" s="48">
        <f t="shared" si="213"/>
        <v>4999.5215053760912</v>
      </c>
      <c r="H8391" s="388" t="s">
        <v>9567</v>
      </c>
      <c r="I8391" s="52">
        <v>12</v>
      </c>
      <c r="K8391" s="52" t="s">
        <v>13009</v>
      </c>
      <c r="L8391" s="52">
        <v>500</v>
      </c>
    </row>
    <row r="8392" spans="1:13" x14ac:dyDescent="0.3">
      <c r="A8392" s="45">
        <v>45301</v>
      </c>
      <c r="B8392" s="396"/>
      <c r="C8392" s="5" t="s">
        <v>84</v>
      </c>
      <c r="D8392" s="5" t="s">
        <v>13052</v>
      </c>
      <c r="E8392" s="43">
        <v>5000</v>
      </c>
      <c r="F8392" s="43"/>
      <c r="G8392" s="48">
        <f t="shared" si="213"/>
        <v>-0.47849462390877306</v>
      </c>
      <c r="H8392" s="388" t="s">
        <v>9567</v>
      </c>
      <c r="I8392" s="52">
        <v>12</v>
      </c>
      <c r="K8392" s="52" t="s">
        <v>13009</v>
      </c>
      <c r="L8392" s="52">
        <v>800</v>
      </c>
    </row>
    <row r="8393" spans="1:13" x14ac:dyDescent="0.3">
      <c r="A8393" s="45">
        <v>45303</v>
      </c>
      <c r="B8393" s="567"/>
      <c r="C8393" s="480"/>
      <c r="D8393" s="491" t="s">
        <v>13032</v>
      </c>
      <c r="E8393" s="480"/>
      <c r="F8393" s="43">
        <v>600000</v>
      </c>
      <c r="G8393" s="48">
        <f t="shared" si="213"/>
        <v>599999.52150537609</v>
      </c>
      <c r="H8393" s="388" t="s">
        <v>9567</v>
      </c>
      <c r="I8393" s="52">
        <v>12</v>
      </c>
      <c r="K8393" s="52" t="s">
        <v>13009</v>
      </c>
      <c r="L8393" s="52">
        <v>1000</v>
      </c>
    </row>
    <row r="8394" spans="1:13" x14ac:dyDescent="0.3">
      <c r="A8394" s="45">
        <v>45303</v>
      </c>
      <c r="B8394" s="396" t="s">
        <v>12460</v>
      </c>
      <c r="C8394" s="5" t="s">
        <v>12803</v>
      </c>
      <c r="D8394" s="5" t="s">
        <v>13033</v>
      </c>
      <c r="E8394" s="43">
        <v>80000</v>
      </c>
      <c r="F8394" s="43"/>
      <c r="G8394" s="48">
        <f t="shared" si="213"/>
        <v>519999.52150537609</v>
      </c>
      <c r="H8394" s="388" t="s">
        <v>9567</v>
      </c>
      <c r="I8394" s="52">
        <v>12</v>
      </c>
      <c r="K8394" s="52" t="s">
        <v>13009</v>
      </c>
      <c r="L8394" s="52">
        <v>500</v>
      </c>
    </row>
    <row r="8395" spans="1:13" x14ac:dyDescent="0.3">
      <c r="A8395" s="45">
        <v>45303</v>
      </c>
      <c r="B8395" s="396" t="s">
        <v>12594</v>
      </c>
      <c r="C8395" s="5" t="s">
        <v>12803</v>
      </c>
      <c r="D8395" s="5" t="s">
        <v>13033</v>
      </c>
      <c r="E8395" s="43">
        <v>30000</v>
      </c>
      <c r="F8395" s="43"/>
      <c r="G8395" s="48">
        <f t="shared" si="213"/>
        <v>489999.52150537609</v>
      </c>
      <c r="H8395" s="388" t="s">
        <v>9567</v>
      </c>
      <c r="I8395" s="52">
        <v>12</v>
      </c>
      <c r="K8395" s="52" t="s">
        <v>13010</v>
      </c>
      <c r="L8395" s="52">
        <v>1700</v>
      </c>
      <c r="M8395" s="93"/>
    </row>
    <row r="8396" spans="1:13" x14ac:dyDescent="0.3">
      <c r="A8396" s="45">
        <v>45303</v>
      </c>
      <c r="B8396" s="396" t="s">
        <v>12817</v>
      </c>
      <c r="C8396" s="5" t="s">
        <v>13055</v>
      </c>
      <c r="D8396" s="5" t="s">
        <v>13053</v>
      </c>
      <c r="E8396" s="43">
        <v>114000</v>
      </c>
      <c r="F8396" s="43"/>
      <c r="G8396" s="48">
        <f t="shared" si="213"/>
        <v>375999.52150537609</v>
      </c>
      <c r="H8396" s="388" t="s">
        <v>9567</v>
      </c>
      <c r="I8396" s="52">
        <v>13</v>
      </c>
      <c r="K8396" s="52" t="s">
        <v>13011</v>
      </c>
      <c r="L8396" s="52">
        <v>1700</v>
      </c>
    </row>
    <row r="8397" spans="1:13" x14ac:dyDescent="0.3">
      <c r="A8397" s="45">
        <v>45303</v>
      </c>
      <c r="B8397" s="567"/>
      <c r="C8397" s="480"/>
      <c r="D8397" s="491" t="s">
        <v>13043</v>
      </c>
      <c r="E8397" s="480"/>
      <c r="F8397" s="43">
        <v>35000</v>
      </c>
      <c r="G8397" s="48">
        <f t="shared" si="213"/>
        <v>410999.52150537609</v>
      </c>
      <c r="H8397" s="388" t="s">
        <v>9567</v>
      </c>
      <c r="I8397" s="52">
        <v>13</v>
      </c>
      <c r="K8397" s="52" t="s">
        <v>13017</v>
      </c>
      <c r="L8397" s="52">
        <v>48385</v>
      </c>
    </row>
    <row r="8398" spans="1:13" x14ac:dyDescent="0.3">
      <c r="A8398" s="45">
        <v>45303</v>
      </c>
      <c r="B8398" s="396" t="s">
        <v>25</v>
      </c>
      <c r="C8398" s="5" t="s">
        <v>25</v>
      </c>
      <c r="D8398" s="43" t="s">
        <v>13034</v>
      </c>
      <c r="E8398" s="43">
        <v>4000</v>
      </c>
      <c r="F8398" s="43"/>
      <c r="G8398" s="48">
        <f t="shared" si="213"/>
        <v>406999.52150537609</v>
      </c>
      <c r="H8398" s="388" t="s">
        <v>9567</v>
      </c>
      <c r="I8398" s="52">
        <v>13</v>
      </c>
      <c r="K8398" s="52" t="s">
        <v>25</v>
      </c>
      <c r="L8398" s="52">
        <v>1000</v>
      </c>
    </row>
    <row r="8399" spans="1:13" x14ac:dyDescent="0.3">
      <c r="A8399" s="45">
        <v>45303</v>
      </c>
      <c r="B8399" s="396" t="s">
        <v>12817</v>
      </c>
      <c r="C8399" s="5" t="s">
        <v>30</v>
      </c>
      <c r="D8399" s="5" t="s">
        <v>10637</v>
      </c>
      <c r="E8399" s="43">
        <v>2000</v>
      </c>
      <c r="F8399" s="43"/>
      <c r="G8399" s="48">
        <f t="shared" si="213"/>
        <v>404999.52150537609</v>
      </c>
      <c r="H8399" s="388" t="s">
        <v>9567</v>
      </c>
      <c r="I8399" s="52">
        <v>13</v>
      </c>
      <c r="K8399" s="52" t="s">
        <v>13012</v>
      </c>
      <c r="L8399" s="52">
        <v>250</v>
      </c>
    </row>
    <row r="8400" spans="1:13" x14ac:dyDescent="0.3">
      <c r="A8400" s="45">
        <v>45303</v>
      </c>
      <c r="B8400" s="396" t="s">
        <v>12095</v>
      </c>
      <c r="C8400" s="39" t="s">
        <v>54</v>
      </c>
      <c r="D8400" s="5" t="s">
        <v>13035</v>
      </c>
      <c r="E8400" s="43">
        <v>35050</v>
      </c>
      <c r="F8400" s="43"/>
      <c r="G8400" s="48">
        <f t="shared" si="213"/>
        <v>369949.52150537609</v>
      </c>
      <c r="H8400" s="388" t="s">
        <v>9567</v>
      </c>
      <c r="I8400" s="52">
        <v>13</v>
      </c>
      <c r="K8400" s="52" t="s">
        <v>13013</v>
      </c>
      <c r="L8400" s="52">
        <v>85000</v>
      </c>
    </row>
    <row r="8401" spans="1:13" x14ac:dyDescent="0.3">
      <c r="A8401" s="45">
        <v>45303</v>
      </c>
      <c r="B8401" s="396" t="s">
        <v>12594</v>
      </c>
      <c r="C8401" s="5" t="s">
        <v>7737</v>
      </c>
      <c r="D8401" s="5" t="s">
        <v>40</v>
      </c>
      <c r="E8401" s="43">
        <v>850</v>
      </c>
      <c r="F8401" s="43"/>
      <c r="G8401" s="48">
        <f t="shared" si="213"/>
        <v>369099.52150537609</v>
      </c>
      <c r="H8401" s="388" t="s">
        <v>9567</v>
      </c>
      <c r="I8401" s="52">
        <v>15</v>
      </c>
      <c r="K8401" s="52" t="s">
        <v>13005</v>
      </c>
      <c r="L8401" s="52">
        <v>108000</v>
      </c>
      <c r="M8401" s="93">
        <f>L8400+L8399+L8398+L8397+L8396</f>
        <v>136335</v>
      </c>
    </row>
    <row r="8402" spans="1:13" x14ac:dyDescent="0.3">
      <c r="A8402" s="45">
        <v>45303</v>
      </c>
      <c r="B8402" s="396" t="s">
        <v>12817</v>
      </c>
      <c r="C8402" s="5" t="s">
        <v>5793</v>
      </c>
      <c r="D8402" s="5" t="s">
        <v>13036</v>
      </c>
      <c r="E8402" s="43">
        <v>5550</v>
      </c>
      <c r="F8402" s="43"/>
      <c r="G8402" s="48">
        <f t="shared" si="213"/>
        <v>363549.52150537609</v>
      </c>
      <c r="H8402" s="388" t="s">
        <v>9567</v>
      </c>
      <c r="I8402" s="52">
        <v>15</v>
      </c>
      <c r="K8402" s="52" t="s">
        <v>13010</v>
      </c>
      <c r="L8402" s="52">
        <v>250</v>
      </c>
    </row>
    <row r="8403" spans="1:13" x14ac:dyDescent="0.3">
      <c r="A8403" s="45">
        <v>45304</v>
      </c>
      <c r="B8403" s="396" t="s">
        <v>12657</v>
      </c>
      <c r="C8403" s="5" t="s">
        <v>5793</v>
      </c>
      <c r="D8403" s="5" t="s">
        <v>13036</v>
      </c>
      <c r="E8403" s="43">
        <v>3500</v>
      </c>
      <c r="F8403" s="43"/>
      <c r="G8403" s="48">
        <f t="shared" si="213"/>
        <v>360049.52150537609</v>
      </c>
      <c r="H8403" s="388" t="s">
        <v>9567</v>
      </c>
      <c r="I8403" s="52">
        <v>15</v>
      </c>
      <c r="K8403" s="52" t="s">
        <v>13010</v>
      </c>
      <c r="L8403" s="52">
        <v>500</v>
      </c>
    </row>
    <row r="8404" spans="1:13" x14ac:dyDescent="0.3">
      <c r="A8404" s="45">
        <v>45304</v>
      </c>
      <c r="B8404" s="396" t="s">
        <v>12102</v>
      </c>
      <c r="C8404" s="39" t="s">
        <v>54</v>
      </c>
      <c r="D8404" s="5" t="s">
        <v>13017</v>
      </c>
      <c r="E8404" s="43">
        <v>48385</v>
      </c>
      <c r="F8404" s="43"/>
      <c r="G8404" s="48">
        <f t="shared" si="213"/>
        <v>311664.52150537609</v>
      </c>
      <c r="H8404" s="388" t="s">
        <v>9567</v>
      </c>
      <c r="I8404" s="52">
        <v>15</v>
      </c>
      <c r="K8404" s="52" t="s">
        <v>13010</v>
      </c>
      <c r="L8404" s="52">
        <v>300</v>
      </c>
    </row>
    <row r="8405" spans="1:13" x14ac:dyDescent="0.3">
      <c r="A8405" s="45">
        <v>45304</v>
      </c>
      <c r="B8405" s="396" t="s">
        <v>12817</v>
      </c>
      <c r="C8405" s="5" t="s">
        <v>11174</v>
      </c>
      <c r="D8405" s="5" t="s">
        <v>13038</v>
      </c>
      <c r="E8405" s="43">
        <v>85000</v>
      </c>
      <c r="F8405" s="43"/>
      <c r="G8405" s="48">
        <f t="shared" si="213"/>
        <v>226664.52150537609</v>
      </c>
      <c r="H8405" s="388" t="s">
        <v>9567</v>
      </c>
      <c r="I8405" s="52">
        <v>15</v>
      </c>
      <c r="K8405" s="52" t="s">
        <v>13014</v>
      </c>
      <c r="L8405" s="52">
        <v>19000</v>
      </c>
    </row>
    <row r="8406" spans="1:13" x14ac:dyDescent="0.3">
      <c r="A8406" s="45">
        <v>45306</v>
      </c>
      <c r="B8406" s="396" t="s">
        <v>12817</v>
      </c>
      <c r="C8406" s="5" t="s">
        <v>13054</v>
      </c>
      <c r="D8406" s="5" t="s">
        <v>13053</v>
      </c>
      <c r="E8406" s="43">
        <v>108000</v>
      </c>
      <c r="F8406" s="43"/>
      <c r="G8406" s="48">
        <f t="shared" si="213"/>
        <v>118664.52150537609</v>
      </c>
      <c r="H8406" s="388" t="s">
        <v>9567</v>
      </c>
      <c r="I8406" s="52">
        <v>15</v>
      </c>
      <c r="K8406" s="52" t="s">
        <v>13015</v>
      </c>
      <c r="L8406" s="52">
        <v>400</v>
      </c>
    </row>
    <row r="8407" spans="1:13" x14ac:dyDescent="0.3">
      <c r="A8407" s="45">
        <v>45306</v>
      </c>
      <c r="B8407" s="396" t="s">
        <v>12460</v>
      </c>
      <c r="C8407" s="5" t="s">
        <v>12803</v>
      </c>
      <c r="D8407" s="5" t="s">
        <v>13033</v>
      </c>
      <c r="E8407" s="43">
        <v>19000</v>
      </c>
      <c r="F8407" s="43"/>
      <c r="G8407" s="48">
        <f t="shared" si="213"/>
        <v>99664.521505376091</v>
      </c>
      <c r="H8407" s="388" t="s">
        <v>9567</v>
      </c>
      <c r="I8407" s="52">
        <v>15</v>
      </c>
      <c r="K8407" s="52" t="s">
        <v>13016</v>
      </c>
      <c r="L8407" s="52">
        <v>4100</v>
      </c>
    </row>
    <row r="8408" spans="1:13" x14ac:dyDescent="0.3">
      <c r="A8408" s="45">
        <v>45306</v>
      </c>
      <c r="B8408" s="396" t="s">
        <v>12817</v>
      </c>
      <c r="C8408" s="5" t="s">
        <v>11174</v>
      </c>
      <c r="D8408" s="5" t="s">
        <v>13039</v>
      </c>
      <c r="E8408" s="43">
        <v>4100</v>
      </c>
      <c r="F8408" s="43"/>
      <c r="G8408" s="48">
        <f t="shared" si="213"/>
        <v>95564.521505376091</v>
      </c>
      <c r="H8408" s="388" t="s">
        <v>9567</v>
      </c>
      <c r="I8408" s="52">
        <v>15</v>
      </c>
      <c r="K8408" s="52" t="s">
        <v>13007</v>
      </c>
      <c r="L8408" s="52">
        <v>1000</v>
      </c>
    </row>
    <row r="8409" spans="1:13" x14ac:dyDescent="0.3">
      <c r="A8409" s="45">
        <v>45306</v>
      </c>
      <c r="B8409" s="396" t="s">
        <v>12817</v>
      </c>
      <c r="C8409" s="5" t="s">
        <v>30</v>
      </c>
      <c r="D8409" s="5" t="s">
        <v>10637</v>
      </c>
      <c r="E8409" s="43">
        <v>1000</v>
      </c>
      <c r="F8409" s="43"/>
      <c r="G8409" s="48">
        <f t="shared" si="213"/>
        <v>94564.521505376091</v>
      </c>
      <c r="H8409" s="388" t="s">
        <v>9567</v>
      </c>
      <c r="I8409" s="52">
        <v>15</v>
      </c>
      <c r="K8409" s="52" t="s">
        <v>13018</v>
      </c>
      <c r="L8409" s="52">
        <v>5900</v>
      </c>
    </row>
    <row r="8410" spans="1:13" x14ac:dyDescent="0.3">
      <c r="A8410" s="45">
        <v>45306</v>
      </c>
      <c r="B8410" s="396" t="s">
        <v>12817</v>
      </c>
      <c r="C8410" s="5" t="s">
        <v>11174</v>
      </c>
      <c r="D8410" s="5" t="s">
        <v>13040</v>
      </c>
      <c r="E8410" s="43">
        <v>5900</v>
      </c>
      <c r="F8410" s="43"/>
      <c r="G8410" s="48">
        <f t="shared" si="213"/>
        <v>88664.521505376091</v>
      </c>
      <c r="H8410" s="388" t="s">
        <v>9567</v>
      </c>
      <c r="I8410" s="52">
        <v>15</v>
      </c>
      <c r="K8410" s="52" t="s">
        <v>13019</v>
      </c>
      <c r="L8410" s="52">
        <v>400</v>
      </c>
    </row>
    <row r="8411" spans="1:13" x14ac:dyDescent="0.3">
      <c r="A8411" s="45">
        <v>45306</v>
      </c>
      <c r="B8411" s="396" t="s">
        <v>12817</v>
      </c>
      <c r="C8411" s="5" t="s">
        <v>5793</v>
      </c>
      <c r="D8411" s="5" t="s">
        <v>13036</v>
      </c>
      <c r="E8411" s="43">
        <v>2000</v>
      </c>
      <c r="F8411" s="43"/>
      <c r="G8411" s="48">
        <f t="shared" si="213"/>
        <v>86664.521505376091</v>
      </c>
      <c r="H8411" s="388" t="s">
        <v>9567</v>
      </c>
      <c r="I8411" s="52">
        <v>15</v>
      </c>
      <c r="K8411" s="52" t="s">
        <v>13019</v>
      </c>
      <c r="L8411" s="52">
        <v>800</v>
      </c>
    </row>
    <row r="8412" spans="1:13" x14ac:dyDescent="0.3">
      <c r="A8412" s="45">
        <v>45306</v>
      </c>
      <c r="B8412" s="396" t="s">
        <v>12817</v>
      </c>
      <c r="C8412" s="5" t="s">
        <v>9451</v>
      </c>
      <c r="D8412" s="5" t="s">
        <v>13041</v>
      </c>
      <c r="E8412" s="43">
        <v>1000</v>
      </c>
      <c r="F8412" s="43"/>
      <c r="G8412" s="48">
        <f t="shared" si="213"/>
        <v>85664.521505376091</v>
      </c>
      <c r="H8412" s="388" t="s">
        <v>9567</v>
      </c>
      <c r="I8412" s="52">
        <v>15</v>
      </c>
      <c r="K8412" s="52" t="s">
        <v>13020</v>
      </c>
      <c r="L8412" s="52">
        <v>1030</v>
      </c>
    </row>
    <row r="8413" spans="1:13" x14ac:dyDescent="0.3">
      <c r="A8413" s="45">
        <v>45306</v>
      </c>
      <c r="B8413" s="396" t="s">
        <v>25</v>
      </c>
      <c r="C8413" s="5" t="s">
        <v>25</v>
      </c>
      <c r="D8413" s="124" t="s">
        <v>13037</v>
      </c>
      <c r="E8413" s="43">
        <v>2000</v>
      </c>
      <c r="F8413" s="43"/>
      <c r="G8413" s="48">
        <f t="shared" si="213"/>
        <v>83664.521505376091</v>
      </c>
      <c r="H8413" s="388" t="s">
        <v>9567</v>
      </c>
      <c r="I8413" s="52">
        <v>15</v>
      </c>
      <c r="K8413" s="52" t="s">
        <v>25</v>
      </c>
      <c r="L8413" s="52">
        <v>1000</v>
      </c>
    </row>
    <row r="8414" spans="1:13" x14ac:dyDescent="0.3">
      <c r="A8414" s="45">
        <v>45306</v>
      </c>
      <c r="B8414" s="396" t="s">
        <v>12102</v>
      </c>
      <c r="C8414" s="5" t="s">
        <v>5793</v>
      </c>
      <c r="D8414" s="5" t="s">
        <v>40</v>
      </c>
      <c r="E8414" s="43">
        <v>3000</v>
      </c>
      <c r="F8414" s="43"/>
      <c r="G8414" s="48">
        <f t="shared" si="213"/>
        <v>80664.521505376091</v>
      </c>
      <c r="H8414" s="388" t="s">
        <v>9567</v>
      </c>
      <c r="I8414" s="52">
        <v>15</v>
      </c>
      <c r="K8414" s="52" t="s">
        <v>13015</v>
      </c>
      <c r="L8414" s="52">
        <v>250</v>
      </c>
    </row>
    <row r="8415" spans="1:13" x14ac:dyDescent="0.3">
      <c r="A8415" s="45">
        <v>45306</v>
      </c>
      <c r="B8415" s="396" t="s">
        <v>12102</v>
      </c>
      <c r="C8415" s="5" t="s">
        <v>5793</v>
      </c>
      <c r="D8415" s="5" t="s">
        <v>13042</v>
      </c>
      <c r="E8415" s="43">
        <v>5100</v>
      </c>
      <c r="F8415" s="43"/>
      <c r="G8415" s="48">
        <f t="shared" si="213"/>
        <v>75564.521505376091</v>
      </c>
      <c r="H8415" s="388" t="s">
        <v>9567</v>
      </c>
      <c r="I8415" s="52">
        <v>15</v>
      </c>
      <c r="K8415" s="52" t="s">
        <v>13019</v>
      </c>
      <c r="L8415" s="52">
        <v>450</v>
      </c>
    </row>
    <row r="8416" spans="1:13" x14ac:dyDescent="0.3">
      <c r="A8416" s="45">
        <v>45307</v>
      </c>
      <c r="B8416" s="396" t="s">
        <v>12817</v>
      </c>
      <c r="C8416" s="5" t="s">
        <v>11174</v>
      </c>
      <c r="D8416" s="5" t="s">
        <v>13044</v>
      </c>
      <c r="E8416" s="43">
        <v>8500</v>
      </c>
      <c r="F8416" s="43"/>
      <c r="G8416" s="48">
        <f t="shared" si="213"/>
        <v>67064.521505376091</v>
      </c>
      <c r="H8416" s="388" t="s">
        <v>9567</v>
      </c>
      <c r="I8416" s="52">
        <v>15</v>
      </c>
      <c r="K8416" s="52" t="s">
        <v>25</v>
      </c>
      <c r="L8416" s="52">
        <v>650</v>
      </c>
    </row>
    <row r="8417" spans="1:12" x14ac:dyDescent="0.3">
      <c r="A8417" s="45">
        <v>45307</v>
      </c>
      <c r="B8417" s="396" t="s">
        <v>12817</v>
      </c>
      <c r="C8417" s="5" t="s">
        <v>5793</v>
      </c>
      <c r="D8417" s="5" t="s">
        <v>13036</v>
      </c>
      <c r="E8417" s="43">
        <v>2500</v>
      </c>
      <c r="F8417" s="43"/>
      <c r="G8417" s="48">
        <f t="shared" si="213"/>
        <v>64564.521505376091</v>
      </c>
      <c r="H8417" s="388" t="s">
        <v>9567</v>
      </c>
      <c r="I8417" s="52">
        <v>15</v>
      </c>
      <c r="K8417" s="52" t="s">
        <v>13019</v>
      </c>
      <c r="L8417" s="52">
        <v>1900</v>
      </c>
    </row>
    <row r="8418" spans="1:12" x14ac:dyDescent="0.3">
      <c r="A8418" s="45">
        <v>45307</v>
      </c>
      <c r="B8418" s="396" t="s">
        <v>12102</v>
      </c>
      <c r="C8418" s="5" t="s">
        <v>11174</v>
      </c>
      <c r="D8418" s="43" t="s">
        <v>13024</v>
      </c>
      <c r="E8418" s="43">
        <v>1900</v>
      </c>
      <c r="F8418" s="43"/>
      <c r="G8418" s="48">
        <f t="shared" si="213"/>
        <v>62664.521505376091</v>
      </c>
      <c r="H8418" s="388" t="s">
        <v>9567</v>
      </c>
      <c r="I8418" s="52">
        <v>15</v>
      </c>
      <c r="K8418" s="52" t="s">
        <v>13021</v>
      </c>
      <c r="L8418" s="52">
        <v>5100</v>
      </c>
    </row>
    <row r="8419" spans="1:12" x14ac:dyDescent="0.3">
      <c r="A8419" s="45">
        <v>45307</v>
      </c>
      <c r="B8419" s="396" t="s">
        <v>12251</v>
      </c>
      <c r="C8419" s="5" t="s">
        <v>26</v>
      </c>
      <c r="D8419" s="43" t="s">
        <v>11432</v>
      </c>
      <c r="E8419" s="43">
        <v>900</v>
      </c>
      <c r="F8419" s="43"/>
      <c r="G8419" s="48">
        <f t="shared" si="213"/>
        <v>61764.521505376091</v>
      </c>
      <c r="H8419" s="388" t="s">
        <v>9567</v>
      </c>
      <c r="I8419" s="52">
        <v>16</v>
      </c>
      <c r="K8419" s="52" t="s">
        <v>13022</v>
      </c>
      <c r="L8419" s="52">
        <v>8500</v>
      </c>
    </row>
    <row r="8420" spans="1:12"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K8420" s="52" t="s">
        <v>13023</v>
      </c>
      <c r="L8420" s="52">
        <v>1000</v>
      </c>
    </row>
    <row r="8421" spans="1:12" x14ac:dyDescent="0.3">
      <c r="A8421" s="45">
        <v>45307</v>
      </c>
      <c r="B8421" s="396" t="s">
        <v>12817</v>
      </c>
      <c r="C8421" s="5" t="s">
        <v>5793</v>
      </c>
      <c r="D8421" s="5" t="s">
        <v>13045</v>
      </c>
      <c r="E8421" s="43">
        <v>1500</v>
      </c>
      <c r="F8421" s="43"/>
      <c r="G8421" s="48">
        <f t="shared" si="214"/>
        <v>56324.521505376091</v>
      </c>
      <c r="H8421" s="388" t="s">
        <v>9567</v>
      </c>
      <c r="I8421" s="52">
        <v>16</v>
      </c>
      <c r="K8421" s="52" t="s">
        <v>13010</v>
      </c>
      <c r="L8421" s="52">
        <v>1100</v>
      </c>
    </row>
    <row r="8422" spans="1:12" x14ac:dyDescent="0.3">
      <c r="A8422" s="45">
        <v>45308</v>
      </c>
      <c r="B8422" s="396" t="s">
        <v>25</v>
      </c>
      <c r="C8422" s="5" t="s">
        <v>25</v>
      </c>
      <c r="D8422" s="124" t="s">
        <v>13037</v>
      </c>
      <c r="E8422" s="43">
        <v>4000</v>
      </c>
      <c r="F8422" s="43"/>
      <c r="G8422" s="48">
        <f t="shared" si="214"/>
        <v>52324.521505376091</v>
      </c>
      <c r="H8422" s="388" t="s">
        <v>9567</v>
      </c>
      <c r="I8422" s="52">
        <v>16</v>
      </c>
      <c r="K8422" s="52" t="s">
        <v>25</v>
      </c>
      <c r="L8422" s="52">
        <v>1000</v>
      </c>
    </row>
    <row r="8423" spans="1:12" x14ac:dyDescent="0.3">
      <c r="A8423" s="45">
        <v>45308</v>
      </c>
      <c r="B8423" s="396" t="s">
        <v>12102</v>
      </c>
      <c r="C8423" s="509" t="s">
        <v>11174</v>
      </c>
      <c r="D8423" s="509" t="s">
        <v>13136</v>
      </c>
      <c r="E8423" s="511">
        <v>20300</v>
      </c>
      <c r="F8423" s="43"/>
      <c r="G8423" s="48">
        <f t="shared" si="214"/>
        <v>32024.521505376091</v>
      </c>
      <c r="H8423" s="388" t="s">
        <v>9567</v>
      </c>
      <c r="I8423" s="52">
        <v>16</v>
      </c>
      <c r="K8423" s="52" t="s">
        <v>13024</v>
      </c>
      <c r="L8423" s="52">
        <v>1900</v>
      </c>
    </row>
    <row r="8424" spans="1:12" x14ac:dyDescent="0.3">
      <c r="A8424" s="45">
        <v>45309</v>
      </c>
      <c r="B8424" s="396" t="s">
        <v>12594</v>
      </c>
      <c r="C8424" s="5" t="s">
        <v>12400</v>
      </c>
      <c r="D8424" s="5" t="s">
        <v>13056</v>
      </c>
      <c r="E8424" s="43">
        <v>4500</v>
      </c>
      <c r="F8424" s="43"/>
      <c r="G8424" s="48">
        <f t="shared" si="214"/>
        <v>27524.521505376091</v>
      </c>
      <c r="H8424" s="388" t="s">
        <v>9567</v>
      </c>
      <c r="I8424" s="52">
        <v>16</v>
      </c>
      <c r="K8424" s="52" t="s">
        <v>11432</v>
      </c>
      <c r="L8424" s="52">
        <v>900</v>
      </c>
    </row>
    <row r="8425" spans="1:12" x14ac:dyDescent="0.3">
      <c r="A8425" s="45">
        <v>45309</v>
      </c>
      <c r="B8425" s="396"/>
      <c r="C8425" s="5" t="s">
        <v>14</v>
      </c>
      <c r="D8425" s="5" t="s">
        <v>13046</v>
      </c>
      <c r="E8425" s="43">
        <v>10000</v>
      </c>
      <c r="F8425" s="43"/>
      <c r="G8425" s="48">
        <f t="shared" si="214"/>
        <v>17524.521505376091</v>
      </c>
      <c r="H8425" s="388" t="s">
        <v>9567</v>
      </c>
      <c r="I8425" s="52">
        <v>16</v>
      </c>
      <c r="K8425" s="52" t="s">
        <v>51</v>
      </c>
      <c r="L8425" s="52">
        <v>3940</v>
      </c>
    </row>
    <row r="8426" spans="1:12" x14ac:dyDescent="0.3">
      <c r="A8426" s="45">
        <v>45309</v>
      </c>
      <c r="B8426" s="396" t="s">
        <v>13047</v>
      </c>
      <c r="C8426" s="5" t="s">
        <v>11174</v>
      </c>
      <c r="D8426" s="5" t="s">
        <v>13057</v>
      </c>
      <c r="E8426" s="43">
        <v>1000</v>
      </c>
      <c r="F8426" s="43"/>
      <c r="G8426" s="48">
        <f t="shared" si="214"/>
        <v>16524.521505376091</v>
      </c>
      <c r="H8426" s="388" t="s">
        <v>9567</v>
      </c>
      <c r="I8426" s="52">
        <v>16</v>
      </c>
      <c r="K8426" s="52" t="s">
        <v>13010</v>
      </c>
      <c r="L8426" s="52">
        <v>1700</v>
      </c>
    </row>
    <row r="8427" spans="1:12" x14ac:dyDescent="0.3">
      <c r="A8427" s="45">
        <v>45309</v>
      </c>
      <c r="B8427" s="396" t="s">
        <v>12657</v>
      </c>
      <c r="C8427" s="5" t="s">
        <v>26</v>
      </c>
      <c r="D8427" s="5" t="s">
        <v>13048</v>
      </c>
      <c r="E8427" s="43">
        <v>2500</v>
      </c>
      <c r="F8427" s="43"/>
      <c r="G8427" s="48">
        <f t="shared" si="214"/>
        <v>14024.521505376091</v>
      </c>
      <c r="H8427" s="388" t="s">
        <v>9567</v>
      </c>
      <c r="I8427" s="52">
        <v>17</v>
      </c>
      <c r="K8427" s="52" t="s">
        <v>25</v>
      </c>
      <c r="L8427" s="52">
        <v>4000</v>
      </c>
    </row>
    <row r="8428" spans="1:12" x14ac:dyDescent="0.3">
      <c r="A8428" s="45">
        <v>45309</v>
      </c>
      <c r="B8428" s="396" t="s">
        <v>12102</v>
      </c>
      <c r="C8428" s="5" t="s">
        <v>5793</v>
      </c>
      <c r="D8428" s="5" t="s">
        <v>40</v>
      </c>
      <c r="E8428" s="43">
        <v>2000</v>
      </c>
      <c r="F8428" s="43"/>
      <c r="G8428" s="48">
        <f t="shared" si="214"/>
        <v>12024.521505376091</v>
      </c>
      <c r="H8428" s="388" t="s">
        <v>9567</v>
      </c>
      <c r="I8428" s="52">
        <v>17</v>
      </c>
      <c r="K8428" s="52" t="s">
        <v>13025</v>
      </c>
      <c r="L8428" s="52">
        <v>20300</v>
      </c>
    </row>
    <row r="8429" spans="1:12" x14ac:dyDescent="0.3">
      <c r="A8429" s="45">
        <v>45309</v>
      </c>
      <c r="B8429" s="396"/>
      <c r="C8429" s="5" t="s">
        <v>18</v>
      </c>
      <c r="D8429" s="5" t="s">
        <v>13033</v>
      </c>
      <c r="E8429" s="43">
        <v>1000</v>
      </c>
      <c r="F8429" s="43"/>
      <c r="G8429" s="48">
        <f t="shared" si="214"/>
        <v>11024.521505376091</v>
      </c>
      <c r="H8429" s="388" t="s">
        <v>9567</v>
      </c>
      <c r="I8429" s="52">
        <v>17</v>
      </c>
      <c r="K8429" s="52" t="s">
        <v>13026</v>
      </c>
      <c r="L8429" s="52">
        <v>4500</v>
      </c>
    </row>
    <row r="8430" spans="1:12" x14ac:dyDescent="0.3">
      <c r="A8430" s="45">
        <v>45309</v>
      </c>
      <c r="B8430" s="396" t="s">
        <v>12817</v>
      </c>
      <c r="C8430" s="5" t="s">
        <v>5793</v>
      </c>
      <c r="D8430" s="5" t="s">
        <v>40</v>
      </c>
      <c r="E8430" s="43">
        <v>1000</v>
      </c>
      <c r="F8430" s="43"/>
      <c r="G8430" s="48">
        <f t="shared" si="214"/>
        <v>10024.521505376091</v>
      </c>
      <c r="H8430" s="388" t="s">
        <v>9567</v>
      </c>
      <c r="I8430" s="52">
        <v>18</v>
      </c>
      <c r="K8430" s="52" t="s">
        <v>14</v>
      </c>
      <c r="L8430" s="52">
        <v>10000</v>
      </c>
    </row>
    <row r="8431" spans="1:12" x14ac:dyDescent="0.3">
      <c r="A8431" s="45">
        <v>45310</v>
      </c>
      <c r="B8431" s="567"/>
      <c r="C8431" s="480"/>
      <c r="D8431" s="491" t="s">
        <v>13050</v>
      </c>
      <c r="E8431" s="480"/>
      <c r="F8431" s="43">
        <v>32000</v>
      </c>
      <c r="G8431" s="48">
        <f t="shared" si="214"/>
        <v>42024.521505376091</v>
      </c>
      <c r="H8431" s="388" t="s">
        <v>9567</v>
      </c>
      <c r="I8431" s="52">
        <v>18</v>
      </c>
      <c r="K8431" s="52" t="s">
        <v>13011</v>
      </c>
      <c r="L8431" s="52">
        <v>800</v>
      </c>
    </row>
    <row r="8432" spans="1:12" x14ac:dyDescent="0.3">
      <c r="A8432" s="45">
        <v>45310</v>
      </c>
      <c r="B8432" s="396" t="s">
        <v>12918</v>
      </c>
      <c r="C8432" s="5" t="s">
        <v>93</v>
      </c>
      <c r="D8432" s="5" t="s">
        <v>13049</v>
      </c>
      <c r="E8432" s="43">
        <v>20000</v>
      </c>
      <c r="F8432" s="43"/>
      <c r="G8432" s="48">
        <f t="shared" si="214"/>
        <v>22024.521505376091</v>
      </c>
      <c r="H8432" s="388" t="s">
        <v>9567</v>
      </c>
      <c r="I8432" s="52">
        <v>18</v>
      </c>
      <c r="K8432" s="52" t="s">
        <v>13027</v>
      </c>
      <c r="L8432" s="52">
        <v>1000</v>
      </c>
    </row>
    <row r="8433" spans="1:15" x14ac:dyDescent="0.3">
      <c r="A8433" s="45">
        <v>45310</v>
      </c>
      <c r="B8433" s="396" t="s">
        <v>25</v>
      </c>
      <c r="C8433" s="5" t="s">
        <v>25</v>
      </c>
      <c r="D8433" s="124" t="s">
        <v>13037</v>
      </c>
      <c r="E8433" s="43">
        <v>4000</v>
      </c>
      <c r="F8433" s="43"/>
      <c r="G8433" s="48">
        <f t="shared" si="214"/>
        <v>18024.521505376091</v>
      </c>
      <c r="H8433" s="388" t="s">
        <v>9567</v>
      </c>
      <c r="I8433" s="52">
        <v>18</v>
      </c>
      <c r="K8433" s="52" t="s">
        <v>13028</v>
      </c>
      <c r="L8433" s="52">
        <f>950+350+1200</f>
        <v>2500</v>
      </c>
    </row>
    <row r="8434" spans="1:15" x14ac:dyDescent="0.3">
      <c r="A8434" s="45">
        <v>45311</v>
      </c>
      <c r="B8434" s="396" t="s">
        <v>12153</v>
      </c>
      <c r="C8434" s="5" t="s">
        <v>9330</v>
      </c>
      <c r="D8434" s="5" t="s">
        <v>13058</v>
      </c>
      <c r="E8434" s="43">
        <v>1500</v>
      </c>
      <c r="F8434" s="43"/>
      <c r="G8434" s="48">
        <f t="shared" si="214"/>
        <v>16524.521505376091</v>
      </c>
      <c r="H8434" s="388" t="s">
        <v>9567</v>
      </c>
      <c r="I8434" s="52">
        <v>18</v>
      </c>
      <c r="K8434" s="52" t="s">
        <v>13019</v>
      </c>
      <c r="L8434" s="52">
        <v>1600</v>
      </c>
    </row>
    <row r="8435" spans="1:15" x14ac:dyDescent="0.3">
      <c r="A8435" s="45">
        <v>45311</v>
      </c>
      <c r="B8435" s="396" t="s">
        <v>12102</v>
      </c>
      <c r="C8435" s="5" t="s">
        <v>11174</v>
      </c>
      <c r="D8435" s="5" t="s">
        <v>13059</v>
      </c>
      <c r="E8435" s="43">
        <v>350</v>
      </c>
      <c r="F8435" s="43"/>
      <c r="G8435" s="48">
        <f t="shared" si="214"/>
        <v>16174.521505376091</v>
      </c>
      <c r="H8435" s="388" t="s">
        <v>9567</v>
      </c>
      <c r="I8435" s="52">
        <v>18</v>
      </c>
      <c r="K8435" s="52" t="s">
        <v>13029</v>
      </c>
      <c r="L8435" s="52">
        <v>800</v>
      </c>
    </row>
    <row r="8436" spans="1:15" x14ac:dyDescent="0.3">
      <c r="A8436" s="45">
        <v>45311</v>
      </c>
      <c r="B8436" s="396" t="s">
        <v>12102</v>
      </c>
      <c r="C8436" s="5" t="s">
        <v>30</v>
      </c>
      <c r="D8436" s="5" t="s">
        <v>13062</v>
      </c>
      <c r="E8436" s="43">
        <v>150</v>
      </c>
      <c r="F8436" s="43"/>
      <c r="G8436" s="48">
        <f t="shared" si="214"/>
        <v>16024.521505376091</v>
      </c>
      <c r="H8436" s="388" t="s">
        <v>9567</v>
      </c>
    </row>
    <row r="8437" spans="1:15" s="387" customFormat="1" x14ac:dyDescent="0.25">
      <c r="A8437" s="45">
        <v>45311</v>
      </c>
      <c r="B8437" s="567"/>
      <c r="C8437" s="480"/>
      <c r="D8437" s="491" t="s">
        <v>12893</v>
      </c>
      <c r="E8437" s="480"/>
      <c r="F8437" s="28">
        <v>400000</v>
      </c>
      <c r="G8437" s="48">
        <f t="shared" si="214"/>
        <v>416024.52150537609</v>
      </c>
      <c r="H8437" s="397" t="s">
        <v>9567</v>
      </c>
      <c r="I8437" s="155">
        <v>18</v>
      </c>
      <c r="J8437" s="155"/>
      <c r="K8437" s="155" t="s">
        <v>13015</v>
      </c>
      <c r="L8437" s="155">
        <v>300</v>
      </c>
      <c r="O8437" s="155"/>
    </row>
    <row r="8438" spans="1:15" s="387" customFormat="1" x14ac:dyDescent="0.25">
      <c r="A8438" s="45">
        <v>45311</v>
      </c>
      <c r="B8438" s="320"/>
      <c r="C8438" s="44" t="s">
        <v>84</v>
      </c>
      <c r="D8438" s="44" t="s">
        <v>13061</v>
      </c>
      <c r="E8438" s="28">
        <v>2000</v>
      </c>
      <c r="F8438" s="28"/>
      <c r="G8438" s="48">
        <f t="shared" si="214"/>
        <v>414024.52150537609</v>
      </c>
      <c r="H8438" s="397" t="s">
        <v>9567</v>
      </c>
      <c r="I8438" s="155">
        <v>18</v>
      </c>
      <c r="J8438" s="155"/>
      <c r="K8438" s="155" t="s">
        <v>18</v>
      </c>
      <c r="L8438" s="155">
        <v>1000</v>
      </c>
      <c r="O8438" s="155"/>
    </row>
    <row r="8439" spans="1:15"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c r="K8439" s="155" t="s">
        <v>25</v>
      </c>
      <c r="L8439" s="155">
        <v>500</v>
      </c>
      <c r="O8439" s="155"/>
    </row>
    <row r="8440" spans="1:15"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L8440" s="155"/>
      <c r="O8440" s="155"/>
    </row>
    <row r="8441" spans="1:15"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L8441" s="155"/>
      <c r="O8441" s="155"/>
    </row>
    <row r="8442" spans="1:15"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c r="L8442" s="155">
        <f>SUM(L8383:L8441)</f>
        <v>625105</v>
      </c>
      <c r="M8442" s="615">
        <f>L8442-N8382</f>
        <v>-9895</v>
      </c>
      <c r="O8442" s="155"/>
    </row>
    <row r="8443" spans="1:15"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L8443" s="155"/>
      <c r="O8443" s="155"/>
    </row>
    <row r="8444" spans="1:15"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L8444" s="155"/>
      <c r="O8444" s="155"/>
    </row>
    <row r="8445" spans="1:15"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L8445" s="155"/>
      <c r="O8445" s="155"/>
    </row>
    <row r="8446" spans="1:15"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L8446" s="155"/>
      <c r="O8446" s="155"/>
    </row>
    <row r="8447" spans="1:15"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c r="K8447" s="28">
        <f>450000+450000</f>
        <v>900000</v>
      </c>
      <c r="L8447" s="155"/>
      <c r="N8447" s="155"/>
      <c r="O8447" s="155"/>
    </row>
    <row r="8448" spans="1:15" s="387" customFormat="1" x14ac:dyDescent="0.25">
      <c r="A8448" s="45">
        <v>45311</v>
      </c>
      <c r="B8448" s="618"/>
      <c r="C8448" s="619" t="s">
        <v>1616</v>
      </c>
      <c r="D8448" s="619" t="s">
        <v>13076</v>
      </c>
      <c r="E8448" s="620">
        <v>32000</v>
      </c>
      <c r="F8448" s="28"/>
      <c r="G8448" s="48">
        <f t="shared" si="214"/>
        <v>305444.52150537609</v>
      </c>
      <c r="H8448" s="397" t="s">
        <v>9567</v>
      </c>
      <c r="I8448" s="32" t="s">
        <v>121</v>
      </c>
      <c r="J8448" s="32"/>
      <c r="K8448" s="28">
        <v>50000</v>
      </c>
      <c r="L8448" s="155"/>
      <c r="N8448" s="155">
        <v>450000</v>
      </c>
      <c r="O8448" s="155"/>
    </row>
    <row r="8449" spans="1:15"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32"/>
      <c r="K8449" s="28">
        <v>200000</v>
      </c>
      <c r="L8449" s="155"/>
      <c r="N8449" s="155"/>
      <c r="O8449" s="155"/>
    </row>
    <row r="8450" spans="1:15"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32"/>
      <c r="K8450" s="28">
        <v>97500</v>
      </c>
      <c r="L8450" s="155"/>
      <c r="N8450" s="155"/>
      <c r="O8450" s="155"/>
    </row>
    <row r="8451" spans="1:15"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32"/>
      <c r="K8451" s="28">
        <f>300+1200</f>
        <v>1500</v>
      </c>
      <c r="L8451" s="155"/>
      <c r="M8451" s="387" t="s">
        <v>4692</v>
      </c>
      <c r="N8451" s="155">
        <v>5000</v>
      </c>
      <c r="O8451" s="155"/>
    </row>
    <row r="8452" spans="1:15" s="387" customFormat="1" x14ac:dyDescent="0.25">
      <c r="A8452" s="45">
        <v>45313</v>
      </c>
      <c r="B8452" s="320"/>
      <c r="C8452" s="44" t="s">
        <v>4550</v>
      </c>
      <c r="D8452" s="44" t="s">
        <v>13102</v>
      </c>
      <c r="E8452" s="28">
        <v>10000</v>
      </c>
      <c r="F8452" s="28"/>
      <c r="G8452" s="48">
        <f t="shared" si="214"/>
        <v>284324.52150537609</v>
      </c>
      <c r="H8452" s="397" t="s">
        <v>9567</v>
      </c>
      <c r="I8452" s="32" t="s">
        <v>9524</v>
      </c>
      <c r="J8452" s="32"/>
      <c r="K8452" s="28">
        <v>33000</v>
      </c>
      <c r="L8452" s="155"/>
      <c r="M8452" s="387" t="s">
        <v>912</v>
      </c>
      <c r="N8452" s="155">
        <v>750000</v>
      </c>
      <c r="O8452" s="155"/>
    </row>
    <row r="8453" spans="1:15" s="387" customFormat="1" x14ac:dyDescent="0.25">
      <c r="A8453" s="45">
        <v>45313</v>
      </c>
      <c r="B8453" s="320"/>
      <c r="C8453" s="44" t="s">
        <v>14</v>
      </c>
      <c r="D8453" s="44" t="s">
        <v>13077</v>
      </c>
      <c r="E8453" s="28">
        <v>13990</v>
      </c>
      <c r="F8453" s="28"/>
      <c r="G8453" s="48">
        <f t="shared" si="214"/>
        <v>270334.52150537609</v>
      </c>
      <c r="H8453" s="397" t="s">
        <v>9567</v>
      </c>
      <c r="I8453" s="32" t="s">
        <v>4737</v>
      </c>
      <c r="J8453" s="32"/>
      <c r="K8453" s="28">
        <v>50000</v>
      </c>
      <c r="L8453" s="155"/>
      <c r="M8453" s="387" t="s">
        <v>12271</v>
      </c>
      <c r="N8453" s="155">
        <v>4000</v>
      </c>
      <c r="O8453" s="155"/>
    </row>
    <row r="8454" spans="1:15"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32"/>
      <c r="K8454" s="28">
        <v>54400</v>
      </c>
      <c r="L8454" s="155"/>
      <c r="M8454" s="387" t="s">
        <v>13091</v>
      </c>
      <c r="N8454" s="155">
        <v>45000</v>
      </c>
      <c r="O8454" s="155"/>
    </row>
    <row r="8455" spans="1:15"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32"/>
      <c r="K8455" s="28">
        <v>5000</v>
      </c>
      <c r="L8455" s="155"/>
      <c r="M8455" s="387" t="s">
        <v>439</v>
      </c>
      <c r="N8455" s="155">
        <v>48000</v>
      </c>
      <c r="O8455" s="155"/>
    </row>
    <row r="8456" spans="1:15"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32"/>
      <c r="K8456" s="28">
        <v>100000</v>
      </c>
      <c r="L8456" s="155"/>
      <c r="M8456" s="387" t="s">
        <v>13092</v>
      </c>
      <c r="N8456" s="155">
        <v>48000</v>
      </c>
      <c r="O8456" s="155"/>
    </row>
    <row r="8457" spans="1:15"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32"/>
      <c r="K8457" s="28"/>
      <c r="L8457" s="155" t="s">
        <v>12217</v>
      </c>
      <c r="N8457" s="155">
        <f>SUM(N8451:N8456)</f>
        <v>900000</v>
      </c>
      <c r="O8457" s="155"/>
    </row>
    <row r="8458" spans="1:15"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32"/>
      <c r="K8458" s="28">
        <v>72000</v>
      </c>
      <c r="L8458" s="155">
        <v>650</v>
      </c>
      <c r="N8458" s="155"/>
      <c r="O8458" s="155"/>
    </row>
    <row r="8459" spans="1:15" s="387" customFormat="1" x14ac:dyDescent="0.25">
      <c r="A8459" s="45">
        <v>45313</v>
      </c>
      <c r="B8459" s="320" t="s">
        <v>12594</v>
      </c>
      <c r="C8459" s="44" t="s">
        <v>11174</v>
      </c>
      <c r="D8459" s="44" t="s">
        <v>13081</v>
      </c>
      <c r="E8459" s="28">
        <v>5000</v>
      </c>
      <c r="F8459" s="28"/>
      <c r="G8459" s="48">
        <f t="shared" si="214"/>
        <v>236984.52150537609</v>
      </c>
      <c r="H8459" s="397" t="s">
        <v>9567</v>
      </c>
      <c r="I8459" s="28"/>
      <c r="J8459" s="28"/>
      <c r="K8459" s="28">
        <v>45000</v>
      </c>
      <c r="L8459" s="155"/>
      <c r="N8459" s="155"/>
      <c r="O8459" s="155"/>
    </row>
    <row r="8460" spans="1:15" s="387" customFormat="1" x14ac:dyDescent="0.25">
      <c r="A8460" s="45">
        <v>45313</v>
      </c>
      <c r="B8460" s="567"/>
      <c r="C8460" s="480"/>
      <c r="D8460" s="491" t="s">
        <v>13086</v>
      </c>
      <c r="E8460" s="480"/>
      <c r="F8460" s="28">
        <v>500000</v>
      </c>
      <c r="G8460" s="48">
        <f t="shared" si="214"/>
        <v>736984.52150537609</v>
      </c>
      <c r="H8460" s="397" t="s">
        <v>9567</v>
      </c>
      <c r="I8460" s="28"/>
      <c r="J8460" s="28"/>
      <c r="K8460" s="28"/>
      <c r="L8460" s="155"/>
      <c r="O8460" s="155"/>
    </row>
    <row r="8461" spans="1:15" s="387" customFormat="1" x14ac:dyDescent="0.25">
      <c r="A8461" s="45">
        <v>45314</v>
      </c>
      <c r="B8461" s="320"/>
      <c r="C8461" s="44" t="s">
        <v>14</v>
      </c>
      <c r="D8461" s="44" t="s">
        <v>3183</v>
      </c>
      <c r="E8461" s="28">
        <v>100000</v>
      </c>
      <c r="F8461" s="28"/>
      <c r="G8461" s="48">
        <f t="shared" si="214"/>
        <v>636984.52150537609</v>
      </c>
      <c r="H8461" s="397" t="s">
        <v>9567</v>
      </c>
      <c r="I8461" s="28" t="s">
        <v>13095</v>
      </c>
      <c r="J8461" s="28"/>
      <c r="K8461" s="28">
        <f>SUM(K8448:K8460)</f>
        <v>708400</v>
      </c>
      <c r="L8461" s="155"/>
      <c r="M8461" s="387">
        <v>62328</v>
      </c>
      <c r="O8461" s="155"/>
    </row>
    <row r="8462" spans="1:15"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L8462" s="155"/>
      <c r="O8462" s="155"/>
    </row>
    <row r="8463" spans="1:15"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c r="K8463" s="28">
        <f>K8447-K8461</f>
        <v>191600</v>
      </c>
      <c r="L8463" s="155"/>
      <c r="O8463" s="155"/>
    </row>
    <row r="8464" spans="1:15"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c r="K8464" s="28">
        <v>45000</v>
      </c>
      <c r="L8464" s="155"/>
      <c r="M8464" s="615">
        <f>K8447-K8461</f>
        <v>191600</v>
      </c>
      <c r="O8464" s="155"/>
    </row>
    <row r="8465" spans="1:15"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c r="K8465" s="28">
        <v>46500</v>
      </c>
      <c r="L8465" s="155"/>
      <c r="O8465" s="155"/>
    </row>
    <row r="8466" spans="1:15" s="387" customFormat="1" x14ac:dyDescent="0.3">
      <c r="A8466" s="45">
        <v>45314</v>
      </c>
      <c r="B8466" s="396"/>
      <c r="C8466" s="5" t="s">
        <v>84</v>
      </c>
      <c r="D8466" s="5" t="s">
        <v>13089</v>
      </c>
      <c r="E8466" s="43">
        <v>5000</v>
      </c>
      <c r="F8466" s="43"/>
      <c r="G8466" s="48">
        <f t="shared" si="214"/>
        <v>503384.52150537609</v>
      </c>
      <c r="H8466" s="397" t="s">
        <v>9567</v>
      </c>
      <c r="I8466" s="28" t="s">
        <v>13092</v>
      </c>
      <c r="J8466" s="28"/>
      <c r="K8466" s="28">
        <v>46500</v>
      </c>
      <c r="L8466" s="155"/>
      <c r="O8466" s="155"/>
    </row>
    <row r="8467" spans="1:15" x14ac:dyDescent="0.3">
      <c r="A8467" s="45">
        <v>45314</v>
      </c>
      <c r="B8467" s="396" t="s">
        <v>12153</v>
      </c>
      <c r="C8467" s="509" t="s">
        <v>11174</v>
      </c>
      <c r="D8467" s="509" t="s">
        <v>13080</v>
      </c>
      <c r="E8467" s="511">
        <v>13000</v>
      </c>
      <c r="F8467" s="43"/>
      <c r="G8467" s="48">
        <f t="shared" si="214"/>
        <v>490384.52150537609</v>
      </c>
      <c r="H8467" s="388" t="s">
        <v>9567</v>
      </c>
      <c r="I8467" s="28" t="s">
        <v>13109</v>
      </c>
      <c r="J8467" s="28"/>
      <c r="K8467" s="28">
        <f>K8463-K8464-K8465-K8466</f>
        <v>53600</v>
      </c>
    </row>
    <row r="8468" spans="1:15" x14ac:dyDescent="0.3">
      <c r="A8468" s="45">
        <v>45314</v>
      </c>
      <c r="B8468" s="396" t="s">
        <v>12102</v>
      </c>
      <c r="C8468" s="5" t="s">
        <v>5793</v>
      </c>
      <c r="D8468" s="5" t="s">
        <v>40</v>
      </c>
      <c r="E8468" s="43">
        <v>2600</v>
      </c>
      <c r="F8468" s="43"/>
      <c r="G8468" s="48">
        <f t="shared" si="214"/>
        <v>487784.52150537609</v>
      </c>
      <c r="H8468" s="389" t="s">
        <v>9567</v>
      </c>
      <c r="I8468" s="155"/>
      <c r="J8468" s="155"/>
      <c r="K8468" s="155"/>
    </row>
    <row r="8469" spans="1:15" x14ac:dyDescent="0.3">
      <c r="A8469" s="45">
        <v>45315</v>
      </c>
      <c r="B8469" s="396" t="s">
        <v>13096</v>
      </c>
      <c r="C8469" s="5" t="s">
        <v>11174</v>
      </c>
      <c r="D8469" s="5" t="s">
        <v>13097</v>
      </c>
      <c r="E8469" s="43">
        <v>1500</v>
      </c>
      <c r="F8469" s="43"/>
      <c r="G8469" s="48">
        <f t="shared" si="214"/>
        <v>486284.52150537609</v>
      </c>
      <c r="H8469" s="389" t="s">
        <v>9567</v>
      </c>
      <c r="I8469" s="155"/>
      <c r="J8469" s="155"/>
      <c r="K8469" s="155"/>
    </row>
    <row r="8470" spans="1:15" x14ac:dyDescent="0.3">
      <c r="A8470" s="45">
        <v>45315</v>
      </c>
      <c r="B8470" s="396" t="s">
        <v>12632</v>
      </c>
      <c r="C8470" s="5" t="s">
        <v>11174</v>
      </c>
      <c r="D8470" s="5" t="s">
        <v>13098</v>
      </c>
      <c r="E8470" s="43">
        <v>1500</v>
      </c>
      <c r="F8470" s="43"/>
      <c r="G8470" s="48">
        <f t="shared" si="214"/>
        <v>484784.52150537609</v>
      </c>
      <c r="H8470" s="389" t="s">
        <v>9567</v>
      </c>
    </row>
    <row r="8471" spans="1:15" x14ac:dyDescent="0.3">
      <c r="A8471" s="45">
        <v>45315</v>
      </c>
      <c r="B8471" s="396"/>
      <c r="C8471" s="5" t="s">
        <v>68</v>
      </c>
      <c r="D8471" s="5" t="s">
        <v>294</v>
      </c>
      <c r="E8471" s="43">
        <v>2000</v>
      </c>
      <c r="F8471" s="43"/>
      <c r="G8471" s="48">
        <f t="shared" si="214"/>
        <v>482784.52150537609</v>
      </c>
      <c r="H8471" s="389" t="s">
        <v>9567</v>
      </c>
    </row>
    <row r="8472" spans="1:15" x14ac:dyDescent="0.3">
      <c r="A8472" s="45">
        <v>45315</v>
      </c>
      <c r="B8472" s="396" t="s">
        <v>25</v>
      </c>
      <c r="C8472" s="5" t="s">
        <v>25</v>
      </c>
      <c r="D8472" s="5" t="s">
        <v>1458</v>
      </c>
      <c r="E8472" s="43">
        <v>5000</v>
      </c>
      <c r="F8472" s="43"/>
      <c r="G8472" s="48">
        <f t="shared" si="214"/>
        <v>477784.52150537609</v>
      </c>
      <c r="H8472" s="389" t="s">
        <v>9567</v>
      </c>
    </row>
    <row r="8473" spans="1:15" x14ac:dyDescent="0.3">
      <c r="A8473" s="45">
        <v>45315</v>
      </c>
      <c r="B8473" s="396" t="s">
        <v>13100</v>
      </c>
      <c r="C8473" s="5" t="s">
        <v>7522</v>
      </c>
      <c r="D8473" s="5" t="s">
        <v>582</v>
      </c>
      <c r="E8473" s="43">
        <v>11000</v>
      </c>
      <c r="F8473" s="43"/>
      <c r="G8473" s="48">
        <f t="shared" si="214"/>
        <v>466784.52150537609</v>
      </c>
      <c r="H8473" s="389" t="s">
        <v>9567</v>
      </c>
    </row>
    <row r="8474" spans="1:15" x14ac:dyDescent="0.3">
      <c r="A8474" s="45">
        <v>45315</v>
      </c>
      <c r="B8474" s="396" t="s">
        <v>13047</v>
      </c>
      <c r="C8474" s="5" t="s">
        <v>7522</v>
      </c>
      <c r="D8474" s="5" t="s">
        <v>582</v>
      </c>
      <c r="E8474" s="43">
        <v>20000</v>
      </c>
      <c r="F8474" s="43"/>
      <c r="G8474" s="48">
        <f t="shared" si="214"/>
        <v>446784.52150537609</v>
      </c>
      <c r="H8474" s="389" t="s">
        <v>9567</v>
      </c>
    </row>
    <row r="8475" spans="1:15" x14ac:dyDescent="0.3">
      <c r="A8475" s="45">
        <v>45315</v>
      </c>
      <c r="B8475" s="396" t="s">
        <v>12155</v>
      </c>
      <c r="C8475" s="509" t="s">
        <v>11174</v>
      </c>
      <c r="D8475" s="509" t="s">
        <v>13121</v>
      </c>
      <c r="E8475" s="511">
        <v>14000</v>
      </c>
      <c r="F8475" s="43"/>
      <c r="G8475" s="48">
        <f t="shared" si="214"/>
        <v>432784.52150537609</v>
      </c>
      <c r="H8475" s="389" t="s">
        <v>9567</v>
      </c>
    </row>
    <row r="8476" spans="1:15" x14ac:dyDescent="0.3">
      <c r="A8476" s="45">
        <v>45315</v>
      </c>
      <c r="B8476" s="396"/>
      <c r="C8476" s="5" t="s">
        <v>54</v>
      </c>
      <c r="D8476" s="5" t="s">
        <v>13099</v>
      </c>
      <c r="E8476" s="43">
        <v>3500</v>
      </c>
      <c r="F8476" s="43"/>
      <c r="G8476" s="48">
        <f t="shared" si="214"/>
        <v>429284.52150537609</v>
      </c>
      <c r="H8476" s="389" t="s">
        <v>9567</v>
      </c>
    </row>
    <row r="8477" spans="1:15" x14ac:dyDescent="0.3">
      <c r="A8477" s="45">
        <v>45315</v>
      </c>
      <c r="B8477" s="396" t="s">
        <v>12096</v>
      </c>
      <c r="C8477" s="5" t="s">
        <v>30</v>
      </c>
      <c r="D8477" s="5" t="s">
        <v>40</v>
      </c>
      <c r="E8477" s="43">
        <v>700</v>
      </c>
      <c r="F8477" s="43"/>
      <c r="G8477" s="48">
        <f t="shared" si="214"/>
        <v>428584.52150537609</v>
      </c>
      <c r="H8477" s="389" t="s">
        <v>9567</v>
      </c>
    </row>
    <row r="8478" spans="1:15" x14ac:dyDescent="0.3">
      <c r="A8478" s="45">
        <v>45315</v>
      </c>
      <c r="B8478" s="396" t="s">
        <v>12594</v>
      </c>
      <c r="C8478" s="5" t="s">
        <v>12400</v>
      </c>
      <c r="D8478" s="5" t="s">
        <v>13101</v>
      </c>
      <c r="E8478" s="43">
        <v>19000</v>
      </c>
      <c r="F8478" s="43"/>
      <c r="G8478" s="48">
        <f t="shared" si="214"/>
        <v>409584.52150537609</v>
      </c>
      <c r="H8478" s="389" t="s">
        <v>9567</v>
      </c>
    </row>
    <row r="8479" spans="1:15" x14ac:dyDescent="0.3">
      <c r="A8479" s="45">
        <v>45315</v>
      </c>
      <c r="B8479" s="396" t="s">
        <v>5958</v>
      </c>
      <c r="C8479" s="5" t="s">
        <v>57</v>
      </c>
      <c r="D8479" s="5" t="s">
        <v>3910</v>
      </c>
      <c r="E8479" s="43">
        <v>5000</v>
      </c>
      <c r="F8479" s="43"/>
      <c r="G8479" s="48">
        <f t="shared" si="214"/>
        <v>404584.52150537609</v>
      </c>
      <c r="H8479" s="389" t="s">
        <v>9567</v>
      </c>
    </row>
    <row r="8480" spans="1:15" x14ac:dyDescent="0.3">
      <c r="A8480" s="45">
        <v>45315</v>
      </c>
      <c r="B8480" s="396"/>
      <c r="C8480" s="5" t="s">
        <v>54</v>
      </c>
      <c r="D8480" s="5" t="s">
        <v>13104</v>
      </c>
      <c r="E8480" s="43">
        <v>33000</v>
      </c>
      <c r="F8480" s="43"/>
      <c r="G8480" s="48">
        <f t="shared" si="214"/>
        <v>371584.52150537609</v>
      </c>
      <c r="H8480" s="389" t="s">
        <v>9567</v>
      </c>
    </row>
    <row r="8481" spans="1:11" x14ac:dyDescent="0.3">
      <c r="A8481" s="45">
        <v>45315</v>
      </c>
      <c r="B8481" s="396" t="s">
        <v>12594</v>
      </c>
      <c r="C8481" s="5" t="s">
        <v>5288</v>
      </c>
      <c r="D8481" s="5" t="s">
        <v>13105</v>
      </c>
      <c r="E8481" s="43">
        <v>50000</v>
      </c>
      <c r="F8481" s="43"/>
      <c r="G8481" s="48">
        <f t="shared" si="214"/>
        <v>321584.52150537609</v>
      </c>
      <c r="H8481" s="389" t="s">
        <v>9567</v>
      </c>
    </row>
    <row r="8482" spans="1:11" x14ac:dyDescent="0.3">
      <c r="A8482" s="45">
        <v>45316</v>
      </c>
      <c r="B8482" s="396" t="s">
        <v>12153</v>
      </c>
      <c r="C8482" s="5" t="s">
        <v>5793</v>
      </c>
      <c r="D8482" s="5" t="s">
        <v>13107</v>
      </c>
      <c r="E8482" s="43">
        <v>500</v>
      </c>
      <c r="F8482" s="43"/>
      <c r="G8482" s="48">
        <f t="shared" si="214"/>
        <v>321084.52150537609</v>
      </c>
      <c r="H8482" s="389" t="s">
        <v>9567</v>
      </c>
    </row>
    <row r="8483" spans="1:11" x14ac:dyDescent="0.3">
      <c r="A8483" s="45">
        <v>45316</v>
      </c>
      <c r="B8483" s="396" t="s">
        <v>25</v>
      </c>
      <c r="C8483" s="5" t="s">
        <v>25</v>
      </c>
      <c r="D8483" s="5" t="s">
        <v>1458</v>
      </c>
      <c r="E8483" s="43">
        <v>1500</v>
      </c>
      <c r="F8483" s="43"/>
      <c r="G8483" s="48">
        <f t="shared" si="214"/>
        <v>319584.52150537609</v>
      </c>
      <c r="H8483" s="389" t="s">
        <v>9567</v>
      </c>
    </row>
    <row r="8484" spans="1:11" x14ac:dyDescent="0.3">
      <c r="A8484" s="45">
        <v>45316</v>
      </c>
      <c r="B8484" s="396" t="s">
        <v>10319</v>
      </c>
      <c r="C8484" s="5" t="s">
        <v>10996</v>
      </c>
      <c r="D8484" s="5" t="s">
        <v>5508</v>
      </c>
      <c r="E8484" s="43">
        <v>54400</v>
      </c>
      <c r="F8484" s="43"/>
      <c r="G8484" s="48">
        <f t="shared" si="214"/>
        <v>265184.52150537609</v>
      </c>
      <c r="H8484" s="389" t="s">
        <v>9567</v>
      </c>
    </row>
    <row r="8485" spans="1:11" x14ac:dyDescent="0.3">
      <c r="A8485" s="45">
        <v>45316</v>
      </c>
      <c r="B8485" s="396"/>
      <c r="C8485" s="5" t="s">
        <v>68</v>
      </c>
      <c r="D8485" s="5" t="s">
        <v>5813</v>
      </c>
      <c r="E8485" s="43">
        <v>6000</v>
      </c>
      <c r="F8485" s="43"/>
      <c r="G8485" s="48">
        <f t="shared" si="214"/>
        <v>259184.52150537609</v>
      </c>
      <c r="H8485" s="389" t="s">
        <v>9567</v>
      </c>
    </row>
    <row r="8486" spans="1:11" x14ac:dyDescent="0.3">
      <c r="A8486" s="45">
        <v>45316</v>
      </c>
      <c r="B8486" s="396" t="s">
        <v>12251</v>
      </c>
      <c r="C8486" s="5" t="s">
        <v>1074</v>
      </c>
      <c r="D8486" s="5" t="s">
        <v>12236</v>
      </c>
      <c r="E8486" s="43">
        <f>36155+6655</f>
        <v>42810</v>
      </c>
      <c r="F8486" s="43"/>
      <c r="G8486" s="48">
        <f t="shared" si="214"/>
        <v>216374.52150537609</v>
      </c>
      <c r="H8486" s="389" t="s">
        <v>9567</v>
      </c>
    </row>
    <row r="8487" spans="1:11"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1" x14ac:dyDescent="0.3">
      <c r="A8488" s="45">
        <v>45316</v>
      </c>
      <c r="B8488" s="396" t="s">
        <v>25</v>
      </c>
      <c r="C8488" s="5" t="s">
        <v>1074</v>
      </c>
      <c r="D8488" s="5" t="s">
        <v>4601</v>
      </c>
      <c r="E8488" s="43">
        <v>670</v>
      </c>
      <c r="F8488" s="43"/>
      <c r="G8488" s="48">
        <f t="shared" si="215"/>
        <v>196856.52150537609</v>
      </c>
      <c r="H8488" s="389" t="s">
        <v>9567</v>
      </c>
    </row>
    <row r="8489" spans="1:11" x14ac:dyDescent="0.3">
      <c r="A8489" s="45">
        <v>45316</v>
      </c>
      <c r="B8489" s="396" t="s">
        <v>13113</v>
      </c>
      <c r="C8489" s="5" t="s">
        <v>5793</v>
      </c>
      <c r="D8489" s="5" t="s">
        <v>40</v>
      </c>
      <c r="E8489" s="43">
        <v>1000</v>
      </c>
      <c r="F8489" s="43"/>
      <c r="G8489" s="48">
        <f t="shared" si="215"/>
        <v>195856.52150537609</v>
      </c>
      <c r="H8489" s="389" t="s">
        <v>9567</v>
      </c>
      <c r="K8489" s="52">
        <f>100000-62328</f>
        <v>37672</v>
      </c>
    </row>
    <row r="8490" spans="1:11" x14ac:dyDescent="0.3">
      <c r="A8490" s="45">
        <v>45316</v>
      </c>
      <c r="B8490" s="396" t="s">
        <v>13119</v>
      </c>
      <c r="C8490" s="5" t="s">
        <v>9758</v>
      </c>
      <c r="D8490" s="5" t="s">
        <v>40</v>
      </c>
      <c r="E8490" s="43">
        <v>5000</v>
      </c>
      <c r="F8490" s="43"/>
      <c r="G8490" s="48">
        <f t="shared" si="215"/>
        <v>190856.52150537609</v>
      </c>
      <c r="H8490" s="389" t="s">
        <v>9567</v>
      </c>
    </row>
    <row r="8491" spans="1:11" x14ac:dyDescent="0.3">
      <c r="A8491" s="45">
        <v>45316</v>
      </c>
      <c r="B8491" s="396" t="s">
        <v>25</v>
      </c>
      <c r="C8491" s="5" t="s">
        <v>25</v>
      </c>
      <c r="D8491" s="5" t="s">
        <v>1458</v>
      </c>
      <c r="E8491" s="43">
        <v>2000</v>
      </c>
      <c r="F8491" s="43"/>
      <c r="G8491" s="48">
        <f t="shared" si="215"/>
        <v>188856.52150537609</v>
      </c>
      <c r="H8491" s="389" t="s">
        <v>9567</v>
      </c>
    </row>
    <row r="8492" spans="1:11" x14ac:dyDescent="0.3">
      <c r="A8492" s="45">
        <v>45317</v>
      </c>
      <c r="B8492" s="396" t="s">
        <v>12817</v>
      </c>
      <c r="C8492" s="5" t="s">
        <v>13117</v>
      </c>
      <c r="D8492" s="5" t="s">
        <v>13118</v>
      </c>
      <c r="E8492" s="43">
        <v>72000</v>
      </c>
      <c r="F8492" s="43"/>
      <c r="G8492" s="48">
        <f t="shared" si="215"/>
        <v>116856.52150537609</v>
      </c>
      <c r="H8492" s="389" t="s">
        <v>9567</v>
      </c>
    </row>
    <row r="8493" spans="1:11" x14ac:dyDescent="0.3">
      <c r="A8493" s="45">
        <v>45317</v>
      </c>
      <c r="B8493" s="510" t="s">
        <v>13113</v>
      </c>
      <c r="C8493" s="509" t="s">
        <v>11174</v>
      </c>
      <c r="D8493" s="509" t="s">
        <v>13135</v>
      </c>
      <c r="E8493" s="511">
        <v>4250</v>
      </c>
      <c r="F8493" s="43"/>
      <c r="G8493" s="48">
        <f t="shared" si="215"/>
        <v>112606.52150537609</v>
      </c>
      <c r="H8493" s="389" t="s">
        <v>9567</v>
      </c>
    </row>
    <row r="8494" spans="1:11" x14ac:dyDescent="0.3">
      <c r="A8494" s="45">
        <v>45317</v>
      </c>
      <c r="B8494" s="396" t="s">
        <v>25</v>
      </c>
      <c r="C8494" s="5" t="s">
        <v>25</v>
      </c>
      <c r="D8494" s="5" t="s">
        <v>1458</v>
      </c>
      <c r="E8494" s="43">
        <v>3000</v>
      </c>
      <c r="F8494" s="43"/>
      <c r="G8494" s="48">
        <f t="shared" si="215"/>
        <v>109606.52150537609</v>
      </c>
      <c r="H8494" s="389" t="s">
        <v>9567</v>
      </c>
    </row>
    <row r="8495" spans="1:11" x14ac:dyDescent="0.3">
      <c r="A8495" s="45">
        <v>45317</v>
      </c>
      <c r="B8495" s="396" t="s">
        <v>12061</v>
      </c>
      <c r="C8495" s="5" t="s">
        <v>12582</v>
      </c>
      <c r="D8495" s="5" t="s">
        <v>13122</v>
      </c>
      <c r="E8495" s="43">
        <v>30000</v>
      </c>
      <c r="F8495" s="43"/>
      <c r="G8495" s="48">
        <f t="shared" si="215"/>
        <v>79606.521505376091</v>
      </c>
      <c r="H8495" s="389" t="s">
        <v>9567</v>
      </c>
    </row>
    <row r="8496" spans="1:11"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1" x14ac:dyDescent="0.3">
      <c r="A8513" s="45">
        <v>45318</v>
      </c>
      <c r="B8513" s="567"/>
      <c r="C8513" s="480"/>
      <c r="D8513" s="491" t="s">
        <v>12893</v>
      </c>
      <c r="E8513" s="480"/>
      <c r="F8513" s="28">
        <v>500000</v>
      </c>
      <c r="G8513" s="48">
        <f t="shared" si="215"/>
        <v>547636.52150537609</v>
      </c>
      <c r="H8513" s="389" t="s">
        <v>9567</v>
      </c>
    </row>
    <row r="8514" spans="1:11" x14ac:dyDescent="0.3">
      <c r="A8514" s="45">
        <v>45318</v>
      </c>
      <c r="B8514" s="405"/>
      <c r="C8514" s="218" t="s">
        <v>84</v>
      </c>
      <c r="D8514" s="218" t="s">
        <v>13140</v>
      </c>
      <c r="E8514" s="211">
        <v>3000</v>
      </c>
      <c r="F8514" s="43"/>
      <c r="G8514" s="48">
        <f t="shared" si="215"/>
        <v>544636.52150537609</v>
      </c>
      <c r="H8514" s="389" t="s">
        <v>9567</v>
      </c>
    </row>
    <row r="8515" spans="1:11" x14ac:dyDescent="0.3">
      <c r="A8515" s="45">
        <v>45320</v>
      </c>
      <c r="B8515" s="396" t="s">
        <v>25</v>
      </c>
      <c r="C8515" s="5" t="s">
        <v>14</v>
      </c>
      <c r="D8515" s="5" t="s">
        <v>640</v>
      </c>
      <c r="E8515" s="43">
        <v>1000</v>
      </c>
      <c r="F8515" s="43"/>
      <c r="G8515" s="48">
        <f t="shared" si="215"/>
        <v>543636.52150537609</v>
      </c>
      <c r="H8515" s="389" t="s">
        <v>9567</v>
      </c>
      <c r="K8515" s="52" t="e">
        <f>#REF!*1.18</f>
        <v>#REF!</v>
      </c>
    </row>
    <row r="8516" spans="1:11" x14ac:dyDescent="0.3">
      <c r="A8516" s="45">
        <v>45320</v>
      </c>
      <c r="B8516" s="396" t="s">
        <v>25</v>
      </c>
      <c r="C8516" s="5" t="s">
        <v>25</v>
      </c>
      <c r="D8516" s="5" t="s">
        <v>1458</v>
      </c>
      <c r="E8516" s="43">
        <v>3000</v>
      </c>
      <c r="F8516" s="43"/>
      <c r="G8516" s="48">
        <f t="shared" si="215"/>
        <v>540636.52150537609</v>
      </c>
      <c r="H8516" s="389" t="s">
        <v>9567</v>
      </c>
    </row>
    <row r="8517" spans="1:11" x14ac:dyDescent="0.3">
      <c r="A8517" s="45">
        <v>45320</v>
      </c>
      <c r="B8517" s="396" t="s">
        <v>12251</v>
      </c>
      <c r="C8517" s="5" t="s">
        <v>1616</v>
      </c>
      <c r="D8517" s="5" t="s">
        <v>640</v>
      </c>
      <c r="E8517" s="43">
        <v>1500</v>
      </c>
      <c r="F8517" s="43"/>
      <c r="G8517" s="48">
        <f t="shared" si="215"/>
        <v>539136.52150537609</v>
      </c>
      <c r="H8517" s="389" t="s">
        <v>9567</v>
      </c>
      <c r="K8517" s="52" t="e">
        <f>K8515/70</f>
        <v>#REF!</v>
      </c>
    </row>
    <row r="8518" spans="1:11" x14ac:dyDescent="0.3">
      <c r="A8518" s="45">
        <v>45320</v>
      </c>
      <c r="B8518" s="567"/>
      <c r="C8518" s="480"/>
      <c r="D8518" s="491" t="s">
        <v>12893</v>
      </c>
      <c r="E8518" s="480"/>
      <c r="F8518" s="28">
        <v>200000</v>
      </c>
      <c r="G8518" s="48">
        <f t="shared" si="215"/>
        <v>739136.52150537609</v>
      </c>
      <c r="H8518" s="389" t="s">
        <v>9567</v>
      </c>
    </row>
    <row r="8519" spans="1:11" x14ac:dyDescent="0.3">
      <c r="A8519" s="45">
        <v>45320</v>
      </c>
      <c r="B8519" s="396"/>
      <c r="C8519" s="5" t="s">
        <v>14</v>
      </c>
      <c r="D8519" s="5" t="s">
        <v>3910</v>
      </c>
      <c r="E8519" s="43">
        <v>100000</v>
      </c>
      <c r="F8519" s="43"/>
      <c r="G8519" s="48">
        <f t="shared" si="215"/>
        <v>639136.52150537609</v>
      </c>
      <c r="H8519" s="389" t="s">
        <v>9567</v>
      </c>
    </row>
    <row r="8520" spans="1:11" x14ac:dyDescent="0.3">
      <c r="A8520" s="45">
        <v>45320</v>
      </c>
      <c r="B8520" s="396" t="s">
        <v>12153</v>
      </c>
      <c r="C8520" s="5" t="s">
        <v>12847</v>
      </c>
      <c r="D8520" s="5" t="s">
        <v>582</v>
      </c>
      <c r="E8520" s="43">
        <v>15000</v>
      </c>
      <c r="F8520" s="43"/>
      <c r="G8520" s="48">
        <f t="shared" si="215"/>
        <v>624136.52150537609</v>
      </c>
      <c r="H8520" s="389" t="s">
        <v>9567</v>
      </c>
    </row>
    <row r="8521" spans="1:11" x14ac:dyDescent="0.3">
      <c r="A8521" s="45">
        <v>45320</v>
      </c>
      <c r="B8521" s="396" t="s">
        <v>13119</v>
      </c>
      <c r="C8521" s="5" t="s">
        <v>9451</v>
      </c>
      <c r="D8521" s="5" t="s">
        <v>13041</v>
      </c>
      <c r="E8521" s="43">
        <v>1250</v>
      </c>
      <c r="F8521" s="43"/>
      <c r="G8521" s="48">
        <f t="shared" si="215"/>
        <v>622886.52150537609</v>
      </c>
      <c r="H8521" s="389" t="s">
        <v>9567</v>
      </c>
    </row>
    <row r="8522" spans="1:11" x14ac:dyDescent="0.3">
      <c r="A8522" s="45">
        <v>45320</v>
      </c>
      <c r="B8522" s="396" t="s">
        <v>12817</v>
      </c>
      <c r="C8522" s="5" t="s">
        <v>5793</v>
      </c>
      <c r="D8522" s="5" t="s">
        <v>40</v>
      </c>
      <c r="E8522" s="43">
        <v>3500</v>
      </c>
      <c r="F8522" s="43"/>
      <c r="G8522" s="48">
        <f t="shared" si="215"/>
        <v>619386.52150537609</v>
      </c>
      <c r="H8522" s="389" t="s">
        <v>9567</v>
      </c>
    </row>
    <row r="8523" spans="1:11" x14ac:dyDescent="0.3">
      <c r="A8523" s="45">
        <v>45320</v>
      </c>
      <c r="B8523" s="396" t="s">
        <v>11752</v>
      </c>
      <c r="C8523" s="5" t="s">
        <v>10695</v>
      </c>
      <c r="D8523" s="5" t="s">
        <v>294</v>
      </c>
      <c r="E8523" s="43">
        <v>50000</v>
      </c>
      <c r="F8523" s="43"/>
      <c r="G8523" s="48">
        <f t="shared" si="215"/>
        <v>569386.52150537609</v>
      </c>
      <c r="H8523" s="389" t="s">
        <v>9567</v>
      </c>
    </row>
    <row r="8524" spans="1:11" x14ac:dyDescent="0.3">
      <c r="A8524" s="45">
        <v>45320</v>
      </c>
      <c r="B8524" s="396" t="s">
        <v>13152</v>
      </c>
      <c r="C8524" s="5" t="s">
        <v>11174</v>
      </c>
      <c r="D8524" s="5" t="s">
        <v>13147</v>
      </c>
      <c r="E8524" s="43">
        <v>3680</v>
      </c>
      <c r="F8524" s="43"/>
      <c r="G8524" s="48">
        <f t="shared" si="215"/>
        <v>565706.52150537609</v>
      </c>
      <c r="H8524" s="389" t="s">
        <v>9567</v>
      </c>
    </row>
    <row r="8525" spans="1:11" x14ac:dyDescent="0.3">
      <c r="A8525" s="45">
        <v>45320</v>
      </c>
      <c r="B8525" s="396" t="s">
        <v>12070</v>
      </c>
      <c r="C8525" s="5" t="s">
        <v>5793</v>
      </c>
      <c r="D8525" s="5" t="s">
        <v>40</v>
      </c>
      <c r="E8525" s="43">
        <v>250</v>
      </c>
      <c r="F8525" s="43"/>
      <c r="G8525" s="48">
        <f t="shared" si="215"/>
        <v>565456.52150537609</v>
      </c>
      <c r="H8525" s="389" t="s">
        <v>9567</v>
      </c>
      <c r="K8525" s="52">
        <v>100</v>
      </c>
    </row>
    <row r="8526" spans="1:11" x14ac:dyDescent="0.3">
      <c r="A8526" s="45">
        <v>45320</v>
      </c>
      <c r="B8526" s="396" t="s">
        <v>13152</v>
      </c>
      <c r="C8526" s="5" t="s">
        <v>5793</v>
      </c>
      <c r="D8526" s="5" t="s">
        <v>40</v>
      </c>
      <c r="E8526" s="43">
        <v>500</v>
      </c>
      <c r="F8526" s="43"/>
      <c r="G8526" s="48">
        <f t="shared" si="215"/>
        <v>564956.52150537609</v>
      </c>
      <c r="H8526" s="389" t="s">
        <v>9567</v>
      </c>
    </row>
    <row r="8527" spans="1:11" x14ac:dyDescent="0.3">
      <c r="A8527" s="45">
        <v>45320</v>
      </c>
      <c r="B8527" s="396" t="s">
        <v>13448</v>
      </c>
      <c r="C8527" s="5" t="s">
        <v>9758</v>
      </c>
      <c r="D8527" s="5" t="s">
        <v>40</v>
      </c>
      <c r="E8527" s="43">
        <v>5000</v>
      </c>
      <c r="F8527" s="43"/>
      <c r="G8527" s="48">
        <f t="shared" si="215"/>
        <v>559956.52150537609</v>
      </c>
      <c r="H8527" s="389" t="s">
        <v>9567</v>
      </c>
    </row>
    <row r="8528" spans="1:11"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5" x14ac:dyDescent="0.3">
      <c r="A8545" s="45">
        <v>45322</v>
      </c>
      <c r="B8545" s="396" t="s">
        <v>12153</v>
      </c>
      <c r="C8545" s="5" t="s">
        <v>12513</v>
      </c>
      <c r="D8545" s="5" t="s">
        <v>13166</v>
      </c>
      <c r="E8545" s="43">
        <v>19100</v>
      </c>
      <c r="F8545" s="43"/>
      <c r="G8545" s="48">
        <f t="shared" si="216"/>
        <v>314931.52150537609</v>
      </c>
      <c r="H8545" s="389" t="s">
        <v>9567</v>
      </c>
    </row>
    <row r="8546" spans="1:15" x14ac:dyDescent="0.3">
      <c r="A8546" s="45">
        <v>45323</v>
      </c>
      <c r="B8546" s="396"/>
      <c r="C8546" s="5" t="s">
        <v>84</v>
      </c>
      <c r="D8546" s="5" t="s">
        <v>13171</v>
      </c>
      <c r="E8546" s="43">
        <v>4000</v>
      </c>
      <c r="F8546" s="43"/>
      <c r="G8546" s="48">
        <f t="shared" si="216"/>
        <v>310931.52150537609</v>
      </c>
      <c r="H8546" s="389" t="s">
        <v>9567</v>
      </c>
    </row>
    <row r="8547" spans="1:15" x14ac:dyDescent="0.3">
      <c r="A8547" s="45">
        <v>45323</v>
      </c>
      <c r="B8547" s="396" t="s">
        <v>13119</v>
      </c>
      <c r="C8547" s="5" t="s">
        <v>5793</v>
      </c>
      <c r="D8547" s="5" t="s">
        <v>40</v>
      </c>
      <c r="E8547" s="43">
        <v>2000</v>
      </c>
      <c r="F8547" s="43"/>
      <c r="G8547" s="48">
        <f t="shared" si="216"/>
        <v>308931.52150537609</v>
      </c>
      <c r="H8547" s="389" t="s">
        <v>9567</v>
      </c>
    </row>
    <row r="8548" spans="1:15"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L8548" s="155"/>
      <c r="O8548" s="155"/>
    </row>
    <row r="8549" spans="1:15" x14ac:dyDescent="0.3">
      <c r="A8549" s="45">
        <v>45323</v>
      </c>
      <c r="B8549" s="396" t="s">
        <v>25</v>
      </c>
      <c r="C8549" s="5" t="s">
        <v>25</v>
      </c>
      <c r="D8549" s="5" t="s">
        <v>7533</v>
      </c>
      <c r="E8549" s="43">
        <v>5000</v>
      </c>
      <c r="F8549" s="43"/>
      <c r="G8549" s="48">
        <f t="shared" si="216"/>
        <v>182931.52150537609</v>
      </c>
      <c r="H8549" s="389" t="s">
        <v>9567</v>
      </c>
    </row>
    <row r="8550" spans="1:15" x14ac:dyDescent="0.3">
      <c r="A8550" s="45">
        <v>45324</v>
      </c>
      <c r="B8550" s="396" t="s">
        <v>12153</v>
      </c>
      <c r="C8550" s="5" t="s">
        <v>11174</v>
      </c>
      <c r="D8550" s="5" t="s">
        <v>13174</v>
      </c>
      <c r="E8550" s="43">
        <v>24600</v>
      </c>
      <c r="F8550" s="43"/>
      <c r="G8550" s="48">
        <f t="shared" si="216"/>
        <v>158331.52150537609</v>
      </c>
      <c r="H8550" s="389" t="s">
        <v>9567</v>
      </c>
    </row>
    <row r="8551" spans="1:15" x14ac:dyDescent="0.3">
      <c r="A8551" s="45">
        <v>45324</v>
      </c>
      <c r="B8551" s="396" t="s">
        <v>12817</v>
      </c>
      <c r="C8551" s="5" t="s">
        <v>11174</v>
      </c>
      <c r="D8551" s="5" t="s">
        <v>13173</v>
      </c>
      <c r="E8551" s="43">
        <v>10770</v>
      </c>
      <c r="F8551" s="43"/>
      <c r="G8551" s="48">
        <f t="shared" si="216"/>
        <v>147561.52150537609</v>
      </c>
      <c r="H8551" s="389" t="s">
        <v>9567</v>
      </c>
    </row>
    <row r="8552" spans="1:15" x14ac:dyDescent="0.3">
      <c r="A8552" s="45">
        <v>45324</v>
      </c>
      <c r="B8552" s="396" t="s">
        <v>12817</v>
      </c>
      <c r="C8552" s="5" t="s">
        <v>30</v>
      </c>
      <c r="D8552" s="5" t="s">
        <v>10637</v>
      </c>
      <c r="E8552" s="43">
        <v>1000</v>
      </c>
      <c r="F8552" s="43"/>
      <c r="G8552" s="48">
        <f t="shared" si="216"/>
        <v>146561.52150537609</v>
      </c>
      <c r="H8552" s="389" t="s">
        <v>9567</v>
      </c>
      <c r="I8552" s="52">
        <v>9786488</v>
      </c>
    </row>
    <row r="8553" spans="1:15" x14ac:dyDescent="0.3">
      <c r="A8553" s="45">
        <v>45324</v>
      </c>
      <c r="B8553" s="396" t="s">
        <v>25</v>
      </c>
      <c r="C8553" s="5" t="s">
        <v>25</v>
      </c>
      <c r="D8553" s="5" t="s">
        <v>13175</v>
      </c>
      <c r="E8553" s="43">
        <v>7000</v>
      </c>
      <c r="F8553" s="43"/>
      <c r="G8553" s="48">
        <f t="shared" si="216"/>
        <v>139561.52150537609</v>
      </c>
      <c r="H8553" s="389" t="s">
        <v>9567</v>
      </c>
      <c r="I8553" s="52">
        <v>18170858</v>
      </c>
      <c r="L8553" s="52">
        <v>250000</v>
      </c>
    </row>
    <row r="8554" spans="1:15" x14ac:dyDescent="0.3">
      <c r="A8554" s="45">
        <v>45324</v>
      </c>
      <c r="B8554" s="396" t="s">
        <v>12153</v>
      </c>
      <c r="C8554" s="5" t="s">
        <v>5162</v>
      </c>
      <c r="D8554" s="5" t="s">
        <v>294</v>
      </c>
      <c r="E8554" s="43">
        <v>2000</v>
      </c>
      <c r="F8554" s="43"/>
      <c r="G8554" s="48">
        <f t="shared" si="216"/>
        <v>137561.52150537609</v>
      </c>
      <c r="H8554" s="389" t="s">
        <v>9567</v>
      </c>
      <c r="I8554" s="52">
        <v>8901000</v>
      </c>
      <c r="L8554" s="52">
        <v>50000</v>
      </c>
    </row>
    <row r="8555" spans="1:15" x14ac:dyDescent="0.3">
      <c r="A8555" s="45">
        <v>45324</v>
      </c>
      <c r="B8555" s="396" t="s">
        <v>12817</v>
      </c>
      <c r="C8555" s="5" t="s">
        <v>5793</v>
      </c>
      <c r="D8555" s="5" t="s">
        <v>13177</v>
      </c>
      <c r="E8555" s="43">
        <v>3000</v>
      </c>
      <c r="F8555" s="43"/>
      <c r="G8555" s="48">
        <f t="shared" si="216"/>
        <v>134561.52150537609</v>
      </c>
      <c r="H8555" s="389" t="s">
        <v>9567</v>
      </c>
      <c r="I8555" s="52">
        <f>SUM(I8552:I8554)</f>
        <v>36858346</v>
      </c>
      <c r="L8555" s="52">
        <v>800000</v>
      </c>
    </row>
    <row r="8556" spans="1:15" x14ac:dyDescent="0.3">
      <c r="A8556" s="45">
        <v>45324</v>
      </c>
      <c r="B8556" s="396" t="s">
        <v>12632</v>
      </c>
      <c r="C8556" s="5" t="s">
        <v>6430</v>
      </c>
      <c r="D8556" s="5" t="s">
        <v>294</v>
      </c>
      <c r="E8556" s="43">
        <v>10000</v>
      </c>
      <c r="F8556" s="43"/>
      <c r="G8556" s="48">
        <f t="shared" si="216"/>
        <v>124561.52150537609</v>
      </c>
      <c r="H8556" s="389" t="s">
        <v>9567</v>
      </c>
      <c r="L8556" s="52">
        <v>499000</v>
      </c>
    </row>
    <row r="8557" spans="1:15" x14ac:dyDescent="0.3">
      <c r="A8557" s="45">
        <v>45324</v>
      </c>
      <c r="B8557" s="396"/>
      <c r="C8557" s="5" t="s">
        <v>4550</v>
      </c>
      <c r="D8557" s="5" t="s">
        <v>13178</v>
      </c>
      <c r="E8557" s="43">
        <v>25000</v>
      </c>
      <c r="F8557" s="43"/>
      <c r="G8557" s="48">
        <f t="shared" si="216"/>
        <v>99561.521505376091</v>
      </c>
      <c r="H8557" s="389" t="s">
        <v>9567</v>
      </c>
      <c r="L8557" s="52">
        <v>45400</v>
      </c>
    </row>
    <row r="8558" spans="1:15" x14ac:dyDescent="0.3">
      <c r="A8558" s="45">
        <v>45324</v>
      </c>
      <c r="B8558" s="567"/>
      <c r="C8558" s="480"/>
      <c r="D8558" s="491" t="s">
        <v>12290</v>
      </c>
      <c r="E8558" s="480"/>
      <c r="F8558" s="28">
        <v>2000000</v>
      </c>
      <c r="G8558" s="48">
        <f t="shared" si="216"/>
        <v>2099561.5215053763</v>
      </c>
      <c r="H8558" s="389" t="s">
        <v>9567</v>
      </c>
      <c r="L8558" s="52">
        <v>355600</v>
      </c>
    </row>
    <row r="8559" spans="1:15" x14ac:dyDescent="0.3">
      <c r="A8559" s="45">
        <v>45324</v>
      </c>
      <c r="B8559" s="396" t="s">
        <v>25</v>
      </c>
      <c r="C8559" s="5" t="s">
        <v>25</v>
      </c>
      <c r="D8559" s="5" t="s">
        <v>13179</v>
      </c>
      <c r="E8559" s="43">
        <v>2200</v>
      </c>
      <c r="F8559" s="43"/>
      <c r="G8559" s="48">
        <f t="shared" si="216"/>
        <v>2097361.5215053763</v>
      </c>
      <c r="H8559" s="389" t="s">
        <v>9567</v>
      </c>
      <c r="L8559" s="52">
        <f>SUM(L8553:L8558)</f>
        <v>2000000</v>
      </c>
    </row>
    <row r="8560" spans="1:15" x14ac:dyDescent="0.3">
      <c r="A8560" s="45">
        <v>45324</v>
      </c>
      <c r="B8560" s="396" t="s">
        <v>13152</v>
      </c>
      <c r="C8560" s="5" t="s">
        <v>13181</v>
      </c>
      <c r="D8560" s="5" t="s">
        <v>13182</v>
      </c>
      <c r="E8560" s="43">
        <v>500000</v>
      </c>
      <c r="F8560" s="43"/>
      <c r="G8560" s="48">
        <f t="shared" si="216"/>
        <v>1597361.5215053763</v>
      </c>
      <c r="H8560" s="389" t="s">
        <v>9567</v>
      </c>
    </row>
    <row r="8561" spans="1:11" x14ac:dyDescent="0.3">
      <c r="A8561" s="45">
        <v>45325</v>
      </c>
      <c r="B8561" s="396" t="s">
        <v>12153</v>
      </c>
      <c r="C8561" s="5" t="s">
        <v>11174</v>
      </c>
      <c r="D8561" s="5" t="s">
        <v>13221</v>
      </c>
      <c r="E8561" s="43">
        <v>1600</v>
      </c>
      <c r="F8561" s="43"/>
      <c r="G8561" s="48">
        <f t="shared" si="216"/>
        <v>1595761.5215053763</v>
      </c>
      <c r="H8561" s="389" t="s">
        <v>9567</v>
      </c>
    </row>
    <row r="8562" spans="1:11" x14ac:dyDescent="0.3">
      <c r="A8562" s="45">
        <v>45325</v>
      </c>
      <c r="B8562" s="396" t="s">
        <v>12817</v>
      </c>
      <c r="C8562" s="5" t="s">
        <v>5793</v>
      </c>
      <c r="D8562" s="5" t="s">
        <v>13222</v>
      </c>
      <c r="E8562" s="43">
        <v>500</v>
      </c>
      <c r="F8562" s="43"/>
      <c r="G8562" s="48">
        <f t="shared" si="216"/>
        <v>1595261.5215053763</v>
      </c>
      <c r="H8562" s="389" t="s">
        <v>9567</v>
      </c>
    </row>
    <row r="8563" spans="1:11" x14ac:dyDescent="0.3">
      <c r="A8563" s="45">
        <v>45325</v>
      </c>
      <c r="B8563" s="396" t="s">
        <v>12657</v>
      </c>
      <c r="C8563" s="5" t="s">
        <v>11174</v>
      </c>
      <c r="D8563" s="5" t="s">
        <v>13223</v>
      </c>
      <c r="E8563" s="43">
        <v>2115</v>
      </c>
      <c r="F8563" s="43"/>
      <c r="G8563" s="48">
        <f t="shared" si="216"/>
        <v>1593146.5215053763</v>
      </c>
      <c r="H8563" s="389" t="s">
        <v>9567</v>
      </c>
    </row>
    <row r="8564" spans="1:11" x14ac:dyDescent="0.3">
      <c r="A8564" s="45">
        <v>45325</v>
      </c>
      <c r="B8564" s="396" t="s">
        <v>12153</v>
      </c>
      <c r="C8564" s="5" t="s">
        <v>11174</v>
      </c>
      <c r="D8564" s="5" t="s">
        <v>11160</v>
      </c>
      <c r="E8564" s="43">
        <v>3810</v>
      </c>
      <c r="F8564" s="43"/>
      <c r="G8564" s="48">
        <f t="shared" si="216"/>
        <v>1589336.5215053763</v>
      </c>
      <c r="H8564" s="389" t="s">
        <v>9567</v>
      </c>
    </row>
    <row r="8565" spans="1:11" x14ac:dyDescent="0.3">
      <c r="A8565" s="45">
        <v>45325</v>
      </c>
      <c r="B8565" s="396" t="s">
        <v>12153</v>
      </c>
      <c r="C8565" s="5" t="s">
        <v>11174</v>
      </c>
      <c r="D8565" s="5" t="s">
        <v>2242</v>
      </c>
      <c r="E8565" s="43">
        <v>1500</v>
      </c>
      <c r="F8565" s="43"/>
      <c r="G8565" s="48">
        <f t="shared" si="216"/>
        <v>1587836.5215053763</v>
      </c>
      <c r="H8565" s="389" t="s">
        <v>9567</v>
      </c>
    </row>
    <row r="8566" spans="1:11"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1"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1"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1" x14ac:dyDescent="0.3">
      <c r="A8569" s="45">
        <v>45325</v>
      </c>
      <c r="B8569" s="396" t="s">
        <v>25</v>
      </c>
      <c r="C8569" s="5" t="s">
        <v>84</v>
      </c>
      <c r="D8569" s="5" t="s">
        <v>13183</v>
      </c>
      <c r="E8569" s="43">
        <v>1000</v>
      </c>
      <c r="F8569" s="43"/>
      <c r="G8569" s="48">
        <f t="shared" si="216"/>
        <v>1494270.5215053763</v>
      </c>
      <c r="H8569" s="389" t="s">
        <v>9567</v>
      </c>
    </row>
    <row r="8570" spans="1:11" x14ac:dyDescent="0.3">
      <c r="A8570" s="45">
        <v>45325</v>
      </c>
      <c r="B8570" s="396" t="s">
        <v>12817</v>
      </c>
      <c r="C8570" s="5" t="s">
        <v>2059</v>
      </c>
      <c r="D8570" s="5" t="s">
        <v>13184</v>
      </c>
      <c r="E8570" s="43">
        <v>158700</v>
      </c>
      <c r="F8570" s="43"/>
      <c r="G8570" s="48">
        <f t="shared" si="216"/>
        <v>1335570.5215053763</v>
      </c>
      <c r="H8570" s="389" t="s">
        <v>9567</v>
      </c>
    </row>
    <row r="8571" spans="1:11" x14ac:dyDescent="0.3">
      <c r="A8571" s="45">
        <v>45325</v>
      </c>
      <c r="B8571" s="406" t="s">
        <v>12632</v>
      </c>
      <c r="C8571" s="61" t="s">
        <v>54</v>
      </c>
      <c r="D8571" s="61" t="s">
        <v>13185</v>
      </c>
      <c r="E8571" s="62">
        <v>649700</v>
      </c>
      <c r="F8571" s="43"/>
      <c r="G8571" s="48">
        <f t="shared" si="216"/>
        <v>685870.52150537632</v>
      </c>
      <c r="H8571" s="389" t="s">
        <v>9567</v>
      </c>
    </row>
    <row r="8572" spans="1:11" x14ac:dyDescent="0.3">
      <c r="A8572" s="45">
        <v>45325</v>
      </c>
      <c r="B8572" s="406" t="s">
        <v>12096</v>
      </c>
      <c r="C8572" s="61" t="s">
        <v>54</v>
      </c>
      <c r="D8572" s="61" t="s">
        <v>12767</v>
      </c>
      <c r="E8572" s="62">
        <v>169677.41935483873</v>
      </c>
      <c r="F8572" s="43"/>
      <c r="G8572" s="48">
        <f t="shared" si="216"/>
        <v>516193.1021505376</v>
      </c>
      <c r="H8572" s="389" t="s">
        <v>9567</v>
      </c>
    </row>
    <row r="8573" spans="1:11" x14ac:dyDescent="0.3">
      <c r="A8573" s="45">
        <v>45325</v>
      </c>
      <c r="B8573" s="406" t="s">
        <v>25</v>
      </c>
      <c r="C8573" s="61" t="s">
        <v>54</v>
      </c>
      <c r="D8573" s="61" t="s">
        <v>11379</v>
      </c>
      <c r="E8573" s="62">
        <v>260000</v>
      </c>
      <c r="F8573" s="43"/>
      <c r="G8573" s="48">
        <f t="shared" si="216"/>
        <v>256193.1021505376</v>
      </c>
      <c r="H8573" s="389" t="s">
        <v>9567</v>
      </c>
    </row>
    <row r="8574" spans="1:11" x14ac:dyDescent="0.3">
      <c r="A8574" s="45">
        <v>45325</v>
      </c>
      <c r="B8574" s="396" t="s">
        <v>13448</v>
      </c>
      <c r="C8574" s="61" t="s">
        <v>54</v>
      </c>
      <c r="D8574" s="61" t="s">
        <v>13186</v>
      </c>
      <c r="E8574" s="62">
        <f>24700+36500</f>
        <v>61200</v>
      </c>
      <c r="F8574" s="43"/>
      <c r="G8574" s="48">
        <f t="shared" si="216"/>
        <v>194993.1021505376</v>
      </c>
      <c r="H8574" s="389" t="s">
        <v>9567</v>
      </c>
      <c r="I8574" s="585" t="s">
        <v>12535</v>
      </c>
      <c r="J8574" s="585"/>
      <c r="K8574" s="187" t="e">
        <f>#REF!</f>
        <v>#REF!</v>
      </c>
    </row>
    <row r="8575" spans="1:11" x14ac:dyDescent="0.3">
      <c r="A8575" s="45">
        <v>45325</v>
      </c>
      <c r="B8575" s="406" t="s">
        <v>12153</v>
      </c>
      <c r="C8575" s="61" t="s">
        <v>54</v>
      </c>
      <c r="D8575" s="61" t="s">
        <v>12774</v>
      </c>
      <c r="E8575" s="62">
        <v>42700</v>
      </c>
      <c r="F8575" s="43"/>
      <c r="G8575" s="48">
        <f t="shared" si="216"/>
        <v>152293.1021505376</v>
      </c>
      <c r="H8575" s="389" t="s">
        <v>9567</v>
      </c>
      <c r="I8575" s="585" t="s">
        <v>55</v>
      </c>
      <c r="J8575" s="585"/>
      <c r="K8575" s="187">
        <f ca="1">SUMIF(C8571:E8630,"salary",E8571:E8630)</f>
        <v>2197844.2096774192</v>
      </c>
    </row>
    <row r="8576" spans="1:11" x14ac:dyDescent="0.3">
      <c r="A8576" s="45">
        <v>45325</v>
      </c>
      <c r="B8576" s="406" t="s">
        <v>12155</v>
      </c>
      <c r="C8576" s="61" t="s">
        <v>54</v>
      </c>
      <c r="D8576" s="61" t="s">
        <v>13187</v>
      </c>
      <c r="E8576" s="62">
        <v>36200</v>
      </c>
      <c r="F8576" s="43"/>
      <c r="G8576" s="48">
        <f t="shared" si="216"/>
        <v>116093.1021505376</v>
      </c>
      <c r="H8576" s="389" t="s">
        <v>9567</v>
      </c>
      <c r="I8576" s="585" t="s">
        <v>12254</v>
      </c>
      <c r="J8576" s="585"/>
      <c r="K8576" s="187" t="e">
        <f ca="1">K8574-K8575</f>
        <v>#REF!</v>
      </c>
    </row>
    <row r="8577" spans="1:13" x14ac:dyDescent="0.3">
      <c r="A8577" s="45">
        <v>45325</v>
      </c>
      <c r="B8577" s="396" t="s">
        <v>25</v>
      </c>
      <c r="C8577" s="5" t="s">
        <v>3205</v>
      </c>
      <c r="D8577" s="5" t="s">
        <v>13188</v>
      </c>
      <c r="E8577" s="43">
        <v>1000</v>
      </c>
      <c r="F8577" s="43"/>
      <c r="G8577" s="48">
        <f t="shared" si="216"/>
        <v>115093.1021505376</v>
      </c>
      <c r="H8577" s="389" t="s">
        <v>9567</v>
      </c>
      <c r="M8577" s="93">
        <f>E8581+E8580+E8576+E8575+E8574+E8573+E8572+E8571</f>
        <v>1298567.4193548388</v>
      </c>
    </row>
    <row r="8578" spans="1:13" x14ac:dyDescent="0.3">
      <c r="A8578" s="45">
        <v>45325</v>
      </c>
      <c r="B8578" s="396" t="s">
        <v>12096</v>
      </c>
      <c r="C8578" s="5" t="s">
        <v>26</v>
      </c>
      <c r="D8578" s="5" t="s">
        <v>13189</v>
      </c>
      <c r="E8578" s="43">
        <v>3000</v>
      </c>
      <c r="F8578" s="43"/>
      <c r="G8578" s="48">
        <f t="shared" si="216"/>
        <v>112093.1021505376</v>
      </c>
      <c r="H8578" s="389" t="s">
        <v>9567</v>
      </c>
    </row>
    <row r="8579" spans="1:13" x14ac:dyDescent="0.3">
      <c r="A8579" s="45">
        <v>45325</v>
      </c>
      <c r="B8579" s="396" t="s">
        <v>12070</v>
      </c>
      <c r="C8579" s="5" t="s">
        <v>9758</v>
      </c>
      <c r="D8579" s="5" t="s">
        <v>13208</v>
      </c>
      <c r="E8579" s="43">
        <v>5000</v>
      </c>
      <c r="F8579" s="43"/>
      <c r="G8579" s="48">
        <f t="shared" si="216"/>
        <v>107093.1021505376</v>
      </c>
      <c r="H8579" s="389" t="s">
        <v>9567</v>
      </c>
    </row>
    <row r="8580" spans="1:13" x14ac:dyDescent="0.3">
      <c r="A8580" s="45">
        <v>45328</v>
      </c>
      <c r="B8580" s="406" t="s">
        <v>12153</v>
      </c>
      <c r="C8580" s="61" t="s">
        <v>54</v>
      </c>
      <c r="D8580" s="61" t="s">
        <v>13191</v>
      </c>
      <c r="E8580" s="62">
        <v>44250</v>
      </c>
      <c r="F8580" s="43"/>
      <c r="G8580" s="48">
        <f t="shared" si="216"/>
        <v>62843.102150537597</v>
      </c>
      <c r="H8580" s="389" t="s">
        <v>9567</v>
      </c>
    </row>
    <row r="8581" spans="1:13" x14ac:dyDescent="0.3">
      <c r="A8581" s="45">
        <v>45328</v>
      </c>
      <c r="B8581" s="406" t="s">
        <v>12153</v>
      </c>
      <c r="C8581" s="61" t="s">
        <v>54</v>
      </c>
      <c r="D8581" s="61" t="s">
        <v>13192</v>
      </c>
      <c r="E8581" s="62">
        <v>34840</v>
      </c>
      <c r="F8581" s="43"/>
      <c r="G8581" s="48">
        <f t="shared" si="216"/>
        <v>28003.102150537597</v>
      </c>
      <c r="H8581" s="389" t="s">
        <v>9567</v>
      </c>
      <c r="M8581" s="93"/>
    </row>
    <row r="8582" spans="1:13" x14ac:dyDescent="0.3">
      <c r="A8582" s="45">
        <v>45328</v>
      </c>
      <c r="B8582" s="396" t="s">
        <v>12817</v>
      </c>
      <c r="C8582" s="5" t="s">
        <v>5793</v>
      </c>
      <c r="D8582" s="5" t="s">
        <v>13193</v>
      </c>
      <c r="E8582" s="43">
        <v>1500</v>
      </c>
      <c r="F8582" s="43"/>
      <c r="G8582" s="48">
        <f t="shared" si="216"/>
        <v>26503.102150537597</v>
      </c>
      <c r="H8582" s="389" t="s">
        <v>9567</v>
      </c>
    </row>
    <row r="8583" spans="1:13"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K8583" s="52">
        <f ca="1">I8583+K8575</f>
        <v>2949360.2096774192</v>
      </c>
    </row>
    <row r="8584" spans="1:13" x14ac:dyDescent="0.3">
      <c r="A8584" s="45">
        <v>45328</v>
      </c>
      <c r="B8584" s="396" t="s">
        <v>25</v>
      </c>
      <c r="C8584" s="5" t="s">
        <v>25</v>
      </c>
      <c r="D8584" s="5" t="s">
        <v>7533</v>
      </c>
      <c r="E8584" s="43">
        <v>5000</v>
      </c>
      <c r="F8584" s="43"/>
      <c r="G8584" s="48">
        <f t="shared" si="216"/>
        <v>18703.102150537597</v>
      </c>
      <c r="H8584" s="389" t="s">
        <v>9567</v>
      </c>
    </row>
    <row r="8585" spans="1:13" x14ac:dyDescent="0.3">
      <c r="A8585" s="45">
        <v>45328</v>
      </c>
      <c r="B8585" s="396" t="s">
        <v>13209</v>
      </c>
      <c r="C8585" s="5" t="s">
        <v>9758</v>
      </c>
      <c r="D8585" s="5" t="s">
        <v>13210</v>
      </c>
      <c r="E8585" s="43">
        <v>5000</v>
      </c>
      <c r="F8585" s="43"/>
      <c r="G8585" s="48">
        <f t="shared" si="216"/>
        <v>13703.102150537597</v>
      </c>
      <c r="H8585" s="389" t="s">
        <v>9567</v>
      </c>
    </row>
    <row r="8586" spans="1:13" x14ac:dyDescent="0.3">
      <c r="A8586" s="45">
        <v>45328</v>
      </c>
      <c r="B8586" s="396" t="s">
        <v>25</v>
      </c>
      <c r="C8586" s="5" t="s">
        <v>64</v>
      </c>
      <c r="D8586" s="5" t="s">
        <v>40</v>
      </c>
      <c r="E8586" s="43">
        <v>1200</v>
      </c>
      <c r="F8586" s="43"/>
      <c r="G8586" s="48">
        <f t="shared" si="216"/>
        <v>12503.102150537597</v>
      </c>
      <c r="H8586" s="389" t="s">
        <v>9567</v>
      </c>
    </row>
    <row r="8587" spans="1:13" x14ac:dyDescent="0.3">
      <c r="A8587" s="45">
        <v>45328</v>
      </c>
      <c r="B8587" s="396"/>
      <c r="C8587" s="5" t="s">
        <v>14</v>
      </c>
      <c r="D8587" s="5" t="s">
        <v>294</v>
      </c>
      <c r="E8587" s="43">
        <v>10000</v>
      </c>
      <c r="F8587" s="43"/>
      <c r="G8587" s="48">
        <f t="shared" si="216"/>
        <v>2503.1021505375975</v>
      </c>
      <c r="H8587" s="389" t="s">
        <v>9567</v>
      </c>
    </row>
    <row r="8588" spans="1:13" x14ac:dyDescent="0.3">
      <c r="A8588" s="45">
        <v>45328</v>
      </c>
      <c r="B8588" s="396" t="s">
        <v>12817</v>
      </c>
      <c r="C8588" s="5" t="s">
        <v>5793</v>
      </c>
      <c r="D8588" s="5" t="s">
        <v>40</v>
      </c>
      <c r="E8588" s="43">
        <v>1700</v>
      </c>
      <c r="F8588" s="43"/>
      <c r="G8588" s="48">
        <f t="shared" si="216"/>
        <v>803.10215053759748</v>
      </c>
      <c r="H8588" s="389" t="s">
        <v>9567</v>
      </c>
    </row>
    <row r="8589" spans="1:13" x14ac:dyDescent="0.3">
      <c r="A8589" s="45">
        <v>45328</v>
      </c>
      <c r="B8589" s="567"/>
      <c r="C8589" s="480"/>
      <c r="D8589" s="491" t="s">
        <v>12290</v>
      </c>
      <c r="E8589" s="480"/>
      <c r="F8589" s="28">
        <v>1500000</v>
      </c>
      <c r="G8589" s="48">
        <f t="shared" si="216"/>
        <v>1500803.1021505375</v>
      </c>
      <c r="H8589" s="389" t="s">
        <v>9567</v>
      </c>
    </row>
    <row r="8590" spans="1:13" x14ac:dyDescent="0.3">
      <c r="A8590" s="45">
        <v>45328</v>
      </c>
      <c r="B8590" s="406" t="s">
        <v>12594</v>
      </c>
      <c r="C8590" s="61" t="s">
        <v>54</v>
      </c>
      <c r="D8590" s="61" t="s">
        <v>12541</v>
      </c>
      <c r="E8590" s="62">
        <v>45000</v>
      </c>
      <c r="F8590" s="43"/>
      <c r="G8590" s="48">
        <f t="shared" si="216"/>
        <v>1455803.1021505375</v>
      </c>
      <c r="H8590" s="389" t="s">
        <v>9567</v>
      </c>
    </row>
    <row r="8591" spans="1:13" x14ac:dyDescent="0.3">
      <c r="A8591" s="45">
        <v>45328</v>
      </c>
      <c r="B8591" s="406" t="s">
        <v>12817</v>
      </c>
      <c r="C8591" s="61" t="s">
        <v>54</v>
      </c>
      <c r="D8591" s="61" t="s">
        <v>6245</v>
      </c>
      <c r="E8591" s="62">
        <v>100500</v>
      </c>
      <c r="F8591" s="43"/>
      <c r="G8591" s="48">
        <f t="shared" si="216"/>
        <v>1355303.1021505375</v>
      </c>
      <c r="H8591" s="389" t="s">
        <v>9567</v>
      </c>
    </row>
    <row r="8592" spans="1:13"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5" x14ac:dyDescent="0.3">
      <c r="A8625" s="45">
        <v>45332</v>
      </c>
      <c r="B8625" s="396" t="s">
        <v>12070</v>
      </c>
      <c r="C8625" s="5" t="s">
        <v>9758</v>
      </c>
      <c r="D8625" s="5" t="s">
        <v>13227</v>
      </c>
      <c r="E8625" s="43">
        <v>5000</v>
      </c>
      <c r="F8625" s="43"/>
      <c r="G8625" s="48">
        <f t="shared" si="218"/>
        <v>500095.31182795716</v>
      </c>
      <c r="H8625" s="389" t="s">
        <v>9567</v>
      </c>
    </row>
    <row r="8626" spans="1:15" x14ac:dyDescent="0.3">
      <c r="A8626" s="45">
        <v>45332</v>
      </c>
      <c r="B8626" s="396" t="s">
        <v>12817</v>
      </c>
      <c r="C8626" s="5" t="s">
        <v>11174</v>
      </c>
      <c r="D8626" s="5" t="s">
        <v>13228</v>
      </c>
      <c r="E8626" s="43">
        <v>7500</v>
      </c>
      <c r="F8626" s="43"/>
      <c r="G8626" s="48">
        <f t="shared" si="218"/>
        <v>492595.31182795716</v>
      </c>
      <c r="H8626" s="389" t="s">
        <v>9567</v>
      </c>
    </row>
    <row r="8627" spans="1:15" x14ac:dyDescent="0.3">
      <c r="A8627" s="45">
        <v>45332</v>
      </c>
      <c r="B8627" s="396" t="s">
        <v>12095</v>
      </c>
      <c r="C8627" s="5" t="s">
        <v>54</v>
      </c>
      <c r="D8627" s="5" t="s">
        <v>13229</v>
      </c>
      <c r="E8627" s="43">
        <v>2100</v>
      </c>
      <c r="F8627" s="43"/>
      <c r="G8627" s="48">
        <f t="shared" si="218"/>
        <v>490495.31182795716</v>
      </c>
      <c r="H8627" s="389" t="s">
        <v>9567</v>
      </c>
    </row>
    <row r="8628" spans="1:15" x14ac:dyDescent="0.3">
      <c r="A8628" s="45">
        <v>45332</v>
      </c>
      <c r="B8628" s="396"/>
      <c r="C8628" s="5" t="s">
        <v>18</v>
      </c>
      <c r="D8628" s="5" t="s">
        <v>294</v>
      </c>
      <c r="E8628" s="43">
        <v>5000</v>
      </c>
      <c r="F8628" s="43"/>
      <c r="G8628" s="48">
        <f t="shared" si="218"/>
        <v>485495.31182795716</v>
      </c>
      <c r="H8628" s="389" t="s">
        <v>9567</v>
      </c>
    </row>
    <row r="8629" spans="1:15" x14ac:dyDescent="0.3">
      <c r="A8629" s="45">
        <v>45332</v>
      </c>
      <c r="B8629" s="396" t="s">
        <v>12817</v>
      </c>
      <c r="C8629" s="5" t="s">
        <v>5793</v>
      </c>
      <c r="D8629" s="5" t="s">
        <v>40</v>
      </c>
      <c r="E8629" s="43">
        <v>450</v>
      </c>
      <c r="F8629" s="43"/>
      <c r="G8629" s="48">
        <f t="shared" si="218"/>
        <v>485045.31182795716</v>
      </c>
      <c r="H8629" s="389" t="s">
        <v>9567</v>
      </c>
    </row>
    <row r="8630" spans="1:15" x14ac:dyDescent="0.3">
      <c r="A8630" s="45">
        <v>45332</v>
      </c>
      <c r="B8630" s="396" t="s">
        <v>13230</v>
      </c>
      <c r="C8630" s="5" t="s">
        <v>13231</v>
      </c>
      <c r="D8630" s="5" t="s">
        <v>13232</v>
      </c>
      <c r="E8630" s="43">
        <v>20900</v>
      </c>
      <c r="F8630" s="43"/>
      <c r="G8630" s="48">
        <f t="shared" si="218"/>
        <v>464145.31182795716</v>
      </c>
      <c r="H8630" s="389" t="s">
        <v>9567</v>
      </c>
    </row>
    <row r="8631" spans="1:15" x14ac:dyDescent="0.3">
      <c r="A8631" s="45">
        <v>45332</v>
      </c>
      <c r="B8631" s="396" t="s">
        <v>12817</v>
      </c>
      <c r="C8631" s="5" t="s">
        <v>5793</v>
      </c>
      <c r="D8631" s="5" t="s">
        <v>40</v>
      </c>
      <c r="E8631" s="43">
        <v>600</v>
      </c>
      <c r="F8631" s="43"/>
      <c r="G8631" s="48">
        <f t="shared" si="218"/>
        <v>463545.31182795716</v>
      </c>
      <c r="H8631" s="389" t="s">
        <v>9567</v>
      </c>
    </row>
    <row r="8632" spans="1:15" x14ac:dyDescent="0.3">
      <c r="A8632" s="45">
        <v>45332</v>
      </c>
      <c r="B8632" s="396" t="s">
        <v>12102</v>
      </c>
      <c r="C8632" s="5" t="s">
        <v>5793</v>
      </c>
      <c r="D8632" s="5" t="s">
        <v>40</v>
      </c>
      <c r="E8632" s="43">
        <v>2000</v>
      </c>
      <c r="F8632" s="43"/>
      <c r="G8632" s="48">
        <f t="shared" si="218"/>
        <v>461545.31182795716</v>
      </c>
      <c r="H8632" s="389" t="s">
        <v>9567</v>
      </c>
    </row>
    <row r="8633" spans="1:15" x14ac:dyDescent="0.3">
      <c r="A8633" s="45">
        <v>45333</v>
      </c>
      <c r="B8633" s="396" t="s">
        <v>5958</v>
      </c>
      <c r="C8633" s="5" t="s">
        <v>57</v>
      </c>
      <c r="D8633" s="5" t="s">
        <v>13245</v>
      </c>
      <c r="E8633" s="43">
        <v>5000</v>
      </c>
      <c r="F8633" s="43"/>
      <c r="G8633" s="48">
        <f t="shared" si="218"/>
        <v>456545.31182795716</v>
      </c>
      <c r="H8633" s="389" t="s">
        <v>9567</v>
      </c>
    </row>
    <row r="8634" spans="1:15" x14ac:dyDescent="0.3">
      <c r="A8634" s="45">
        <v>45333</v>
      </c>
      <c r="B8634" s="396" t="s">
        <v>13247</v>
      </c>
      <c r="C8634" s="5" t="s">
        <v>10695</v>
      </c>
      <c r="D8634" s="5" t="s">
        <v>13246</v>
      </c>
      <c r="E8634" s="43">
        <v>1000</v>
      </c>
      <c r="F8634" s="43"/>
      <c r="G8634" s="48">
        <f t="shared" si="218"/>
        <v>455545.31182795716</v>
      </c>
      <c r="H8634" s="389" t="s">
        <v>9567</v>
      </c>
    </row>
    <row r="8635" spans="1:15" x14ac:dyDescent="0.3">
      <c r="A8635" s="45">
        <v>45333</v>
      </c>
      <c r="B8635" s="396"/>
      <c r="C8635" s="5" t="s">
        <v>5793</v>
      </c>
      <c r="D8635" s="5" t="s">
        <v>13248</v>
      </c>
      <c r="E8635" s="43">
        <v>1200</v>
      </c>
      <c r="F8635" s="43"/>
      <c r="G8635" s="48">
        <f t="shared" si="218"/>
        <v>454345.31182795716</v>
      </c>
      <c r="H8635" s="389" t="s">
        <v>9567</v>
      </c>
    </row>
    <row r="8636" spans="1:15" x14ac:dyDescent="0.3">
      <c r="A8636" s="45">
        <v>45334</v>
      </c>
      <c r="B8636" s="396" t="s">
        <v>25</v>
      </c>
      <c r="C8636" s="5" t="s">
        <v>25</v>
      </c>
      <c r="D8636" s="5" t="s">
        <v>7533</v>
      </c>
      <c r="E8636" s="43">
        <v>3000</v>
      </c>
      <c r="F8636" s="43"/>
      <c r="G8636" s="48">
        <f t="shared" si="218"/>
        <v>451345.31182795716</v>
      </c>
      <c r="H8636" s="389" t="s">
        <v>9567</v>
      </c>
      <c r="K8636" s="52">
        <v>9220</v>
      </c>
    </row>
    <row r="8637" spans="1:15" x14ac:dyDescent="0.3">
      <c r="A8637" s="45">
        <v>45334</v>
      </c>
      <c r="B8637" s="396" t="s">
        <v>12102</v>
      </c>
      <c r="C8637" s="5" t="s">
        <v>5793</v>
      </c>
      <c r="D8637" s="5" t="s">
        <v>40</v>
      </c>
      <c r="E8637" s="43">
        <v>2000</v>
      </c>
      <c r="F8637" s="43"/>
      <c r="G8637" s="48">
        <f t="shared" si="218"/>
        <v>449345.31182795716</v>
      </c>
      <c r="H8637" s="389" t="s">
        <v>9567</v>
      </c>
      <c r="K8637" s="52">
        <f>K8636*8%</f>
        <v>737.6</v>
      </c>
    </row>
    <row r="8638" spans="1:15" x14ac:dyDescent="0.3">
      <c r="A8638" s="45">
        <v>45334</v>
      </c>
      <c r="B8638" s="396" t="s">
        <v>12102</v>
      </c>
      <c r="C8638" s="5" t="s">
        <v>5793</v>
      </c>
      <c r="D8638" s="5" t="s">
        <v>40</v>
      </c>
      <c r="E8638" s="43">
        <v>500</v>
      </c>
      <c r="F8638" s="43"/>
      <c r="G8638" s="48">
        <f t="shared" si="218"/>
        <v>448845.31182795716</v>
      </c>
      <c r="H8638" s="389" t="s">
        <v>9567</v>
      </c>
      <c r="K8638" s="52">
        <f>K8636-K8637</f>
        <v>8482.4</v>
      </c>
    </row>
    <row r="8639" spans="1:15"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L8639" s="155"/>
      <c r="O8639" s="155"/>
    </row>
    <row r="8640" spans="1:15" x14ac:dyDescent="0.3">
      <c r="A8640" s="45">
        <v>45334</v>
      </c>
      <c r="B8640" s="396" t="s">
        <v>13448</v>
      </c>
      <c r="C8640" s="5" t="s">
        <v>5793</v>
      </c>
      <c r="D8640" s="5" t="s">
        <v>13251</v>
      </c>
      <c r="E8640" s="43">
        <v>500</v>
      </c>
      <c r="F8640" s="43"/>
      <c r="G8640" s="48">
        <f t="shared" si="218"/>
        <v>413345.31182795716</v>
      </c>
      <c r="H8640" s="389" t="s">
        <v>9567</v>
      </c>
    </row>
    <row r="8641" spans="1:11" x14ac:dyDescent="0.3">
      <c r="A8641" s="45">
        <v>45334</v>
      </c>
      <c r="B8641" s="396" t="s">
        <v>12062</v>
      </c>
      <c r="C8641" s="5" t="s">
        <v>11174</v>
      </c>
      <c r="D8641" s="5" t="s">
        <v>13257</v>
      </c>
      <c r="E8641" s="43">
        <v>5000</v>
      </c>
      <c r="F8641" s="43"/>
      <c r="G8641" s="48">
        <f t="shared" si="218"/>
        <v>408345.31182795716</v>
      </c>
      <c r="H8641" s="389" t="s">
        <v>9567</v>
      </c>
      <c r="K8641" s="52">
        <v>300</v>
      </c>
    </row>
    <row r="8642" spans="1:11" x14ac:dyDescent="0.3">
      <c r="A8642" s="45">
        <v>45334</v>
      </c>
      <c r="B8642" s="396" t="s">
        <v>12062</v>
      </c>
      <c r="C8642" s="5" t="s">
        <v>84</v>
      </c>
      <c r="D8642" s="5" t="s">
        <v>13252</v>
      </c>
      <c r="E8642" s="43">
        <v>3000</v>
      </c>
      <c r="F8642" s="43"/>
      <c r="G8642" s="48">
        <f t="shared" si="218"/>
        <v>405345.31182795716</v>
      </c>
      <c r="H8642" s="389" t="s">
        <v>9567</v>
      </c>
      <c r="K8642" s="52">
        <v>300</v>
      </c>
    </row>
    <row r="8643" spans="1:11" x14ac:dyDescent="0.3">
      <c r="A8643" s="45">
        <v>45334</v>
      </c>
      <c r="B8643" s="396" t="s">
        <v>12062</v>
      </c>
      <c r="C8643" s="5" t="s">
        <v>26</v>
      </c>
      <c r="D8643" s="5" t="s">
        <v>13253</v>
      </c>
      <c r="E8643" s="43">
        <v>1500</v>
      </c>
      <c r="F8643" s="43"/>
      <c r="G8643" s="48">
        <f t="shared" si="218"/>
        <v>403845.31182795716</v>
      </c>
      <c r="H8643" s="389" t="s">
        <v>9567</v>
      </c>
      <c r="K8643" s="52">
        <v>250</v>
      </c>
    </row>
    <row r="8644" spans="1:11" x14ac:dyDescent="0.3">
      <c r="A8644" s="45">
        <v>45334</v>
      </c>
      <c r="B8644" s="396" t="s">
        <v>12153</v>
      </c>
      <c r="C8644" s="5" t="s">
        <v>13254</v>
      </c>
      <c r="D8644" s="5" t="s">
        <v>13255</v>
      </c>
      <c r="E8644" s="43">
        <v>20000</v>
      </c>
      <c r="F8644" s="43"/>
      <c r="G8644" s="48">
        <f t="shared" si="218"/>
        <v>383845.31182795716</v>
      </c>
      <c r="H8644" s="389" t="s">
        <v>9567</v>
      </c>
      <c r="K8644" s="52">
        <v>500</v>
      </c>
    </row>
    <row r="8645" spans="1:11" x14ac:dyDescent="0.3">
      <c r="A8645" s="45">
        <v>45334</v>
      </c>
      <c r="B8645" s="396" t="s">
        <v>13256</v>
      </c>
      <c r="C8645" s="5" t="s">
        <v>5793</v>
      </c>
      <c r="D8645" s="5" t="s">
        <v>40</v>
      </c>
      <c r="E8645" s="43">
        <v>200</v>
      </c>
      <c r="F8645" s="43"/>
      <c r="G8645" s="48">
        <f t="shared" si="218"/>
        <v>383645.31182795716</v>
      </c>
      <c r="H8645" s="389" t="s">
        <v>9567</v>
      </c>
      <c r="K8645" s="52">
        <v>300</v>
      </c>
    </row>
    <row r="8646" spans="1:11" x14ac:dyDescent="0.3">
      <c r="A8646" s="45">
        <v>45334</v>
      </c>
      <c r="B8646" s="396" t="s">
        <v>12817</v>
      </c>
      <c r="C8646" s="5" t="s">
        <v>5793</v>
      </c>
      <c r="D8646" s="5" t="s">
        <v>40</v>
      </c>
      <c r="E8646" s="43">
        <v>1350</v>
      </c>
      <c r="F8646" s="43"/>
      <c r="G8646" s="48">
        <f t="shared" si="218"/>
        <v>382295.31182795716</v>
      </c>
      <c r="H8646" s="389" t="s">
        <v>9567</v>
      </c>
      <c r="K8646" s="52">
        <v>4000</v>
      </c>
    </row>
    <row r="8647" spans="1:11" x14ac:dyDescent="0.3">
      <c r="A8647" s="45">
        <v>45334</v>
      </c>
      <c r="B8647" s="396" t="s">
        <v>25</v>
      </c>
      <c r="C8647" s="5" t="s">
        <v>13259</v>
      </c>
      <c r="D8647" s="5" t="s">
        <v>40</v>
      </c>
      <c r="E8647" s="43">
        <v>6300</v>
      </c>
      <c r="F8647" s="43"/>
      <c r="G8647" s="48">
        <f t="shared" si="218"/>
        <v>375995.31182795716</v>
      </c>
      <c r="H8647" s="389" t="s">
        <v>9567</v>
      </c>
      <c r="K8647" s="52">
        <f>SUM(K8641:K8646)</f>
        <v>5650</v>
      </c>
    </row>
    <row r="8648" spans="1:11" x14ac:dyDescent="0.3">
      <c r="A8648" s="45">
        <v>45334</v>
      </c>
      <c r="B8648" s="396" t="s">
        <v>25</v>
      </c>
      <c r="C8648" s="5" t="s">
        <v>25</v>
      </c>
      <c r="D8648" s="5" t="s">
        <v>13262</v>
      </c>
      <c r="E8648" s="43">
        <v>2000</v>
      </c>
      <c r="F8648" s="43"/>
      <c r="G8648" s="48">
        <f t="shared" si="218"/>
        <v>373995.31182795716</v>
      </c>
      <c r="H8648" s="389" t="s">
        <v>9567</v>
      </c>
      <c r="K8648" s="52">
        <v>2000</v>
      </c>
    </row>
    <row r="8649" spans="1:11" x14ac:dyDescent="0.3">
      <c r="A8649" s="45">
        <v>45334</v>
      </c>
      <c r="B8649" s="396" t="s">
        <v>25</v>
      </c>
      <c r="C8649" s="5" t="s">
        <v>13249</v>
      </c>
      <c r="D8649" s="5" t="s">
        <v>13260</v>
      </c>
      <c r="E8649" s="43">
        <v>12840</v>
      </c>
      <c r="F8649" s="43"/>
      <c r="G8649" s="48">
        <f t="shared" si="218"/>
        <v>361155.31182795716</v>
      </c>
      <c r="H8649" s="389" t="s">
        <v>9567</v>
      </c>
      <c r="K8649" s="52">
        <v>2460</v>
      </c>
    </row>
    <row r="8650" spans="1:11" x14ac:dyDescent="0.3">
      <c r="A8650" s="45">
        <v>45335</v>
      </c>
      <c r="B8650" s="396" t="s">
        <v>12594</v>
      </c>
      <c r="C8650" s="5" t="s">
        <v>5793</v>
      </c>
      <c r="D8650" s="5" t="s">
        <v>13261</v>
      </c>
      <c r="E8650" s="43">
        <v>300</v>
      </c>
      <c r="F8650" s="43"/>
      <c r="G8650" s="48">
        <f t="shared" si="218"/>
        <v>360855.31182795716</v>
      </c>
      <c r="H8650" s="389" t="s">
        <v>9567</v>
      </c>
      <c r="K8650" s="52">
        <v>10380</v>
      </c>
    </row>
    <row r="8651" spans="1:11" x14ac:dyDescent="0.3">
      <c r="A8651" s="45">
        <v>45335</v>
      </c>
      <c r="B8651" s="396" t="s">
        <v>25</v>
      </c>
      <c r="C8651" s="5" t="s">
        <v>25</v>
      </c>
      <c r="D8651" s="5" t="s">
        <v>13263</v>
      </c>
      <c r="E8651" s="43">
        <v>4370</v>
      </c>
      <c r="F8651" s="43"/>
      <c r="G8651" s="48">
        <f t="shared" si="218"/>
        <v>356485.31182795716</v>
      </c>
      <c r="H8651" s="389" t="s">
        <v>9567</v>
      </c>
      <c r="K8651" s="52">
        <f>K8650+K8649+K8648+K8647</f>
        <v>20490</v>
      </c>
    </row>
    <row r="8652" spans="1:11" x14ac:dyDescent="0.3">
      <c r="A8652" s="45">
        <v>45335</v>
      </c>
      <c r="B8652" s="396" t="s">
        <v>25</v>
      </c>
      <c r="C8652" s="5" t="s">
        <v>25</v>
      </c>
      <c r="D8652" s="5" t="s">
        <v>13262</v>
      </c>
      <c r="E8652" s="43">
        <v>4660</v>
      </c>
      <c r="F8652" s="43"/>
      <c r="G8652" s="48">
        <f t="shared" si="218"/>
        <v>351825.31182795716</v>
      </c>
      <c r="H8652" s="389" t="s">
        <v>9567</v>
      </c>
    </row>
    <row r="8653" spans="1:11" x14ac:dyDescent="0.3">
      <c r="A8653" s="45">
        <v>45335</v>
      </c>
      <c r="B8653" s="396" t="s">
        <v>25</v>
      </c>
      <c r="C8653" s="5" t="s">
        <v>4504</v>
      </c>
      <c r="D8653" s="5" t="s">
        <v>13264</v>
      </c>
      <c r="E8653" s="43">
        <v>7500</v>
      </c>
      <c r="F8653" s="43"/>
      <c r="G8653" s="48">
        <f t="shared" si="218"/>
        <v>344325.31182795716</v>
      </c>
      <c r="H8653" s="389" t="s">
        <v>9567</v>
      </c>
    </row>
    <row r="8654" spans="1:11" x14ac:dyDescent="0.3">
      <c r="A8654" s="45">
        <v>45335</v>
      </c>
      <c r="B8654" s="396" t="s">
        <v>25</v>
      </c>
      <c r="C8654" s="5" t="s">
        <v>25</v>
      </c>
      <c r="D8654" s="5" t="s">
        <v>7533</v>
      </c>
      <c r="E8654" s="43">
        <v>3000</v>
      </c>
      <c r="F8654" s="43"/>
      <c r="G8654" s="48">
        <f t="shared" si="218"/>
        <v>341325.31182795716</v>
      </c>
      <c r="H8654" s="389" t="s">
        <v>9567</v>
      </c>
    </row>
    <row r="8655" spans="1:11" x14ac:dyDescent="0.3">
      <c r="A8655" s="45">
        <v>45335</v>
      </c>
      <c r="B8655" s="396"/>
      <c r="C8655" s="5" t="s">
        <v>84</v>
      </c>
      <c r="D8655" s="5" t="s">
        <v>13265</v>
      </c>
      <c r="E8655" s="43">
        <v>15000</v>
      </c>
      <c r="F8655" s="43"/>
      <c r="G8655" s="48">
        <f t="shared" si="218"/>
        <v>326325.31182795716</v>
      </c>
      <c r="H8655" s="389" t="s">
        <v>9567</v>
      </c>
    </row>
    <row r="8656" spans="1:11"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5" x14ac:dyDescent="0.3">
      <c r="A8673" s="45">
        <v>45338</v>
      </c>
      <c r="B8673" s="396"/>
      <c r="C8673" s="5" t="s">
        <v>6430</v>
      </c>
      <c r="D8673" s="5" t="s">
        <v>13282</v>
      </c>
      <c r="E8673" s="43">
        <v>2000</v>
      </c>
      <c r="F8673" s="43"/>
      <c r="G8673" s="48">
        <f t="shared" si="218"/>
        <v>106445.31182795716</v>
      </c>
      <c r="H8673" s="389" t="s">
        <v>9567</v>
      </c>
    </row>
    <row r="8674" spans="1:15" x14ac:dyDescent="0.3">
      <c r="A8674" s="45">
        <v>45338</v>
      </c>
      <c r="B8674" s="396"/>
      <c r="C8674" s="5" t="s">
        <v>5793</v>
      </c>
      <c r="D8674" s="5" t="s">
        <v>13283</v>
      </c>
      <c r="E8674" s="43">
        <v>700</v>
      </c>
      <c r="F8674" s="43"/>
      <c r="G8674" s="48">
        <f t="shared" si="218"/>
        <v>105745.31182795716</v>
      </c>
      <c r="H8674" s="389" t="s">
        <v>9567</v>
      </c>
    </row>
    <row r="8675" spans="1:15" x14ac:dyDescent="0.3">
      <c r="A8675" s="45">
        <v>45338</v>
      </c>
      <c r="B8675" s="396" t="s">
        <v>12817</v>
      </c>
      <c r="C8675" s="5" t="s">
        <v>11174</v>
      </c>
      <c r="D8675" s="5" t="s">
        <v>13284</v>
      </c>
      <c r="E8675" s="43">
        <v>3000</v>
      </c>
      <c r="F8675" s="43"/>
      <c r="G8675" s="48">
        <f t="shared" si="218"/>
        <v>102745.31182795716</v>
      </c>
      <c r="H8675" s="389" t="s">
        <v>9567</v>
      </c>
    </row>
    <row r="8676" spans="1:15" x14ac:dyDescent="0.3">
      <c r="A8676" s="45">
        <v>45338</v>
      </c>
      <c r="B8676" s="396" t="s">
        <v>12102</v>
      </c>
      <c r="C8676" s="5" t="s">
        <v>5793</v>
      </c>
      <c r="D8676" s="5" t="s">
        <v>40</v>
      </c>
      <c r="E8676" s="43">
        <v>3000</v>
      </c>
      <c r="F8676" s="43"/>
      <c r="G8676" s="48">
        <f t="shared" si="218"/>
        <v>99745.311827957164</v>
      </c>
      <c r="H8676" s="389" t="s">
        <v>9567</v>
      </c>
    </row>
    <row r="8677" spans="1:15" x14ac:dyDescent="0.3">
      <c r="A8677" s="45">
        <v>45338</v>
      </c>
      <c r="B8677" s="396" t="s">
        <v>25</v>
      </c>
      <c r="C8677" s="5" t="s">
        <v>26</v>
      </c>
      <c r="D8677" s="5" t="s">
        <v>13294</v>
      </c>
      <c r="E8677" s="43">
        <v>2250</v>
      </c>
      <c r="F8677" s="43"/>
      <c r="G8677" s="48">
        <f t="shared" si="218"/>
        <v>97495.311827957164</v>
      </c>
      <c r="H8677" s="389" t="s">
        <v>9567</v>
      </c>
    </row>
    <row r="8678" spans="1:15" x14ac:dyDescent="0.3">
      <c r="A8678" s="45">
        <v>45339</v>
      </c>
      <c r="B8678" s="396" t="s">
        <v>25</v>
      </c>
      <c r="C8678" s="5" t="s">
        <v>25</v>
      </c>
      <c r="D8678" s="5" t="s">
        <v>7533</v>
      </c>
      <c r="E8678" s="43">
        <v>4000</v>
      </c>
      <c r="F8678" s="43"/>
      <c r="G8678" s="48">
        <f t="shared" si="218"/>
        <v>93495.311827957164</v>
      </c>
      <c r="H8678" s="389" t="s">
        <v>9567</v>
      </c>
    </row>
    <row r="8679" spans="1:15" x14ac:dyDescent="0.3">
      <c r="A8679" s="45">
        <v>45339</v>
      </c>
      <c r="B8679" s="396" t="s">
        <v>12071</v>
      </c>
      <c r="C8679" s="5" t="s">
        <v>54</v>
      </c>
      <c r="D8679" s="5" t="s">
        <v>13286</v>
      </c>
      <c r="E8679" s="43">
        <v>6050</v>
      </c>
      <c r="F8679" s="43"/>
      <c r="G8679" s="48">
        <f t="shared" ref="G8679:G8748" si="219">G8678+F8679-E8679</f>
        <v>87445.311827957164</v>
      </c>
      <c r="H8679" s="389" t="s">
        <v>9567</v>
      </c>
    </row>
    <row r="8680" spans="1:15"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L8680" s="155"/>
      <c r="O8680" s="155"/>
    </row>
    <row r="8681" spans="1:15" x14ac:dyDescent="0.3">
      <c r="A8681" s="45">
        <v>45339</v>
      </c>
      <c r="B8681" s="320" t="s">
        <v>12071</v>
      </c>
      <c r="C8681" s="5" t="s">
        <v>30</v>
      </c>
      <c r="D8681" s="5" t="s">
        <v>12385</v>
      </c>
      <c r="E8681" s="43">
        <v>500</v>
      </c>
      <c r="F8681" s="43"/>
      <c r="G8681" s="48">
        <f t="shared" si="219"/>
        <v>81945.311827957164</v>
      </c>
      <c r="H8681" s="389" t="s">
        <v>9567</v>
      </c>
    </row>
    <row r="8682" spans="1:15" x14ac:dyDescent="0.3">
      <c r="A8682" s="45">
        <v>45339</v>
      </c>
      <c r="B8682" s="627" t="s">
        <v>12071</v>
      </c>
      <c r="C8682" s="509" t="s">
        <v>11174</v>
      </c>
      <c r="D8682" s="509" t="s">
        <v>13288</v>
      </c>
      <c r="E8682" s="511">
        <v>800</v>
      </c>
      <c r="F8682" s="43"/>
      <c r="G8682" s="48">
        <f t="shared" si="219"/>
        <v>81145.311827957164</v>
      </c>
      <c r="H8682" s="389" t="s">
        <v>9567</v>
      </c>
    </row>
    <row r="8683" spans="1:15" x14ac:dyDescent="0.3">
      <c r="A8683" s="45">
        <v>45339</v>
      </c>
      <c r="B8683" s="396" t="s">
        <v>13335</v>
      </c>
      <c r="C8683" s="5" t="s">
        <v>5288</v>
      </c>
      <c r="D8683" s="5" t="s">
        <v>13289</v>
      </c>
      <c r="E8683" s="43">
        <v>6000</v>
      </c>
      <c r="F8683" s="43"/>
      <c r="G8683" s="48">
        <f t="shared" si="219"/>
        <v>75145.311827957164</v>
      </c>
      <c r="H8683" s="389" t="s">
        <v>9567</v>
      </c>
    </row>
    <row r="8684" spans="1:15" x14ac:dyDescent="0.3">
      <c r="A8684" s="45">
        <v>45339</v>
      </c>
      <c r="B8684" s="396"/>
      <c r="C8684" s="5" t="s">
        <v>4550</v>
      </c>
      <c r="D8684" s="5" t="s">
        <v>294</v>
      </c>
      <c r="E8684" s="43">
        <v>50000</v>
      </c>
      <c r="F8684" s="43"/>
      <c r="G8684" s="48">
        <f t="shared" si="219"/>
        <v>25145.311827957164</v>
      </c>
      <c r="H8684" s="389" t="s">
        <v>9567</v>
      </c>
    </row>
    <row r="8685" spans="1:15" x14ac:dyDescent="0.3">
      <c r="A8685" s="45">
        <v>45339</v>
      </c>
      <c r="B8685" s="396" t="s">
        <v>13448</v>
      </c>
      <c r="C8685" s="5" t="s">
        <v>12582</v>
      </c>
      <c r="D8685" s="5" t="s">
        <v>13216</v>
      </c>
      <c r="E8685" s="43">
        <v>12000</v>
      </c>
      <c r="F8685" s="43"/>
      <c r="G8685" s="48">
        <f t="shared" si="219"/>
        <v>13145.311827957164</v>
      </c>
      <c r="H8685" s="389" t="s">
        <v>9567</v>
      </c>
    </row>
    <row r="8686" spans="1:15" x14ac:dyDescent="0.3">
      <c r="A8686" s="45">
        <v>45339</v>
      </c>
      <c r="B8686" s="567"/>
      <c r="C8686" s="480"/>
      <c r="D8686" s="491" t="s">
        <v>11014</v>
      </c>
      <c r="E8686" s="480"/>
      <c r="F8686" s="28">
        <v>50000</v>
      </c>
      <c r="G8686" s="48">
        <f t="shared" si="219"/>
        <v>63145.311827957164</v>
      </c>
      <c r="H8686" s="389" t="s">
        <v>9567</v>
      </c>
    </row>
    <row r="8687" spans="1:15" x14ac:dyDescent="0.3">
      <c r="A8687" s="45">
        <v>45339</v>
      </c>
      <c r="B8687" s="396" t="s">
        <v>13448</v>
      </c>
      <c r="C8687" s="5" t="s">
        <v>11174</v>
      </c>
      <c r="D8687" s="5" t="s">
        <v>13290</v>
      </c>
      <c r="E8687" s="43">
        <v>1130</v>
      </c>
      <c r="F8687" s="43"/>
      <c r="G8687" s="48">
        <f t="shared" si="219"/>
        <v>62015.311827957164</v>
      </c>
      <c r="H8687" s="389" t="s">
        <v>9567</v>
      </c>
    </row>
    <row r="8688" spans="1:15" x14ac:dyDescent="0.3">
      <c r="A8688" s="45">
        <v>45339</v>
      </c>
      <c r="B8688" s="396" t="s">
        <v>13152</v>
      </c>
      <c r="C8688" s="5" t="s">
        <v>13291</v>
      </c>
      <c r="D8688" s="5" t="s">
        <v>13292</v>
      </c>
      <c r="E8688" s="43">
        <v>12000</v>
      </c>
      <c r="F8688" s="43"/>
      <c r="G8688" s="48">
        <f t="shared" si="219"/>
        <v>50015.311827957164</v>
      </c>
      <c r="H8688" s="389" t="s">
        <v>9567</v>
      </c>
    </row>
    <row r="8689" spans="1:11" x14ac:dyDescent="0.3">
      <c r="A8689" s="45">
        <v>45339</v>
      </c>
      <c r="B8689" s="396" t="s">
        <v>13448</v>
      </c>
      <c r="C8689" s="5" t="s">
        <v>5793</v>
      </c>
      <c r="D8689" s="5" t="s">
        <v>40</v>
      </c>
      <c r="E8689" s="43">
        <v>2000</v>
      </c>
      <c r="F8689" s="43"/>
      <c r="G8689" s="48">
        <f t="shared" si="219"/>
        <v>48015.311827957164</v>
      </c>
      <c r="H8689" s="389" t="s">
        <v>9567</v>
      </c>
    </row>
    <row r="8690" spans="1:11" x14ac:dyDescent="0.3">
      <c r="A8690" s="45">
        <v>45339</v>
      </c>
      <c r="B8690" s="396" t="s">
        <v>13448</v>
      </c>
      <c r="C8690" s="5" t="s">
        <v>13291</v>
      </c>
      <c r="D8690" s="5" t="s">
        <v>13292</v>
      </c>
      <c r="E8690" s="43">
        <v>13000</v>
      </c>
      <c r="F8690" s="43"/>
      <c r="G8690" s="48">
        <f t="shared" si="219"/>
        <v>35015.311827957164</v>
      </c>
      <c r="H8690" s="389" t="s">
        <v>9567</v>
      </c>
    </row>
    <row r="8691" spans="1:11" x14ac:dyDescent="0.3">
      <c r="A8691" s="45">
        <v>45339</v>
      </c>
      <c r="B8691" s="396" t="s">
        <v>12817</v>
      </c>
      <c r="C8691" s="5" t="s">
        <v>5793</v>
      </c>
      <c r="D8691" s="5" t="s">
        <v>13293</v>
      </c>
      <c r="E8691" s="43">
        <v>3000</v>
      </c>
      <c r="F8691" s="43"/>
      <c r="G8691" s="48">
        <f t="shared" si="219"/>
        <v>32015.311827957164</v>
      </c>
      <c r="H8691" s="389" t="s">
        <v>9567</v>
      </c>
    </row>
    <row r="8692" spans="1:11" x14ac:dyDescent="0.3">
      <c r="A8692" s="45">
        <v>45339</v>
      </c>
      <c r="B8692" s="396" t="s">
        <v>12817</v>
      </c>
      <c r="C8692" s="5" t="s">
        <v>5793</v>
      </c>
      <c r="D8692" s="5" t="s">
        <v>12815</v>
      </c>
      <c r="E8692" s="43">
        <v>2700</v>
      </c>
      <c r="F8692" s="43"/>
      <c r="G8692" s="48">
        <f t="shared" si="219"/>
        <v>29315.311827957164</v>
      </c>
      <c r="H8692" s="389" t="s">
        <v>9567</v>
      </c>
    </row>
    <row r="8693" spans="1:11" x14ac:dyDescent="0.3">
      <c r="A8693" s="45">
        <v>45339</v>
      </c>
      <c r="B8693" s="396" t="s">
        <v>25</v>
      </c>
      <c r="C8693" s="5" t="s">
        <v>30</v>
      </c>
      <c r="D8693" s="5" t="s">
        <v>10637</v>
      </c>
      <c r="E8693" s="43">
        <v>750</v>
      </c>
      <c r="F8693" s="43"/>
      <c r="G8693" s="48">
        <f t="shared" si="219"/>
        <v>28565.311827957164</v>
      </c>
      <c r="H8693" s="389" t="s">
        <v>9567</v>
      </c>
      <c r="K8693" s="52">
        <v>1900</v>
      </c>
    </row>
    <row r="8694" spans="1:11" x14ac:dyDescent="0.3">
      <c r="A8694" s="45">
        <v>45339</v>
      </c>
      <c r="B8694" s="396" t="s">
        <v>12251</v>
      </c>
      <c r="C8694" s="5" t="s">
        <v>1074</v>
      </c>
      <c r="D8694" s="5" t="s">
        <v>6280</v>
      </c>
      <c r="E8694" s="43">
        <v>3635</v>
      </c>
      <c r="F8694" s="43"/>
      <c r="G8694" s="48">
        <f t="shared" si="219"/>
        <v>24930.311827957164</v>
      </c>
      <c r="H8694" s="389" t="s">
        <v>9567</v>
      </c>
      <c r="K8694" s="52">
        <v>3000</v>
      </c>
    </row>
    <row r="8695" spans="1:11" x14ac:dyDescent="0.3">
      <c r="A8695" s="45">
        <v>45339</v>
      </c>
      <c r="B8695" s="396" t="s">
        <v>25</v>
      </c>
      <c r="C8695" s="5" t="s">
        <v>1074</v>
      </c>
      <c r="D8695" s="5" t="s">
        <v>6280</v>
      </c>
      <c r="E8695" s="43">
        <v>9800</v>
      </c>
      <c r="F8695" s="43"/>
      <c r="G8695" s="48">
        <f t="shared" si="219"/>
        <v>15130.311827957164</v>
      </c>
      <c r="H8695" s="389" t="s">
        <v>9567</v>
      </c>
      <c r="K8695" s="52">
        <v>1000</v>
      </c>
    </row>
    <row r="8696" spans="1:11" x14ac:dyDescent="0.3">
      <c r="A8696" s="45">
        <v>45339</v>
      </c>
      <c r="B8696" s="396" t="s">
        <v>11752</v>
      </c>
      <c r="C8696" s="5" t="s">
        <v>5793</v>
      </c>
      <c r="D8696" s="5" t="s">
        <v>40</v>
      </c>
      <c r="E8696" s="43">
        <v>1200</v>
      </c>
      <c r="F8696" s="43"/>
      <c r="G8696" s="48">
        <f t="shared" si="219"/>
        <v>13930.311827957164</v>
      </c>
      <c r="H8696" s="389" t="s">
        <v>9567</v>
      </c>
      <c r="K8696" s="52">
        <v>350</v>
      </c>
    </row>
    <row r="8697" spans="1:11" x14ac:dyDescent="0.3">
      <c r="A8697" s="45">
        <v>45341</v>
      </c>
      <c r="B8697" s="396" t="s">
        <v>12153</v>
      </c>
      <c r="C8697" s="5" t="s">
        <v>9451</v>
      </c>
      <c r="D8697" s="5" t="s">
        <v>40</v>
      </c>
      <c r="E8697" s="43">
        <v>5000</v>
      </c>
      <c r="F8697" s="43"/>
      <c r="G8697" s="48">
        <f t="shared" si="219"/>
        <v>8930.3118279571645</v>
      </c>
      <c r="H8697" s="389" t="s">
        <v>9567</v>
      </c>
      <c r="K8697" s="52">
        <f>SUM(K8693:K8696)</f>
        <v>6250</v>
      </c>
    </row>
    <row r="8698" spans="1:11" x14ac:dyDescent="0.3">
      <c r="A8698" s="45">
        <v>45341</v>
      </c>
      <c r="B8698" s="396" t="s">
        <v>11752</v>
      </c>
      <c r="C8698" s="5" t="s">
        <v>26</v>
      </c>
      <c r="D8698" s="5" t="s">
        <v>13295</v>
      </c>
      <c r="E8698" s="43">
        <v>7000</v>
      </c>
      <c r="F8698" s="43"/>
      <c r="G8698" s="48">
        <f t="shared" si="219"/>
        <v>1930.3118279571645</v>
      </c>
      <c r="H8698" s="389" t="s">
        <v>9567</v>
      </c>
      <c r="K8698" s="52">
        <v>750</v>
      </c>
    </row>
    <row r="8699" spans="1:11" x14ac:dyDescent="0.3">
      <c r="A8699" s="45">
        <v>45341</v>
      </c>
      <c r="B8699" s="396" t="s">
        <v>25</v>
      </c>
      <c r="C8699" s="5" t="s">
        <v>25</v>
      </c>
      <c r="D8699" s="5" t="s">
        <v>7533</v>
      </c>
      <c r="E8699" s="43">
        <v>1200</v>
      </c>
      <c r="F8699" s="43"/>
      <c r="G8699" s="48">
        <f t="shared" si="219"/>
        <v>730.3118279571645</v>
      </c>
      <c r="H8699" s="389" t="s">
        <v>9567</v>
      </c>
      <c r="K8699" s="52">
        <f>K8698+K8697</f>
        <v>7000</v>
      </c>
    </row>
    <row r="8700" spans="1:11" x14ac:dyDescent="0.3">
      <c r="A8700" s="45">
        <v>45342</v>
      </c>
      <c r="B8700" s="396" t="s">
        <v>12102</v>
      </c>
      <c r="C8700" s="5" t="s">
        <v>11174</v>
      </c>
      <c r="D8700" s="5" t="s">
        <v>13298</v>
      </c>
      <c r="E8700" s="43">
        <v>700</v>
      </c>
      <c r="F8700" s="43"/>
      <c r="G8700" s="48">
        <f t="shared" si="219"/>
        <v>30.311827957164496</v>
      </c>
      <c r="H8700" s="389" t="s">
        <v>9567</v>
      </c>
    </row>
    <row r="8701" spans="1:11" x14ac:dyDescent="0.3">
      <c r="A8701" s="45">
        <v>45342</v>
      </c>
      <c r="B8701" s="567"/>
      <c r="C8701" s="480"/>
      <c r="D8701" s="491" t="s">
        <v>4106</v>
      </c>
      <c r="E8701" s="480"/>
      <c r="F8701" s="28">
        <v>100000</v>
      </c>
      <c r="G8701" s="48">
        <f t="shared" ref="G8701:G8702" si="220">G8700+F8701-E8701</f>
        <v>100030.31182795716</v>
      </c>
      <c r="H8701" s="389" t="s">
        <v>9567</v>
      </c>
    </row>
    <row r="8702" spans="1:11" x14ac:dyDescent="0.3">
      <c r="A8702" s="45">
        <v>45342</v>
      </c>
      <c r="B8702" s="396"/>
      <c r="C8702" s="5" t="s">
        <v>14</v>
      </c>
      <c r="D8702" s="5" t="s">
        <v>640</v>
      </c>
      <c r="E8702" s="43">
        <v>1000</v>
      </c>
      <c r="F8702" s="43"/>
      <c r="G8702" s="48">
        <f t="shared" si="220"/>
        <v>99030.311827957164</v>
      </c>
      <c r="H8702" s="389" t="s">
        <v>9567</v>
      </c>
    </row>
    <row r="8703" spans="1:11" x14ac:dyDescent="0.3">
      <c r="A8703" s="45">
        <v>45342</v>
      </c>
      <c r="B8703" s="396" t="s">
        <v>12102</v>
      </c>
      <c r="C8703" s="5" t="s">
        <v>5793</v>
      </c>
      <c r="D8703" s="5" t="s">
        <v>40</v>
      </c>
      <c r="E8703" s="43">
        <v>2000</v>
      </c>
      <c r="F8703" s="43"/>
      <c r="G8703" s="48">
        <f t="shared" si="219"/>
        <v>97030.311827957164</v>
      </c>
      <c r="H8703" s="389" t="s">
        <v>9567</v>
      </c>
    </row>
    <row r="8704" spans="1:11" x14ac:dyDescent="0.3">
      <c r="A8704" s="45">
        <v>45342</v>
      </c>
      <c r="B8704" s="396" t="s">
        <v>13152</v>
      </c>
      <c r="C8704" s="5" t="s">
        <v>26</v>
      </c>
      <c r="D8704" s="5" t="s">
        <v>13299</v>
      </c>
      <c r="E8704" s="43">
        <v>6000</v>
      </c>
      <c r="F8704" s="43"/>
      <c r="G8704" s="48">
        <f t="shared" si="219"/>
        <v>91030.311827957164</v>
      </c>
      <c r="H8704" s="389" t="s">
        <v>9567</v>
      </c>
    </row>
    <row r="8705" spans="1:17" x14ac:dyDescent="0.3">
      <c r="A8705" s="45">
        <v>45342</v>
      </c>
      <c r="B8705" s="396"/>
      <c r="C8705" s="5" t="s">
        <v>25</v>
      </c>
      <c r="D8705" s="5" t="s">
        <v>13300</v>
      </c>
      <c r="E8705" s="43">
        <v>7000</v>
      </c>
      <c r="F8705" s="43"/>
      <c r="G8705" s="48">
        <f t="shared" si="219"/>
        <v>84030.311827957164</v>
      </c>
      <c r="H8705" s="389" t="s">
        <v>9567</v>
      </c>
      <c r="M8705" s="52">
        <v>45000</v>
      </c>
      <c r="N8705" s="52"/>
      <c r="Q8705" s="52"/>
    </row>
    <row r="8706" spans="1:17" x14ac:dyDescent="0.3">
      <c r="A8706" s="45">
        <v>45342</v>
      </c>
      <c r="B8706" s="396"/>
      <c r="C8706" s="5" t="s">
        <v>68</v>
      </c>
      <c r="D8706" s="5" t="s">
        <v>294</v>
      </c>
      <c r="E8706" s="43">
        <v>3000</v>
      </c>
      <c r="F8706" s="43"/>
      <c r="G8706" s="48">
        <f t="shared" si="219"/>
        <v>81030.311827957164</v>
      </c>
      <c r="H8706" s="389" t="s">
        <v>9567</v>
      </c>
      <c r="M8706" s="52">
        <v>30000</v>
      </c>
      <c r="N8706" s="52"/>
      <c r="Q8706" s="52"/>
    </row>
    <row r="8707" spans="1:17" x14ac:dyDescent="0.3">
      <c r="A8707" s="45">
        <v>45342</v>
      </c>
      <c r="B8707" s="396" t="s">
        <v>11752</v>
      </c>
      <c r="C8707" s="5" t="s">
        <v>26</v>
      </c>
      <c r="D8707" s="5" t="s">
        <v>13295</v>
      </c>
      <c r="E8707" s="43">
        <v>3000</v>
      </c>
      <c r="F8707" s="43"/>
      <c r="G8707" s="48">
        <f t="shared" si="219"/>
        <v>78030.311827957164</v>
      </c>
      <c r="H8707" s="389" t="s">
        <v>9567</v>
      </c>
      <c r="M8707" s="52">
        <v>30000</v>
      </c>
      <c r="N8707" s="52"/>
      <c r="Q8707" s="52"/>
    </row>
    <row r="8708" spans="1:17" x14ac:dyDescent="0.3">
      <c r="A8708" s="45">
        <v>45342</v>
      </c>
      <c r="B8708" s="396" t="s">
        <v>13152</v>
      </c>
      <c r="C8708" s="5" t="s">
        <v>5793</v>
      </c>
      <c r="D8708" s="5" t="s">
        <v>8924</v>
      </c>
      <c r="E8708" s="43">
        <v>400</v>
      </c>
      <c r="F8708" s="43"/>
      <c r="G8708" s="48">
        <f t="shared" si="219"/>
        <v>77630.311827957164</v>
      </c>
      <c r="H8708" s="389" t="s">
        <v>9567</v>
      </c>
      <c r="M8708" s="52">
        <v>24000</v>
      </c>
      <c r="N8708" s="52"/>
      <c r="Q8708" s="52"/>
    </row>
    <row r="8709" spans="1:17" x14ac:dyDescent="0.3">
      <c r="A8709" s="45">
        <v>45342</v>
      </c>
      <c r="B8709" s="396" t="s">
        <v>25</v>
      </c>
      <c r="C8709" s="5" t="s">
        <v>13259</v>
      </c>
      <c r="D8709" s="5" t="s">
        <v>40</v>
      </c>
      <c r="E8709" s="43">
        <v>1000</v>
      </c>
      <c r="F8709" s="43"/>
      <c r="G8709" s="48">
        <f t="shared" si="219"/>
        <v>76630.311827957164</v>
      </c>
      <c r="H8709" s="389" t="s">
        <v>9567</v>
      </c>
      <c r="M8709" s="52">
        <v>54000</v>
      </c>
      <c r="N8709" s="52"/>
      <c r="Q8709" s="52"/>
    </row>
    <row r="8710" spans="1:17" x14ac:dyDescent="0.3">
      <c r="A8710" s="45">
        <v>45343</v>
      </c>
      <c r="B8710" s="396"/>
      <c r="C8710" s="5" t="s">
        <v>84</v>
      </c>
      <c r="D8710" s="5" t="s">
        <v>13303</v>
      </c>
      <c r="E8710" s="43">
        <v>3000</v>
      </c>
      <c r="F8710" s="43"/>
      <c r="G8710" s="48">
        <f t="shared" si="219"/>
        <v>73630.311827957164</v>
      </c>
      <c r="H8710" s="389" t="s">
        <v>9567</v>
      </c>
      <c r="M8710" s="52">
        <v>69000</v>
      </c>
      <c r="N8710" s="52"/>
      <c r="Q8710" s="52"/>
    </row>
    <row r="8711" spans="1:17" x14ac:dyDescent="0.3">
      <c r="A8711" s="45">
        <v>45343</v>
      </c>
      <c r="B8711" s="396" t="s">
        <v>12153</v>
      </c>
      <c r="C8711" s="5" t="s">
        <v>11174</v>
      </c>
      <c r="D8711" s="5" t="s">
        <v>13304</v>
      </c>
      <c r="E8711" s="43">
        <v>7300</v>
      </c>
      <c r="F8711" s="43"/>
      <c r="G8711" s="48">
        <f t="shared" si="219"/>
        <v>66330.311827957164</v>
      </c>
      <c r="H8711" s="389" t="s">
        <v>9567</v>
      </c>
      <c r="M8711" s="52">
        <v>2320000</v>
      </c>
      <c r="N8711" s="52"/>
      <c r="Q8711" s="52"/>
    </row>
    <row r="8712" spans="1:17" x14ac:dyDescent="0.3">
      <c r="A8712" s="45">
        <v>45343</v>
      </c>
      <c r="B8712" s="396" t="s">
        <v>13448</v>
      </c>
      <c r="C8712" s="5" t="s">
        <v>11174</v>
      </c>
      <c r="D8712" s="5" t="s">
        <v>13305</v>
      </c>
      <c r="E8712" s="43">
        <v>1100</v>
      </c>
      <c r="F8712" s="43"/>
      <c r="G8712" s="48">
        <f t="shared" si="219"/>
        <v>65230.311827957164</v>
      </c>
      <c r="H8712" s="389" t="s">
        <v>9567</v>
      </c>
      <c r="M8712" s="52">
        <v>500000</v>
      </c>
      <c r="N8712" s="52"/>
      <c r="Q8712" s="52"/>
    </row>
    <row r="8713" spans="1:17" x14ac:dyDescent="0.3">
      <c r="A8713" s="45">
        <v>45343</v>
      </c>
      <c r="B8713" s="396" t="s">
        <v>12102</v>
      </c>
      <c r="C8713" s="5" t="s">
        <v>26</v>
      </c>
      <c r="D8713" s="5" t="s">
        <v>11539</v>
      </c>
      <c r="E8713" s="43">
        <v>1000</v>
      </c>
      <c r="F8713" s="43"/>
      <c r="G8713" s="48">
        <f t="shared" si="219"/>
        <v>64230.311827957164</v>
      </c>
      <c r="H8713" s="389" t="s">
        <v>9567</v>
      </c>
      <c r="M8713" s="52">
        <v>429000</v>
      </c>
      <c r="N8713" s="52"/>
      <c r="Q8713" s="52"/>
    </row>
    <row r="8714" spans="1:17" x14ac:dyDescent="0.3">
      <c r="A8714" s="45">
        <v>45343</v>
      </c>
      <c r="B8714" s="396" t="s">
        <v>13152</v>
      </c>
      <c r="C8714" s="5" t="s">
        <v>5793</v>
      </c>
      <c r="D8714" s="5" t="s">
        <v>13306</v>
      </c>
      <c r="E8714" s="43">
        <v>500</v>
      </c>
      <c r="F8714" s="43"/>
      <c r="G8714" s="48">
        <f t="shared" si="219"/>
        <v>63730.311827957164</v>
      </c>
      <c r="H8714" s="389" t="s">
        <v>9567</v>
      </c>
      <c r="I8714" s="52">
        <v>7300</v>
      </c>
      <c r="M8714" s="52">
        <v>230400</v>
      </c>
      <c r="N8714" s="52"/>
      <c r="Q8714" s="52"/>
    </row>
    <row r="8715" spans="1:17" x14ac:dyDescent="0.3">
      <c r="A8715" s="45">
        <v>45343</v>
      </c>
      <c r="B8715" s="396" t="s">
        <v>13152</v>
      </c>
      <c r="C8715" s="5" t="s">
        <v>5793</v>
      </c>
      <c r="D8715" s="5" t="s">
        <v>40</v>
      </c>
      <c r="E8715" s="43">
        <v>1800</v>
      </c>
      <c r="F8715" s="43"/>
      <c r="G8715" s="48">
        <f t="shared" si="219"/>
        <v>61930.311827957164</v>
      </c>
      <c r="H8715" s="389" t="s">
        <v>9567</v>
      </c>
      <c r="I8715" s="52">
        <v>1100</v>
      </c>
      <c r="M8715" s="52">
        <v>1824000</v>
      </c>
      <c r="N8715" s="52"/>
      <c r="Q8715" s="52"/>
    </row>
    <row r="8716" spans="1:17" x14ac:dyDescent="0.3">
      <c r="A8716" s="45">
        <v>45343</v>
      </c>
      <c r="B8716" s="396"/>
      <c r="C8716" s="5" t="s">
        <v>25</v>
      </c>
      <c r="D8716" s="5" t="s">
        <v>13300</v>
      </c>
      <c r="E8716" s="43">
        <v>3000</v>
      </c>
      <c r="F8716" s="43"/>
      <c r="G8716" s="48">
        <f t="shared" si="219"/>
        <v>58930.311827957164</v>
      </c>
      <c r="H8716" s="389" t="s">
        <v>9567</v>
      </c>
      <c r="I8716" s="52">
        <v>400</v>
      </c>
      <c r="M8716" s="52">
        <v>380000</v>
      </c>
      <c r="N8716" s="52"/>
      <c r="Q8716" s="52"/>
    </row>
    <row r="8717" spans="1:17" x14ac:dyDescent="0.3">
      <c r="A8717" s="45">
        <v>45344</v>
      </c>
      <c r="B8717" s="396" t="s">
        <v>12070</v>
      </c>
      <c r="C8717" s="5" t="s">
        <v>57</v>
      </c>
      <c r="D8717" s="5" t="s">
        <v>13308</v>
      </c>
      <c r="E8717" s="43">
        <v>50000</v>
      </c>
      <c r="F8717" s="43"/>
      <c r="G8717" s="48">
        <f t="shared" si="219"/>
        <v>8930.3118279571645</v>
      </c>
      <c r="H8717" s="389" t="s">
        <v>9567</v>
      </c>
      <c r="I8717" s="52">
        <v>130</v>
      </c>
      <c r="M8717" s="52">
        <v>545000</v>
      </c>
      <c r="N8717" s="52"/>
      <c r="Q8717" s="52"/>
    </row>
    <row r="8718" spans="1:17" x14ac:dyDescent="0.3">
      <c r="A8718" s="45">
        <v>45344</v>
      </c>
      <c r="B8718" s="396" t="s">
        <v>13448</v>
      </c>
      <c r="C8718" s="509" t="s">
        <v>11174</v>
      </c>
      <c r="D8718" s="509" t="s">
        <v>13309</v>
      </c>
      <c r="E8718" s="511">
        <v>5200</v>
      </c>
      <c r="F8718" s="43"/>
      <c r="G8718" s="48">
        <f t="shared" si="219"/>
        <v>3730.3118279571645</v>
      </c>
      <c r="H8718" s="389" t="s">
        <v>9567</v>
      </c>
      <c r="I8718" s="52">
        <f>SUM(I8714:I8717)</f>
        <v>8930</v>
      </c>
      <c r="M8718" s="52">
        <v>535000</v>
      </c>
      <c r="N8718" s="52"/>
      <c r="Q8718" s="52"/>
    </row>
    <row r="8719" spans="1:17" x14ac:dyDescent="0.3">
      <c r="A8719" s="45">
        <v>45344</v>
      </c>
      <c r="B8719" s="567"/>
      <c r="C8719" s="480"/>
      <c r="D8719" s="491" t="s">
        <v>11014</v>
      </c>
      <c r="E8719" s="480"/>
      <c r="F8719" s="28">
        <v>100000</v>
      </c>
      <c r="G8719" s="48">
        <f t="shared" si="219"/>
        <v>103730.31182795716</v>
      </c>
      <c r="H8719" s="389" t="s">
        <v>9567</v>
      </c>
    </row>
    <row r="8720" spans="1:17" x14ac:dyDescent="0.3">
      <c r="A8720" s="45">
        <v>45344</v>
      </c>
      <c r="B8720" s="396"/>
      <c r="C8720" s="5" t="s">
        <v>84</v>
      </c>
      <c r="D8720" s="5" t="s">
        <v>13310</v>
      </c>
      <c r="E8720" s="43">
        <v>10000</v>
      </c>
      <c r="F8720" s="43"/>
      <c r="G8720" s="48">
        <f t="shared" si="219"/>
        <v>93730.311827957164</v>
      </c>
      <c r="H8720" s="389" t="s">
        <v>9567</v>
      </c>
      <c r="M8720" s="52">
        <v>750000</v>
      </c>
      <c r="N8720" s="52"/>
      <c r="Q8720" s="52"/>
    </row>
    <row r="8721" spans="1:17" x14ac:dyDescent="0.3">
      <c r="A8721" s="45">
        <v>45344</v>
      </c>
      <c r="B8721" s="396" t="s">
        <v>12632</v>
      </c>
      <c r="C8721" s="5" t="s">
        <v>84</v>
      </c>
      <c r="D8721" s="5" t="s">
        <v>13312</v>
      </c>
      <c r="E8721" s="43">
        <v>15000</v>
      </c>
      <c r="F8721" s="43"/>
      <c r="G8721" s="48">
        <f t="shared" si="219"/>
        <v>78730.311827957164</v>
      </c>
      <c r="H8721" s="389" t="s">
        <v>9567</v>
      </c>
      <c r="M8721" s="52">
        <v>200000</v>
      </c>
      <c r="N8721" s="52"/>
      <c r="Q8721" s="52"/>
    </row>
    <row r="8722" spans="1:17" x14ac:dyDescent="0.3">
      <c r="A8722" s="45">
        <v>45344</v>
      </c>
      <c r="B8722" s="396" t="s">
        <v>25</v>
      </c>
      <c r="C8722" s="5" t="s">
        <v>4400</v>
      </c>
      <c r="D8722" s="5" t="s">
        <v>40</v>
      </c>
      <c r="E8722" s="43">
        <v>5330</v>
      </c>
      <c r="F8722" s="43"/>
      <c r="G8722" s="48">
        <f t="shared" si="219"/>
        <v>73400.311827957164</v>
      </c>
      <c r="H8722" s="389" t="s">
        <v>9567</v>
      </c>
      <c r="M8722" s="52">
        <v>50000</v>
      </c>
      <c r="N8722" s="52"/>
      <c r="Q8722" s="52"/>
    </row>
    <row r="8723" spans="1:17" x14ac:dyDescent="0.3">
      <c r="A8723" s="45">
        <v>45344</v>
      </c>
      <c r="B8723" s="396" t="s">
        <v>13448</v>
      </c>
      <c r="C8723" s="5" t="s">
        <v>107</v>
      </c>
      <c r="D8723" s="5" t="s">
        <v>4187</v>
      </c>
      <c r="E8723" s="43">
        <v>1000</v>
      </c>
      <c r="F8723" s="43"/>
      <c r="G8723" s="48">
        <f t="shared" si="219"/>
        <v>72400.311827957164</v>
      </c>
      <c r="H8723" s="389" t="s">
        <v>9567</v>
      </c>
      <c r="M8723" s="52">
        <v>50000</v>
      </c>
      <c r="N8723" s="52"/>
      <c r="Q8723" s="52"/>
    </row>
    <row r="8724" spans="1:17" x14ac:dyDescent="0.3">
      <c r="A8724" s="45">
        <v>45344</v>
      </c>
      <c r="B8724" s="396"/>
      <c r="C8724" s="5" t="s">
        <v>84</v>
      </c>
      <c r="D8724" s="5" t="s">
        <v>13313</v>
      </c>
      <c r="E8724" s="43">
        <v>1000</v>
      </c>
      <c r="F8724" s="43"/>
      <c r="G8724" s="48">
        <f t="shared" si="219"/>
        <v>71400.311827957164</v>
      </c>
      <c r="H8724" s="389" t="s">
        <v>9567</v>
      </c>
      <c r="M8724" s="52">
        <v>50000</v>
      </c>
      <c r="N8724" s="52"/>
      <c r="Q8724" s="52"/>
    </row>
    <row r="8725" spans="1:17" x14ac:dyDescent="0.3">
      <c r="A8725" s="45">
        <v>45345</v>
      </c>
      <c r="B8725" s="396" t="s">
        <v>12251</v>
      </c>
      <c r="C8725" s="5" t="s">
        <v>1074</v>
      </c>
      <c r="D8725" s="5" t="s">
        <v>12236</v>
      </c>
      <c r="E8725" s="43">
        <v>45290</v>
      </c>
      <c r="F8725" s="43"/>
      <c r="G8725" s="48">
        <f t="shared" si="219"/>
        <v>26110.311827957164</v>
      </c>
      <c r="H8725" s="389" t="s">
        <v>9567</v>
      </c>
      <c r="M8725" s="52">
        <f>SUM(M8705:M8724)</f>
        <v>8115400</v>
      </c>
      <c r="N8725" s="52"/>
      <c r="Q8725" s="52"/>
    </row>
    <row r="8726" spans="1:17" x14ac:dyDescent="0.3">
      <c r="A8726" s="45">
        <v>45345</v>
      </c>
      <c r="B8726" s="396" t="s">
        <v>25</v>
      </c>
      <c r="C8726" s="5" t="s">
        <v>1074</v>
      </c>
      <c r="D8726" s="5" t="s">
        <v>12236</v>
      </c>
      <c r="E8726" s="43">
        <v>17872</v>
      </c>
      <c r="F8726" s="43"/>
      <c r="G8726" s="48">
        <f t="shared" si="219"/>
        <v>8238.3118279571645</v>
      </c>
      <c r="H8726" s="389" t="s">
        <v>9567</v>
      </c>
    </row>
    <row r="8727" spans="1:17" x14ac:dyDescent="0.3">
      <c r="A8727" s="45">
        <v>45345</v>
      </c>
      <c r="B8727" s="396"/>
      <c r="C8727" s="5" t="s">
        <v>5162</v>
      </c>
      <c r="D8727" s="5" t="s">
        <v>5813</v>
      </c>
      <c r="E8727" s="43">
        <v>3000</v>
      </c>
      <c r="F8727" s="43"/>
      <c r="G8727" s="48">
        <f t="shared" si="219"/>
        <v>5238.3118279571645</v>
      </c>
      <c r="H8727" s="389" t="s">
        <v>9567</v>
      </c>
    </row>
    <row r="8728" spans="1:17" x14ac:dyDescent="0.3">
      <c r="A8728" s="45">
        <v>45345</v>
      </c>
      <c r="B8728" s="396"/>
      <c r="C8728" s="5" t="s">
        <v>25</v>
      </c>
      <c r="D8728" s="5" t="s">
        <v>13300</v>
      </c>
      <c r="E8728" s="43">
        <v>3500</v>
      </c>
      <c r="F8728" s="43"/>
      <c r="G8728" s="48">
        <f t="shared" si="219"/>
        <v>1738.3118279571645</v>
      </c>
      <c r="H8728" s="389" t="s">
        <v>9567</v>
      </c>
    </row>
    <row r="8729" spans="1:17" x14ac:dyDescent="0.3">
      <c r="A8729" s="45">
        <v>45345</v>
      </c>
      <c r="B8729" s="396" t="s">
        <v>12102</v>
      </c>
      <c r="C8729" s="5" t="s">
        <v>30</v>
      </c>
      <c r="D8729" s="5" t="s">
        <v>10629</v>
      </c>
      <c r="E8729" s="43">
        <v>400</v>
      </c>
      <c r="F8729" s="43"/>
      <c r="G8729" s="48">
        <f t="shared" si="219"/>
        <v>1338.3118279571645</v>
      </c>
      <c r="H8729" s="389" t="s">
        <v>9567</v>
      </c>
    </row>
    <row r="8730" spans="1:17" x14ac:dyDescent="0.3">
      <c r="A8730" s="45">
        <v>45348</v>
      </c>
      <c r="B8730" s="567"/>
      <c r="C8730" s="480"/>
      <c r="D8730" s="491" t="s">
        <v>11014</v>
      </c>
      <c r="E8730" s="480"/>
      <c r="F8730" s="28">
        <v>50000</v>
      </c>
      <c r="G8730" s="48">
        <f t="shared" si="219"/>
        <v>51338.311827957164</v>
      </c>
      <c r="H8730" s="389" t="s">
        <v>9567</v>
      </c>
    </row>
    <row r="8731" spans="1:17" x14ac:dyDescent="0.3">
      <c r="A8731" s="45">
        <v>45348</v>
      </c>
      <c r="B8731" s="396" t="s">
        <v>12071</v>
      </c>
      <c r="C8731" s="5" t="s">
        <v>26</v>
      </c>
      <c r="D8731" s="5" t="s">
        <v>13324</v>
      </c>
      <c r="E8731" s="43">
        <v>11000</v>
      </c>
      <c r="F8731" s="43"/>
      <c r="G8731" s="48">
        <f t="shared" si="219"/>
        <v>40338.311827957164</v>
      </c>
      <c r="H8731" s="389" t="s">
        <v>9567</v>
      </c>
    </row>
    <row r="8732" spans="1:17" x14ac:dyDescent="0.3">
      <c r="A8732" s="45">
        <v>45348</v>
      </c>
      <c r="B8732" s="396" t="s">
        <v>12070</v>
      </c>
      <c r="C8732" s="5" t="s">
        <v>5793</v>
      </c>
      <c r="D8732" s="5" t="s">
        <v>40</v>
      </c>
      <c r="E8732" s="43">
        <v>5000</v>
      </c>
      <c r="F8732" s="43"/>
      <c r="G8732" s="48">
        <f t="shared" si="219"/>
        <v>35338.311827957164</v>
      </c>
      <c r="H8732" s="389" t="s">
        <v>9567</v>
      </c>
      <c r="L8732" s="52">
        <v>1357756</v>
      </c>
    </row>
    <row r="8733" spans="1:17" x14ac:dyDescent="0.3">
      <c r="A8733" s="45">
        <v>45348</v>
      </c>
      <c r="B8733" s="396"/>
      <c r="C8733" s="5" t="s">
        <v>14</v>
      </c>
      <c r="D8733" s="5" t="s">
        <v>294</v>
      </c>
      <c r="E8733" s="43">
        <v>5000</v>
      </c>
      <c r="F8733" s="43"/>
      <c r="G8733" s="48">
        <f t="shared" si="219"/>
        <v>30338.311827957164</v>
      </c>
      <c r="H8733" s="389" t="s">
        <v>9567</v>
      </c>
      <c r="L8733" s="52">
        <f>L8732*9%</f>
        <v>122198.04</v>
      </c>
    </row>
    <row r="8734" spans="1:17" x14ac:dyDescent="0.3">
      <c r="A8734" s="45">
        <v>45348</v>
      </c>
      <c r="B8734" s="396" t="s">
        <v>11752</v>
      </c>
      <c r="C8734" s="5" t="s">
        <v>11174</v>
      </c>
      <c r="D8734" s="5" t="s">
        <v>13325</v>
      </c>
      <c r="E8734" s="43">
        <v>1350</v>
      </c>
      <c r="F8734" s="43"/>
      <c r="G8734" s="48">
        <f t="shared" si="219"/>
        <v>28988.311827957164</v>
      </c>
      <c r="H8734" s="389" t="s">
        <v>9567</v>
      </c>
      <c r="L8734" s="52">
        <f>L8732-L8733</f>
        <v>1235557.96</v>
      </c>
    </row>
    <row r="8735" spans="1:17" x14ac:dyDescent="0.3">
      <c r="A8735" s="45">
        <v>45348</v>
      </c>
      <c r="B8735" s="396" t="s">
        <v>12817</v>
      </c>
      <c r="C8735" s="5" t="s">
        <v>11174</v>
      </c>
      <c r="D8735" s="5" t="s">
        <v>12301</v>
      </c>
      <c r="E8735" s="43">
        <v>3450</v>
      </c>
      <c r="F8735" s="43"/>
      <c r="G8735" s="48">
        <f t="shared" si="219"/>
        <v>25538.311827957164</v>
      </c>
      <c r="H8735" s="389" t="s">
        <v>9567</v>
      </c>
    </row>
    <row r="8736" spans="1:17" x14ac:dyDescent="0.3">
      <c r="A8736" s="45">
        <v>45348</v>
      </c>
      <c r="B8736" s="396" t="s">
        <v>12102</v>
      </c>
      <c r="C8736" s="5" t="s">
        <v>11174</v>
      </c>
      <c r="D8736" s="5" t="s">
        <v>13326</v>
      </c>
      <c r="E8736" s="43">
        <v>1950</v>
      </c>
      <c r="F8736" s="43"/>
      <c r="G8736" s="48">
        <f t="shared" si="219"/>
        <v>23588.311827957164</v>
      </c>
      <c r="H8736" s="389" t="s">
        <v>9567</v>
      </c>
    </row>
    <row r="8737" spans="1:11" x14ac:dyDescent="0.3">
      <c r="A8737" s="45">
        <v>45348</v>
      </c>
      <c r="B8737" s="396"/>
      <c r="C8737" s="5" t="s">
        <v>25</v>
      </c>
      <c r="D8737" s="5" t="s">
        <v>13300</v>
      </c>
      <c r="E8737" s="43">
        <v>5500</v>
      </c>
      <c r="F8737" s="43"/>
      <c r="G8737" s="48">
        <f t="shared" si="219"/>
        <v>18088.311827957164</v>
      </c>
      <c r="H8737" s="389" t="s">
        <v>9567</v>
      </c>
      <c r="K8737" s="52">
        <v>7750</v>
      </c>
    </row>
    <row r="8738" spans="1:11" x14ac:dyDescent="0.3">
      <c r="A8738" s="45">
        <v>45349</v>
      </c>
      <c r="B8738" s="396" t="s">
        <v>10319</v>
      </c>
      <c r="C8738" s="5" t="s">
        <v>9794</v>
      </c>
      <c r="D8738" s="5" t="s">
        <v>40</v>
      </c>
      <c r="E8738" s="43">
        <v>7600</v>
      </c>
      <c r="F8738" s="43"/>
      <c r="G8738" s="48">
        <f t="shared" si="219"/>
        <v>10488.311827957164</v>
      </c>
      <c r="H8738" s="389" t="s">
        <v>9567</v>
      </c>
    </row>
    <row r="8739" spans="1:11" x14ac:dyDescent="0.3">
      <c r="A8739" s="45">
        <v>45349</v>
      </c>
      <c r="B8739" s="396" t="s">
        <v>12153</v>
      </c>
      <c r="C8739" s="5" t="s">
        <v>12582</v>
      </c>
      <c r="D8739" s="5" t="s">
        <v>13329</v>
      </c>
      <c r="E8739" s="43">
        <v>6500</v>
      </c>
      <c r="F8739" s="43"/>
      <c r="G8739" s="48">
        <f t="shared" si="219"/>
        <v>3988.3118279571645</v>
      </c>
      <c r="H8739" s="389" t="s">
        <v>9567</v>
      </c>
    </row>
    <row r="8740" spans="1:11" x14ac:dyDescent="0.3">
      <c r="A8740" s="45">
        <v>45349</v>
      </c>
      <c r="B8740" s="396" t="s">
        <v>12153</v>
      </c>
      <c r="C8740" s="5" t="s">
        <v>84</v>
      </c>
      <c r="D8740" s="5" t="s">
        <v>13330</v>
      </c>
      <c r="E8740" s="43">
        <v>2500</v>
      </c>
      <c r="F8740" s="43"/>
      <c r="G8740" s="48">
        <f t="shared" si="219"/>
        <v>1488.3118279571645</v>
      </c>
      <c r="H8740" s="389" t="s">
        <v>9567</v>
      </c>
    </row>
    <row r="8741" spans="1:11" x14ac:dyDescent="0.3">
      <c r="A8741" s="45">
        <v>45350</v>
      </c>
      <c r="B8741" s="396"/>
      <c r="C8741" s="5" t="s">
        <v>5793</v>
      </c>
      <c r="D8741" s="5" t="s">
        <v>8924</v>
      </c>
      <c r="E8741" s="43">
        <v>250</v>
      </c>
      <c r="F8741" s="43"/>
      <c r="G8741" s="48">
        <f t="shared" si="219"/>
        <v>1238.3118279571645</v>
      </c>
      <c r="H8741" s="389" t="s">
        <v>9567</v>
      </c>
    </row>
    <row r="8742" spans="1:11" x14ac:dyDescent="0.3">
      <c r="A8742" s="45">
        <v>45350</v>
      </c>
      <c r="B8742" s="396"/>
      <c r="C8742" s="5" t="s">
        <v>25</v>
      </c>
      <c r="D8742" s="5" t="s">
        <v>13300</v>
      </c>
      <c r="E8742" s="43">
        <v>1000</v>
      </c>
      <c r="F8742" s="43"/>
      <c r="G8742" s="48">
        <f t="shared" si="219"/>
        <v>238.3118279571645</v>
      </c>
      <c r="H8742" s="389" t="s">
        <v>9567</v>
      </c>
    </row>
    <row r="8743" spans="1:11" x14ac:dyDescent="0.3">
      <c r="A8743" s="45">
        <v>45351</v>
      </c>
      <c r="B8743" s="567"/>
      <c r="C8743" s="480"/>
      <c r="D8743" s="491" t="s">
        <v>13336</v>
      </c>
      <c r="E8743" s="480"/>
      <c r="F8743" s="28">
        <v>300000</v>
      </c>
      <c r="G8743" s="48">
        <f t="shared" si="219"/>
        <v>300238.31182795716</v>
      </c>
      <c r="H8743" s="389" t="s">
        <v>9567</v>
      </c>
    </row>
    <row r="8744" spans="1:11" x14ac:dyDescent="0.3">
      <c r="A8744" s="45">
        <v>45351</v>
      </c>
      <c r="B8744" s="396" t="s">
        <v>12153</v>
      </c>
      <c r="C8744" s="5" t="s">
        <v>68</v>
      </c>
      <c r="D8744" s="186" t="s">
        <v>13337</v>
      </c>
      <c r="E8744" s="43">
        <v>1000</v>
      </c>
      <c r="F8744" s="43"/>
      <c r="G8744" s="48">
        <f t="shared" si="219"/>
        <v>299238.31182795716</v>
      </c>
      <c r="H8744" s="389" t="s">
        <v>9567</v>
      </c>
    </row>
    <row r="8745" spans="1:11" x14ac:dyDescent="0.3">
      <c r="A8745" s="45">
        <v>45351</v>
      </c>
      <c r="B8745" s="396" t="s">
        <v>25</v>
      </c>
      <c r="C8745" s="5" t="s">
        <v>25</v>
      </c>
      <c r="D8745" s="5" t="s">
        <v>13300</v>
      </c>
      <c r="E8745" s="43">
        <v>7000</v>
      </c>
      <c r="F8745" s="43"/>
      <c r="G8745" s="48">
        <f t="shared" si="219"/>
        <v>292238.31182795716</v>
      </c>
      <c r="H8745" s="389" t="s">
        <v>9567</v>
      </c>
    </row>
    <row r="8746" spans="1:11" x14ac:dyDescent="0.3">
      <c r="A8746" s="45">
        <v>45351</v>
      </c>
      <c r="B8746" s="396" t="s">
        <v>12153</v>
      </c>
      <c r="C8746" s="5" t="s">
        <v>5793</v>
      </c>
      <c r="D8746" s="5" t="s">
        <v>40</v>
      </c>
      <c r="E8746" s="43">
        <v>3000</v>
      </c>
      <c r="F8746" s="43"/>
      <c r="G8746" s="48">
        <f t="shared" si="219"/>
        <v>289238.31182795716</v>
      </c>
      <c r="H8746" s="389" t="s">
        <v>9567</v>
      </c>
    </row>
    <row r="8747" spans="1:11" x14ac:dyDescent="0.3">
      <c r="A8747" s="45">
        <v>45351</v>
      </c>
      <c r="B8747" s="396" t="s">
        <v>13266</v>
      </c>
      <c r="C8747" s="5" t="s">
        <v>26</v>
      </c>
      <c r="D8747" s="5" t="s">
        <v>13338</v>
      </c>
      <c r="E8747" s="43">
        <v>450</v>
      </c>
      <c r="F8747" s="43"/>
      <c r="G8747" s="48">
        <f t="shared" si="219"/>
        <v>288788.31182795716</v>
      </c>
      <c r="H8747" s="389" t="s">
        <v>9567</v>
      </c>
    </row>
    <row r="8748" spans="1:11" x14ac:dyDescent="0.3">
      <c r="A8748" s="45">
        <v>45351</v>
      </c>
      <c r="B8748" s="396" t="s">
        <v>12102</v>
      </c>
      <c r="C8748" s="5" t="s">
        <v>11174</v>
      </c>
      <c r="D8748" s="5" t="s">
        <v>13339</v>
      </c>
      <c r="E8748" s="43">
        <v>17400</v>
      </c>
      <c r="F8748" s="43"/>
      <c r="G8748" s="48">
        <f t="shared" si="219"/>
        <v>271388.31182795716</v>
      </c>
      <c r="H8748" s="389" t="s">
        <v>9567</v>
      </c>
    </row>
    <row r="8749" spans="1:11"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1" x14ac:dyDescent="0.3">
      <c r="A8750" s="45">
        <v>45351</v>
      </c>
      <c r="B8750" s="396" t="s">
        <v>12102</v>
      </c>
      <c r="C8750" s="5" t="s">
        <v>30</v>
      </c>
      <c r="D8750" s="5" t="s">
        <v>13341</v>
      </c>
      <c r="E8750" s="43">
        <v>1000</v>
      </c>
      <c r="F8750" s="43"/>
      <c r="G8750" s="48">
        <f t="shared" si="221"/>
        <v>260888.31182795716</v>
      </c>
      <c r="H8750" s="389" t="s">
        <v>9567</v>
      </c>
    </row>
    <row r="8751" spans="1:11" x14ac:dyDescent="0.3">
      <c r="A8751" s="45">
        <v>45351</v>
      </c>
      <c r="B8751" s="396" t="s">
        <v>13342</v>
      </c>
      <c r="C8751" s="5" t="s">
        <v>13343</v>
      </c>
      <c r="D8751" s="5" t="s">
        <v>13344</v>
      </c>
      <c r="E8751" s="43">
        <v>50000</v>
      </c>
      <c r="F8751" s="43"/>
      <c r="G8751" s="48">
        <f t="shared" si="221"/>
        <v>210888.31182795716</v>
      </c>
      <c r="H8751" s="389" t="s">
        <v>9567</v>
      </c>
    </row>
    <row r="8752" spans="1:11" x14ac:dyDescent="0.3">
      <c r="A8752" s="45">
        <v>45351</v>
      </c>
      <c r="B8752" s="396" t="s">
        <v>13342</v>
      </c>
      <c r="C8752" s="5" t="s">
        <v>26</v>
      </c>
      <c r="D8752" s="5" t="s">
        <v>13345</v>
      </c>
      <c r="E8752" s="43">
        <v>10000</v>
      </c>
      <c r="F8752" s="43"/>
      <c r="G8752" s="48">
        <f t="shared" si="221"/>
        <v>200888.31182795716</v>
      </c>
      <c r="H8752" s="389" t="s">
        <v>9567</v>
      </c>
    </row>
    <row r="8753" spans="1:12" x14ac:dyDescent="0.3">
      <c r="A8753" s="45">
        <v>45351</v>
      </c>
      <c r="B8753" s="396" t="s">
        <v>13342</v>
      </c>
      <c r="C8753" s="5" t="s">
        <v>30</v>
      </c>
      <c r="D8753" s="5" t="s">
        <v>13346</v>
      </c>
      <c r="E8753" s="43">
        <v>5000</v>
      </c>
      <c r="F8753" s="43"/>
      <c r="G8753" s="48">
        <f t="shared" si="221"/>
        <v>195888.31182795716</v>
      </c>
      <c r="H8753" s="389" t="s">
        <v>9567</v>
      </c>
    </row>
    <row r="8754" spans="1:12" x14ac:dyDescent="0.3">
      <c r="A8754" s="45">
        <v>45351</v>
      </c>
      <c r="B8754" s="396" t="s">
        <v>12817</v>
      </c>
      <c r="C8754" s="5" t="s">
        <v>26</v>
      </c>
      <c r="D8754" s="5" t="s">
        <v>13347</v>
      </c>
      <c r="E8754" s="43">
        <v>1000</v>
      </c>
      <c r="F8754" s="43"/>
      <c r="G8754" s="48">
        <f t="shared" si="221"/>
        <v>194888.31182795716</v>
      </c>
      <c r="H8754" s="389" t="s">
        <v>9567</v>
      </c>
    </row>
    <row r="8755" spans="1:12" x14ac:dyDescent="0.3">
      <c r="A8755" s="45">
        <v>45351</v>
      </c>
      <c r="B8755" s="396" t="s">
        <v>12817</v>
      </c>
      <c r="C8755" s="5" t="s">
        <v>5793</v>
      </c>
      <c r="D8755" s="5" t="s">
        <v>40</v>
      </c>
      <c r="E8755" s="43">
        <v>270</v>
      </c>
      <c r="F8755" s="43"/>
      <c r="G8755" s="48">
        <f t="shared" si="221"/>
        <v>194618.31182795716</v>
      </c>
      <c r="H8755" s="389" t="s">
        <v>9567</v>
      </c>
    </row>
    <row r="8756" spans="1:12" x14ac:dyDescent="0.3">
      <c r="A8756" s="45">
        <v>45351</v>
      </c>
      <c r="B8756" s="396" t="s">
        <v>12153</v>
      </c>
      <c r="C8756" s="5" t="s">
        <v>13254</v>
      </c>
      <c r="D8756" s="5" t="s">
        <v>294</v>
      </c>
      <c r="E8756" s="43">
        <v>10000</v>
      </c>
      <c r="F8756" s="43"/>
      <c r="G8756" s="48">
        <f t="shared" si="221"/>
        <v>184618.31182795716</v>
      </c>
      <c r="H8756" s="389" t="s">
        <v>9567</v>
      </c>
    </row>
    <row r="8757" spans="1:12" x14ac:dyDescent="0.3">
      <c r="A8757" s="45">
        <v>45351</v>
      </c>
      <c r="B8757" s="396" t="s">
        <v>12153</v>
      </c>
      <c r="C8757" s="5" t="s">
        <v>5162</v>
      </c>
      <c r="D8757" s="5" t="s">
        <v>13348</v>
      </c>
      <c r="E8757" s="43">
        <v>3000</v>
      </c>
      <c r="F8757" s="43"/>
      <c r="G8757" s="48">
        <f t="shared" si="221"/>
        <v>181618.31182795716</v>
      </c>
      <c r="H8757" s="389" t="s">
        <v>9567</v>
      </c>
      <c r="L8757" s="238"/>
    </row>
    <row r="8758" spans="1:12" x14ac:dyDescent="0.3">
      <c r="A8758" s="45">
        <v>45351</v>
      </c>
      <c r="B8758" s="396"/>
      <c r="C8758" s="5" t="s">
        <v>84</v>
      </c>
      <c r="D8758" s="5" t="s">
        <v>13349</v>
      </c>
      <c r="E8758" s="43">
        <v>8000</v>
      </c>
      <c r="F8758" s="43"/>
      <c r="G8758" s="48">
        <f t="shared" si="221"/>
        <v>173618.31182795716</v>
      </c>
      <c r="H8758" s="389" t="s">
        <v>9567</v>
      </c>
      <c r="L8758" s="630"/>
    </row>
    <row r="8759" spans="1:12" x14ac:dyDescent="0.3">
      <c r="A8759" s="45">
        <v>45351</v>
      </c>
      <c r="B8759" s="396" t="s">
        <v>25</v>
      </c>
      <c r="C8759" s="5" t="s">
        <v>4400</v>
      </c>
      <c r="D8759" s="5" t="s">
        <v>13350</v>
      </c>
      <c r="E8759" s="43">
        <v>5330</v>
      </c>
      <c r="F8759" s="43"/>
      <c r="G8759" s="48">
        <f t="shared" si="221"/>
        <v>168288.31182795716</v>
      </c>
      <c r="H8759" s="389" t="s">
        <v>9567</v>
      </c>
    </row>
    <row r="8760" spans="1:12" x14ac:dyDescent="0.3">
      <c r="A8760" s="45">
        <v>45353</v>
      </c>
      <c r="B8760" s="396"/>
      <c r="C8760" s="5" t="s">
        <v>10695</v>
      </c>
      <c r="D8760" s="5" t="s">
        <v>3172</v>
      </c>
      <c r="E8760" s="43">
        <v>2000</v>
      </c>
      <c r="F8760" s="43"/>
      <c r="G8760" s="48">
        <f t="shared" si="221"/>
        <v>166288.31182795716</v>
      </c>
      <c r="H8760" s="389" t="s">
        <v>9567</v>
      </c>
    </row>
    <row r="8761" spans="1:12" x14ac:dyDescent="0.3">
      <c r="A8761" s="45">
        <v>45353</v>
      </c>
      <c r="B8761" s="396"/>
      <c r="C8761" s="5" t="s">
        <v>25</v>
      </c>
      <c r="D8761" s="5" t="s">
        <v>13300</v>
      </c>
      <c r="E8761" s="43">
        <v>6000</v>
      </c>
      <c r="F8761" s="43"/>
      <c r="G8761" s="48">
        <f t="shared" si="221"/>
        <v>160288.31182795716</v>
      </c>
      <c r="H8761" s="389" t="s">
        <v>9567</v>
      </c>
    </row>
    <row r="8762" spans="1:12" x14ac:dyDescent="0.3">
      <c r="A8762" s="45">
        <v>45353</v>
      </c>
      <c r="B8762" s="396" t="s">
        <v>13342</v>
      </c>
      <c r="C8762" s="5" t="s">
        <v>14</v>
      </c>
      <c r="D8762" s="5" t="s">
        <v>294</v>
      </c>
      <c r="E8762" s="43">
        <v>10000</v>
      </c>
      <c r="F8762" s="43"/>
      <c r="G8762" s="48">
        <f t="shared" si="221"/>
        <v>150288.31182795716</v>
      </c>
      <c r="H8762" s="389" t="s">
        <v>9567</v>
      </c>
    </row>
    <row r="8763" spans="1:12" x14ac:dyDescent="0.3">
      <c r="A8763" s="45">
        <v>45353</v>
      </c>
      <c r="B8763" s="396" t="s">
        <v>13342</v>
      </c>
      <c r="C8763" s="5" t="s">
        <v>57</v>
      </c>
      <c r="D8763" s="5" t="s">
        <v>5813</v>
      </c>
      <c r="E8763" s="43">
        <v>100000</v>
      </c>
      <c r="F8763" s="43"/>
      <c r="G8763" s="48">
        <f t="shared" si="221"/>
        <v>50288.311827957164</v>
      </c>
      <c r="H8763" s="389" t="s">
        <v>9567</v>
      </c>
    </row>
    <row r="8764" spans="1:12" x14ac:dyDescent="0.3">
      <c r="A8764" s="45">
        <v>45353</v>
      </c>
      <c r="B8764" s="396" t="s">
        <v>13448</v>
      </c>
      <c r="C8764" s="509" t="s">
        <v>11174</v>
      </c>
      <c r="D8764" s="509" t="s">
        <v>13309</v>
      </c>
      <c r="E8764" s="511">
        <v>17000</v>
      </c>
      <c r="F8764" s="43"/>
      <c r="G8764" s="48">
        <f t="shared" si="221"/>
        <v>33288.311827957164</v>
      </c>
      <c r="H8764" s="389" t="s">
        <v>9567</v>
      </c>
    </row>
    <row r="8765" spans="1:12" x14ac:dyDescent="0.3">
      <c r="A8765" s="45">
        <v>45353</v>
      </c>
      <c r="B8765" s="396" t="s">
        <v>12061</v>
      </c>
      <c r="C8765" s="5" t="s">
        <v>5793</v>
      </c>
      <c r="D8765" s="5" t="s">
        <v>8924</v>
      </c>
      <c r="E8765" s="43">
        <v>400</v>
      </c>
      <c r="F8765" s="43"/>
      <c r="G8765" s="48">
        <f t="shared" si="221"/>
        <v>32888.311827957164</v>
      </c>
      <c r="H8765" s="389" t="s">
        <v>9567</v>
      </c>
    </row>
    <row r="8766" spans="1:12" x14ac:dyDescent="0.3">
      <c r="A8766" s="45">
        <v>45353</v>
      </c>
      <c r="B8766" s="396" t="s">
        <v>12061</v>
      </c>
      <c r="C8766" s="5" t="s">
        <v>9794</v>
      </c>
      <c r="D8766" s="5" t="s">
        <v>40</v>
      </c>
      <c r="E8766" s="43">
        <v>200</v>
      </c>
      <c r="F8766" s="43"/>
      <c r="G8766" s="48">
        <f t="shared" si="221"/>
        <v>32688.311827957164</v>
      </c>
      <c r="H8766" s="389" t="s">
        <v>9567</v>
      </c>
    </row>
    <row r="8767" spans="1:12" x14ac:dyDescent="0.3">
      <c r="A8767" s="45">
        <v>45353</v>
      </c>
      <c r="B8767" s="396" t="s">
        <v>10319</v>
      </c>
      <c r="C8767" s="5" t="s">
        <v>5793</v>
      </c>
      <c r="D8767" s="5" t="s">
        <v>13353</v>
      </c>
      <c r="E8767" s="43">
        <v>5000</v>
      </c>
      <c r="F8767" s="43"/>
      <c r="G8767" s="48">
        <f t="shared" si="221"/>
        <v>27688.311827957164</v>
      </c>
      <c r="H8767" s="389" t="s">
        <v>9567</v>
      </c>
    </row>
    <row r="8768" spans="1:12" x14ac:dyDescent="0.3">
      <c r="A8768" s="45">
        <v>45353</v>
      </c>
      <c r="B8768" s="396" t="s">
        <v>12632</v>
      </c>
      <c r="C8768" s="5" t="s">
        <v>6430</v>
      </c>
      <c r="D8768" s="5" t="s">
        <v>13354</v>
      </c>
      <c r="E8768" s="43">
        <v>8000</v>
      </c>
      <c r="F8768" s="43"/>
      <c r="G8768" s="48">
        <f t="shared" si="221"/>
        <v>19688.311827957164</v>
      </c>
      <c r="H8768" s="389" t="s">
        <v>9567</v>
      </c>
    </row>
    <row r="8769" spans="1:16" x14ac:dyDescent="0.3">
      <c r="A8769" s="45">
        <v>45353</v>
      </c>
      <c r="B8769" s="396" t="s">
        <v>12153</v>
      </c>
      <c r="C8769" s="5" t="s">
        <v>5162</v>
      </c>
      <c r="D8769" s="5" t="s">
        <v>5813</v>
      </c>
      <c r="E8769" s="43">
        <v>4000</v>
      </c>
      <c r="F8769" s="43"/>
      <c r="G8769" s="48">
        <f t="shared" si="221"/>
        <v>15688.311827957164</v>
      </c>
      <c r="H8769" s="389" t="s">
        <v>9567</v>
      </c>
    </row>
    <row r="8770" spans="1:16" x14ac:dyDescent="0.3">
      <c r="A8770" s="45">
        <v>45353</v>
      </c>
      <c r="B8770" s="396" t="s">
        <v>12153</v>
      </c>
      <c r="C8770" s="5" t="s">
        <v>84</v>
      </c>
      <c r="D8770" s="5" t="s">
        <v>13355</v>
      </c>
      <c r="E8770" s="43">
        <v>2000</v>
      </c>
      <c r="F8770" s="43"/>
      <c r="G8770" s="48">
        <f t="shared" si="221"/>
        <v>13688.311827957164</v>
      </c>
      <c r="H8770" s="389" t="s">
        <v>9567</v>
      </c>
    </row>
    <row r="8771" spans="1:16" x14ac:dyDescent="0.3">
      <c r="A8771" s="45">
        <v>45353</v>
      </c>
      <c r="B8771" s="396" t="s">
        <v>25</v>
      </c>
      <c r="C8771" s="5" t="s">
        <v>13356</v>
      </c>
      <c r="D8771" s="5" t="s">
        <v>13357</v>
      </c>
      <c r="E8771" s="43">
        <v>3000</v>
      </c>
      <c r="F8771" s="43"/>
      <c r="G8771" s="48">
        <f t="shared" si="221"/>
        <v>10688.311827957164</v>
      </c>
      <c r="H8771" s="389" t="s">
        <v>9567</v>
      </c>
    </row>
    <row r="8772" spans="1:16" x14ac:dyDescent="0.3">
      <c r="A8772" s="45">
        <v>45353</v>
      </c>
      <c r="B8772" s="396" t="s">
        <v>12153</v>
      </c>
      <c r="C8772" s="5" t="s">
        <v>5793</v>
      </c>
      <c r="D8772" s="5" t="s">
        <v>40</v>
      </c>
      <c r="E8772" s="43">
        <v>1200</v>
      </c>
      <c r="F8772" s="43"/>
      <c r="G8772" s="48">
        <f t="shared" ref="G8772:G8811" si="222">G8771+F8772-E8772</f>
        <v>9488.3118279571645</v>
      </c>
      <c r="H8772" s="389" t="s">
        <v>9567</v>
      </c>
    </row>
    <row r="8773" spans="1:16" x14ac:dyDescent="0.3">
      <c r="A8773" s="45">
        <v>45355</v>
      </c>
      <c r="B8773" s="396" t="s">
        <v>12251</v>
      </c>
      <c r="C8773" s="5" t="s">
        <v>1074</v>
      </c>
      <c r="D8773" s="5" t="s">
        <v>4601</v>
      </c>
      <c r="E8773" s="43">
        <v>865</v>
      </c>
      <c r="F8773" s="43"/>
      <c r="G8773" s="48">
        <f t="shared" si="222"/>
        <v>8623.3118279571645</v>
      </c>
      <c r="H8773" s="389" t="s">
        <v>9567</v>
      </c>
    </row>
    <row r="8774" spans="1:16" x14ac:dyDescent="0.3">
      <c r="A8774" s="45">
        <v>45355</v>
      </c>
      <c r="B8774" s="396" t="s">
        <v>25</v>
      </c>
      <c r="C8774" s="5" t="s">
        <v>1074</v>
      </c>
      <c r="D8774" s="5" t="s">
        <v>4601</v>
      </c>
      <c r="E8774" s="43">
        <v>745</v>
      </c>
      <c r="F8774" s="43"/>
      <c r="G8774" s="48">
        <f t="shared" si="222"/>
        <v>7878.3118279571645</v>
      </c>
      <c r="H8774" s="389" t="s">
        <v>9567</v>
      </c>
    </row>
    <row r="8775" spans="1:16" x14ac:dyDescent="0.3">
      <c r="A8775" s="45">
        <v>45355</v>
      </c>
      <c r="B8775" s="396"/>
      <c r="C8775" s="5" t="s">
        <v>14</v>
      </c>
      <c r="D8775" s="5" t="s">
        <v>4601</v>
      </c>
      <c r="E8775" s="43">
        <v>675</v>
      </c>
      <c r="F8775" s="43"/>
      <c r="G8775" s="48">
        <f t="shared" si="222"/>
        <v>7203.3118279571645</v>
      </c>
      <c r="H8775" s="389" t="s">
        <v>9567</v>
      </c>
    </row>
    <row r="8776" spans="1:16" x14ac:dyDescent="0.3">
      <c r="A8776" s="45">
        <v>45355</v>
      </c>
      <c r="B8776" s="396"/>
      <c r="C8776" s="5" t="s">
        <v>25</v>
      </c>
      <c r="D8776" s="5" t="s">
        <v>13300</v>
      </c>
      <c r="E8776" s="43">
        <v>3000</v>
      </c>
      <c r="F8776" s="43"/>
      <c r="G8776" s="48">
        <f t="shared" si="222"/>
        <v>4203.3118279571645</v>
      </c>
      <c r="H8776" s="389" t="s">
        <v>9567</v>
      </c>
    </row>
    <row r="8777" spans="1:16" x14ac:dyDescent="0.3">
      <c r="A8777" s="45">
        <v>45355</v>
      </c>
      <c r="B8777" s="567"/>
      <c r="C8777" s="480"/>
      <c r="D8777" s="491" t="s">
        <v>13336</v>
      </c>
      <c r="E8777" s="480"/>
      <c r="F8777" s="28">
        <v>100000</v>
      </c>
      <c r="G8777" s="48">
        <f t="shared" si="222"/>
        <v>104203.31182795716</v>
      </c>
      <c r="H8777" s="389" t="s">
        <v>9567</v>
      </c>
    </row>
    <row r="8778" spans="1:16" x14ac:dyDescent="0.3">
      <c r="A8778" s="45">
        <v>45355</v>
      </c>
      <c r="B8778" s="396" t="s">
        <v>12153</v>
      </c>
      <c r="C8778" s="5" t="s">
        <v>9287</v>
      </c>
      <c r="D8778" s="5" t="s">
        <v>294</v>
      </c>
      <c r="E8778" s="43">
        <v>10000</v>
      </c>
      <c r="F8778" s="43"/>
      <c r="G8778" s="48">
        <f t="shared" si="222"/>
        <v>94203.311827957164</v>
      </c>
      <c r="H8778" s="389" t="s">
        <v>9567</v>
      </c>
    </row>
    <row r="8779" spans="1:16" x14ac:dyDescent="0.3">
      <c r="A8779" s="45">
        <v>45355</v>
      </c>
      <c r="B8779" s="396" t="s">
        <v>12817</v>
      </c>
      <c r="C8779" s="5" t="s">
        <v>11174</v>
      </c>
      <c r="D8779" s="5" t="s">
        <v>13359</v>
      </c>
      <c r="E8779" s="43">
        <v>10000</v>
      </c>
      <c r="F8779" s="43"/>
      <c r="G8779" s="48">
        <f t="shared" si="222"/>
        <v>84203.311827957164</v>
      </c>
      <c r="H8779" s="389" t="s">
        <v>9567</v>
      </c>
    </row>
    <row r="8780" spans="1:16" x14ac:dyDescent="0.3">
      <c r="A8780" s="45">
        <v>45355</v>
      </c>
      <c r="B8780" s="396" t="s">
        <v>12817</v>
      </c>
      <c r="C8780" s="5" t="s">
        <v>9451</v>
      </c>
      <c r="D8780" s="5" t="s">
        <v>13360</v>
      </c>
      <c r="E8780" s="43">
        <v>6000</v>
      </c>
      <c r="F8780" s="43"/>
      <c r="G8780" s="48">
        <f t="shared" si="222"/>
        <v>78203.311827957164</v>
      </c>
      <c r="H8780" s="389" t="s">
        <v>9567</v>
      </c>
    </row>
    <row r="8781" spans="1:16" x14ac:dyDescent="0.3">
      <c r="A8781" s="45">
        <v>45355</v>
      </c>
      <c r="B8781" s="396"/>
      <c r="C8781" s="5" t="s">
        <v>14</v>
      </c>
      <c r="D8781" s="5" t="s">
        <v>294</v>
      </c>
      <c r="E8781" s="43">
        <v>5000</v>
      </c>
      <c r="F8781" s="43"/>
      <c r="G8781" s="48">
        <f t="shared" si="222"/>
        <v>73203.311827957164</v>
      </c>
      <c r="H8781" s="389" t="s">
        <v>9567</v>
      </c>
    </row>
    <row r="8782" spans="1:16" x14ac:dyDescent="0.3">
      <c r="A8782" s="45">
        <v>45355</v>
      </c>
      <c r="B8782" s="396" t="s">
        <v>25</v>
      </c>
      <c r="C8782" s="5" t="s">
        <v>13361</v>
      </c>
      <c r="D8782" s="5" t="s">
        <v>294</v>
      </c>
      <c r="E8782" s="43">
        <v>7000</v>
      </c>
      <c r="F8782" s="43"/>
      <c r="G8782" s="48">
        <f t="shared" si="222"/>
        <v>66203.311827957164</v>
      </c>
      <c r="H8782" s="389" t="s">
        <v>9567</v>
      </c>
    </row>
    <row r="8783" spans="1:16" ht="21" x14ac:dyDescent="0.3">
      <c r="A8783" s="45">
        <v>45355</v>
      </c>
      <c r="B8783" s="567"/>
      <c r="C8783" s="480"/>
      <c r="D8783" s="491" t="s">
        <v>13336</v>
      </c>
      <c r="E8783" s="480"/>
      <c r="F8783" s="28">
        <v>1000000</v>
      </c>
      <c r="G8783" s="48">
        <f t="shared" si="222"/>
        <v>1066203.3118279572</v>
      </c>
      <c r="H8783" s="389" t="s">
        <v>9567</v>
      </c>
      <c r="N8783" s="681" t="s">
        <v>13365</v>
      </c>
      <c r="O8783" s="682"/>
      <c r="P8783" s="631"/>
    </row>
    <row r="8784" spans="1:16" x14ac:dyDescent="0.3">
      <c r="A8784" s="45">
        <v>45355</v>
      </c>
      <c r="B8784" s="394" t="s">
        <v>12153</v>
      </c>
      <c r="C8784" s="186" t="s">
        <v>54</v>
      </c>
      <c r="D8784" s="186" t="s">
        <v>12774</v>
      </c>
      <c r="E8784" s="187">
        <v>46250</v>
      </c>
      <c r="F8784" s="43"/>
      <c r="G8784" s="48">
        <f t="shared" si="222"/>
        <v>1019953.3118279572</v>
      </c>
      <c r="H8784" s="389" t="s">
        <v>9567</v>
      </c>
      <c r="N8784" s="43">
        <v>468000</v>
      </c>
      <c r="O8784" s="5" t="s">
        <v>13363</v>
      </c>
      <c r="P8784" s="5"/>
    </row>
    <row r="8785" spans="1:16" x14ac:dyDescent="0.3">
      <c r="A8785" s="45">
        <v>45355</v>
      </c>
      <c r="B8785" s="396" t="s">
        <v>25</v>
      </c>
      <c r="C8785" s="5" t="s">
        <v>25</v>
      </c>
      <c r="D8785" s="5" t="s">
        <v>13188</v>
      </c>
      <c r="E8785" s="43">
        <v>1000</v>
      </c>
      <c r="F8785" s="43"/>
      <c r="G8785" s="48">
        <f t="shared" si="222"/>
        <v>1018953.3118279572</v>
      </c>
      <c r="H8785" s="389" t="s">
        <v>9567</v>
      </c>
      <c r="N8785" s="43"/>
      <c r="O8785" s="5"/>
      <c r="P8785" s="5"/>
    </row>
    <row r="8786" spans="1:16" x14ac:dyDescent="0.3">
      <c r="A8786" s="45">
        <v>45355</v>
      </c>
      <c r="B8786" s="396" t="s">
        <v>13342</v>
      </c>
      <c r="C8786" s="5" t="s">
        <v>57</v>
      </c>
      <c r="D8786" s="5" t="s">
        <v>3910</v>
      </c>
      <c r="E8786" s="43">
        <v>150000</v>
      </c>
      <c r="F8786" s="43"/>
      <c r="G8786" s="48">
        <f t="shared" si="222"/>
        <v>868953.31182795716</v>
      </c>
      <c r="H8786" s="389" t="s">
        <v>9567</v>
      </c>
      <c r="N8786" s="43">
        <v>535500</v>
      </c>
      <c r="O8786" s="5" t="s">
        <v>13364</v>
      </c>
      <c r="P8786" s="5"/>
    </row>
    <row r="8787" spans="1:16" x14ac:dyDescent="0.3">
      <c r="A8787" s="45">
        <v>45355</v>
      </c>
      <c r="B8787" s="394" t="s">
        <v>12155</v>
      </c>
      <c r="C8787" s="186" t="s">
        <v>54</v>
      </c>
      <c r="D8787" s="186" t="s">
        <v>13187</v>
      </c>
      <c r="E8787" s="187">
        <v>36050</v>
      </c>
      <c r="F8787" s="43"/>
      <c r="G8787" s="48">
        <f t="shared" si="222"/>
        <v>832903.31182795716</v>
      </c>
      <c r="H8787" s="389" t="s">
        <v>9567</v>
      </c>
    </row>
    <row r="8788" spans="1:16" x14ac:dyDescent="0.3">
      <c r="A8788" s="45">
        <v>45355</v>
      </c>
      <c r="B8788" s="394" t="s">
        <v>25</v>
      </c>
      <c r="C8788" s="186" t="s">
        <v>54</v>
      </c>
      <c r="D8788" s="186" t="s">
        <v>11379</v>
      </c>
      <c r="E8788" s="187">
        <f>5000+22000+75000+77000+47000+41000</f>
        <v>267000</v>
      </c>
      <c r="F8788" s="43"/>
      <c r="G8788" s="48">
        <f t="shared" si="222"/>
        <v>565903.31182795716</v>
      </c>
      <c r="H8788" s="389" t="s">
        <v>9567</v>
      </c>
      <c r="N8788" s="93"/>
    </row>
    <row r="8789" spans="1:16" x14ac:dyDescent="0.3">
      <c r="A8789" s="45">
        <v>45355</v>
      </c>
      <c r="B8789" s="394" t="s">
        <v>13448</v>
      </c>
      <c r="C8789" s="186" t="s">
        <v>54</v>
      </c>
      <c r="D8789" s="186" t="s">
        <v>12776</v>
      </c>
      <c r="E8789" s="187">
        <v>50430</v>
      </c>
      <c r="F8789" s="43"/>
      <c r="G8789" s="48">
        <f t="shared" si="222"/>
        <v>515473.31182795716</v>
      </c>
      <c r="H8789" s="389" t="s">
        <v>9567</v>
      </c>
      <c r="N8789" s="93"/>
    </row>
    <row r="8790" spans="1:16" x14ac:dyDescent="0.3">
      <c r="A8790" s="45">
        <v>45356</v>
      </c>
      <c r="B8790" s="396" t="s">
        <v>12342</v>
      </c>
      <c r="C8790" s="5" t="s">
        <v>11174</v>
      </c>
      <c r="D8790" s="5" t="s">
        <v>13362</v>
      </c>
      <c r="E8790" s="43">
        <v>4800</v>
      </c>
      <c r="F8790" s="43"/>
      <c r="G8790" s="48">
        <f t="shared" si="222"/>
        <v>510673.31182795716</v>
      </c>
      <c r="H8790" s="389" t="s">
        <v>9567</v>
      </c>
    </row>
    <row r="8791" spans="1:16" x14ac:dyDescent="0.3">
      <c r="A8791" s="45">
        <v>45356</v>
      </c>
      <c r="B8791" s="394" t="s">
        <v>12096</v>
      </c>
      <c r="C8791" s="186" t="s">
        <v>54</v>
      </c>
      <c r="D8791" s="186" t="s">
        <v>12767</v>
      </c>
      <c r="E8791" s="187">
        <v>164698.27586206899</v>
      </c>
      <c r="F8791" s="43"/>
      <c r="G8791" s="48">
        <f t="shared" si="222"/>
        <v>345975.03596588818</v>
      </c>
      <c r="H8791" s="389" t="s">
        <v>9567</v>
      </c>
    </row>
    <row r="8792" spans="1:16" x14ac:dyDescent="0.3">
      <c r="A8792" s="45">
        <v>45356</v>
      </c>
      <c r="B8792" s="396" t="s">
        <v>12102</v>
      </c>
      <c r="C8792" s="5" t="s">
        <v>30</v>
      </c>
      <c r="D8792" s="5" t="s">
        <v>10637</v>
      </c>
      <c r="E8792" s="43">
        <v>500</v>
      </c>
      <c r="F8792" s="43"/>
      <c r="G8792" s="48">
        <f t="shared" si="222"/>
        <v>345475.03596588818</v>
      </c>
      <c r="H8792" s="389" t="s">
        <v>9567</v>
      </c>
    </row>
    <row r="8793" spans="1:16" x14ac:dyDescent="0.3">
      <c r="A8793" s="45">
        <v>45356</v>
      </c>
      <c r="B8793" s="396"/>
      <c r="C8793" s="5" t="s">
        <v>25</v>
      </c>
      <c r="D8793" s="5" t="s">
        <v>13300</v>
      </c>
      <c r="E8793" s="43">
        <v>4000</v>
      </c>
      <c r="F8793" s="43"/>
      <c r="G8793" s="48">
        <f t="shared" si="222"/>
        <v>341475.03596588818</v>
      </c>
      <c r="H8793" s="389" t="s">
        <v>9567</v>
      </c>
    </row>
    <row r="8794" spans="1:16" x14ac:dyDescent="0.3">
      <c r="A8794" s="45">
        <v>45356</v>
      </c>
      <c r="B8794" s="394" t="s">
        <v>12817</v>
      </c>
      <c r="C8794" s="186" t="s">
        <v>54</v>
      </c>
      <c r="D8794" s="186" t="s">
        <v>13201</v>
      </c>
      <c r="E8794" s="187">
        <v>70000</v>
      </c>
      <c r="F8794" s="43"/>
      <c r="G8794" s="48">
        <f t="shared" si="222"/>
        <v>271475.03596588818</v>
      </c>
      <c r="H8794" s="389" t="s">
        <v>9567</v>
      </c>
    </row>
    <row r="8795" spans="1:16" x14ac:dyDescent="0.3">
      <c r="A8795" s="45">
        <v>45356</v>
      </c>
      <c r="B8795" s="396"/>
      <c r="C8795" s="5" t="s">
        <v>5162</v>
      </c>
      <c r="D8795" s="5" t="s">
        <v>13366</v>
      </c>
      <c r="E8795" s="43">
        <v>5000</v>
      </c>
      <c r="F8795" s="43"/>
      <c r="G8795" s="48">
        <f t="shared" si="222"/>
        <v>266475.03596588818</v>
      </c>
      <c r="H8795" s="389" t="s">
        <v>9567</v>
      </c>
    </row>
    <row r="8796" spans="1:16" x14ac:dyDescent="0.3">
      <c r="A8796" s="45">
        <v>45356</v>
      </c>
      <c r="B8796" s="396" t="s">
        <v>12632</v>
      </c>
      <c r="C8796" s="5" t="s">
        <v>11174</v>
      </c>
      <c r="D8796" s="5" t="s">
        <v>13378</v>
      </c>
      <c r="E8796" s="43">
        <v>2400</v>
      </c>
      <c r="F8796" s="43"/>
      <c r="G8796" s="48">
        <f t="shared" si="222"/>
        <v>264075.03596588818</v>
      </c>
      <c r="H8796" s="389" t="s">
        <v>9567</v>
      </c>
    </row>
    <row r="8797" spans="1:16" x14ac:dyDescent="0.3">
      <c r="A8797" s="45">
        <v>45356</v>
      </c>
      <c r="B8797" s="396" t="s">
        <v>13152</v>
      </c>
      <c r="C8797" s="5" t="s">
        <v>9643</v>
      </c>
      <c r="D8797" s="5" t="s">
        <v>294</v>
      </c>
      <c r="E8797" s="43">
        <v>22000</v>
      </c>
      <c r="F8797" s="43"/>
      <c r="G8797" s="48">
        <f t="shared" si="222"/>
        <v>242075.03596588818</v>
      </c>
      <c r="H8797" s="389" t="s">
        <v>9567</v>
      </c>
    </row>
    <row r="8798" spans="1:16" x14ac:dyDescent="0.3">
      <c r="A8798" s="45">
        <v>45356</v>
      </c>
      <c r="B8798" s="567"/>
      <c r="C8798" s="480"/>
      <c r="D8798" s="491" t="s">
        <v>13370</v>
      </c>
      <c r="E8798" s="480"/>
      <c r="F8798" s="28">
        <v>100000</v>
      </c>
      <c r="G8798" s="48">
        <f t="shared" si="222"/>
        <v>342075.03596588818</v>
      </c>
      <c r="H8798" s="389" t="s">
        <v>9567</v>
      </c>
    </row>
    <row r="8799" spans="1:16" x14ac:dyDescent="0.3">
      <c r="A8799" s="45">
        <v>45356</v>
      </c>
      <c r="B8799" s="394" t="s">
        <v>12071</v>
      </c>
      <c r="C8799" s="186" t="s">
        <v>54</v>
      </c>
      <c r="D8799" s="186" t="s">
        <v>6236</v>
      </c>
      <c r="E8799" s="187">
        <v>131915.94827586209</v>
      </c>
      <c r="F8799" s="43"/>
      <c r="G8799" s="48">
        <f t="shared" si="222"/>
        <v>210159.08769002609</v>
      </c>
      <c r="H8799" s="389" t="s">
        <v>9567</v>
      </c>
    </row>
    <row r="8800" spans="1:16" x14ac:dyDescent="0.3">
      <c r="A8800" s="45">
        <v>45356</v>
      </c>
      <c r="B8800" s="394" t="s">
        <v>12155</v>
      </c>
      <c r="C8800" s="186" t="s">
        <v>54</v>
      </c>
      <c r="D8800" s="186" t="s">
        <v>13368</v>
      </c>
      <c r="E8800" s="187">
        <v>88680</v>
      </c>
      <c r="F8800" s="43"/>
      <c r="G8800" s="48">
        <f t="shared" si="222"/>
        <v>121479.08769002609</v>
      </c>
      <c r="H8800" s="389" t="s">
        <v>9567</v>
      </c>
    </row>
    <row r="8801" spans="1:16" x14ac:dyDescent="0.3">
      <c r="A8801" s="45">
        <v>45356</v>
      </c>
      <c r="B8801" s="394" t="s">
        <v>13342</v>
      </c>
      <c r="C8801" s="186" t="s">
        <v>54</v>
      </c>
      <c r="D8801" s="186" t="s">
        <v>13369</v>
      </c>
      <c r="E8801" s="187">
        <v>71890</v>
      </c>
      <c r="F8801" s="43"/>
      <c r="G8801" s="48">
        <f t="shared" si="222"/>
        <v>49589.087690026092</v>
      </c>
      <c r="H8801" s="389" t="s">
        <v>9567</v>
      </c>
    </row>
    <row r="8802" spans="1:16" x14ac:dyDescent="0.3">
      <c r="A8802" s="45">
        <v>45356</v>
      </c>
      <c r="B8802" s="394" t="s">
        <v>12102</v>
      </c>
      <c r="C8802" s="186" t="s">
        <v>54</v>
      </c>
      <c r="D8802" s="186" t="s">
        <v>12773</v>
      </c>
      <c r="E8802" s="187">
        <v>17930</v>
      </c>
      <c r="F8802" s="43"/>
      <c r="G8802" s="48">
        <f t="shared" si="222"/>
        <v>31659.087690026092</v>
      </c>
      <c r="H8802" s="389" t="s">
        <v>9567</v>
      </c>
    </row>
    <row r="8803" spans="1:16" x14ac:dyDescent="0.3">
      <c r="A8803" s="45">
        <v>45356</v>
      </c>
      <c r="B8803" s="396" t="s">
        <v>12096</v>
      </c>
      <c r="C8803" s="5" t="s">
        <v>26</v>
      </c>
      <c r="D8803" s="5" t="s">
        <v>5915</v>
      </c>
      <c r="E8803" s="43">
        <v>3000</v>
      </c>
      <c r="F8803" s="43"/>
      <c r="G8803" s="48">
        <f t="shared" si="222"/>
        <v>28659.087690026092</v>
      </c>
      <c r="H8803" s="389" t="s">
        <v>9567</v>
      </c>
    </row>
    <row r="8804" spans="1:16" x14ac:dyDescent="0.3">
      <c r="A8804" s="45">
        <v>45356</v>
      </c>
      <c r="B8804" s="510" t="s">
        <v>12096</v>
      </c>
      <c r="C8804" s="509" t="s">
        <v>11174</v>
      </c>
      <c r="D8804" s="509" t="s">
        <v>13371</v>
      </c>
      <c r="E8804" s="511">
        <v>5000</v>
      </c>
      <c r="F8804" s="43"/>
      <c r="G8804" s="48">
        <f t="shared" si="222"/>
        <v>23659.087690026092</v>
      </c>
      <c r="H8804" s="389" t="s">
        <v>9567</v>
      </c>
    </row>
    <row r="8805" spans="1:16" ht="21" x14ac:dyDescent="0.3">
      <c r="A8805" s="45">
        <v>45356</v>
      </c>
      <c r="B8805" s="567"/>
      <c r="C8805" s="480"/>
      <c r="D8805" s="491" t="s">
        <v>13336</v>
      </c>
      <c r="E8805" s="480"/>
      <c r="F8805" s="28">
        <v>500000</v>
      </c>
      <c r="G8805" s="48">
        <f t="shared" si="222"/>
        <v>523659.08769002609</v>
      </c>
      <c r="H8805" s="389" t="s">
        <v>9567</v>
      </c>
      <c r="I8805" s="585" t="s">
        <v>12535</v>
      </c>
      <c r="J8805" s="585"/>
      <c r="K8805" s="187" t="e">
        <f>#REF!</f>
        <v>#REF!</v>
      </c>
      <c r="N8805" s="681" t="s">
        <v>13365</v>
      </c>
      <c r="O8805" s="682"/>
      <c r="P8805" s="631"/>
    </row>
    <row r="8806" spans="1:16" x14ac:dyDescent="0.3">
      <c r="A8806" s="45">
        <v>45356</v>
      </c>
      <c r="B8806" s="394" t="s">
        <v>12102</v>
      </c>
      <c r="C8806" s="186" t="s">
        <v>54</v>
      </c>
      <c r="D8806" s="186" t="s">
        <v>6245</v>
      </c>
      <c r="E8806" s="187">
        <v>83000</v>
      </c>
      <c r="F8806" s="43"/>
      <c r="G8806" s="48">
        <f t="shared" si="222"/>
        <v>440659.08769002609</v>
      </c>
      <c r="H8806" s="389" t="s">
        <v>9567</v>
      </c>
      <c r="I8806" s="585" t="s">
        <v>55</v>
      </c>
      <c r="J8806" s="585"/>
      <c r="K8806" s="187">
        <f ca="1">SUMIF(C8780:E8861,"salary",E8780:E8861)</f>
        <v>2272167.7586206896</v>
      </c>
    </row>
    <row r="8807" spans="1:16" x14ac:dyDescent="0.3">
      <c r="A8807" s="45">
        <v>45356</v>
      </c>
      <c r="B8807" s="396"/>
      <c r="C8807" s="5" t="s">
        <v>5288</v>
      </c>
      <c r="D8807" s="5" t="s">
        <v>13372</v>
      </c>
      <c r="E8807" s="43">
        <v>5000</v>
      </c>
      <c r="F8807" s="43"/>
      <c r="G8807" s="48">
        <f t="shared" si="222"/>
        <v>435659.08769002609</v>
      </c>
      <c r="H8807" s="389" t="s">
        <v>9567</v>
      </c>
      <c r="I8807" s="585" t="s">
        <v>12254</v>
      </c>
      <c r="J8807" s="585"/>
      <c r="K8807" s="187" t="e">
        <f ca="1">K8805-K8806</f>
        <v>#REF!</v>
      </c>
    </row>
    <row r="8808" spans="1:16" x14ac:dyDescent="0.3">
      <c r="A8808" s="45">
        <v>45356</v>
      </c>
      <c r="B8808" s="394" t="s">
        <v>12153</v>
      </c>
      <c r="C8808" s="186" t="s">
        <v>54</v>
      </c>
      <c r="D8808" s="186" t="s">
        <v>11903</v>
      </c>
      <c r="E8808" s="187">
        <v>20700</v>
      </c>
      <c r="F8808" s="43"/>
      <c r="G8808" s="48">
        <f t="shared" si="222"/>
        <v>414959.08769002609</v>
      </c>
      <c r="H8808" s="389" t="s">
        <v>9567</v>
      </c>
    </row>
    <row r="8809" spans="1:16" x14ac:dyDescent="0.3">
      <c r="A8809" s="45">
        <v>45357</v>
      </c>
      <c r="B8809" s="396"/>
      <c r="C8809" s="5" t="s">
        <v>25</v>
      </c>
      <c r="D8809" s="5" t="s">
        <v>13300</v>
      </c>
      <c r="E8809" s="43">
        <v>5000</v>
      </c>
      <c r="F8809" s="43"/>
      <c r="G8809" s="48">
        <f t="shared" si="222"/>
        <v>409959.08769002609</v>
      </c>
      <c r="H8809" s="389" t="s">
        <v>9567</v>
      </c>
    </row>
    <row r="8810" spans="1:16" x14ac:dyDescent="0.3">
      <c r="A8810" s="45">
        <v>45357</v>
      </c>
      <c r="B8810" s="394" t="s">
        <v>12153</v>
      </c>
      <c r="C8810" s="186" t="s">
        <v>54</v>
      </c>
      <c r="D8810" s="186" t="s">
        <v>13373</v>
      </c>
      <c r="E8810" s="187">
        <v>39100</v>
      </c>
      <c r="F8810" s="43"/>
      <c r="G8810" s="48">
        <f t="shared" si="222"/>
        <v>370859.08769002609</v>
      </c>
      <c r="H8810" s="389" t="s">
        <v>9567</v>
      </c>
    </row>
    <row r="8811" spans="1:16" x14ac:dyDescent="0.3">
      <c r="A8811" s="45">
        <v>45357</v>
      </c>
      <c r="B8811" s="394" t="s">
        <v>12153</v>
      </c>
      <c r="C8811" s="186" t="s">
        <v>54</v>
      </c>
      <c r="D8811" s="186" t="s">
        <v>13374</v>
      </c>
      <c r="E8811" s="187">
        <v>34300</v>
      </c>
      <c r="F8811" s="43"/>
      <c r="G8811" s="48">
        <f t="shared" si="222"/>
        <v>336559.08769002609</v>
      </c>
      <c r="H8811" s="389" t="s">
        <v>9567</v>
      </c>
    </row>
    <row r="8812" spans="1:16"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6" x14ac:dyDescent="0.3">
      <c r="A8813" s="45">
        <v>45357</v>
      </c>
      <c r="B8813" s="510" t="s">
        <v>5958</v>
      </c>
      <c r="C8813" s="509" t="s">
        <v>11174</v>
      </c>
      <c r="D8813" s="509" t="s">
        <v>13376</v>
      </c>
      <c r="E8813" s="511">
        <v>5000</v>
      </c>
      <c r="F8813" s="43"/>
      <c r="G8813" s="48">
        <f t="shared" si="223"/>
        <v>316059.08769002609</v>
      </c>
      <c r="H8813" s="389" t="s">
        <v>9567</v>
      </c>
    </row>
    <row r="8814" spans="1:16" x14ac:dyDescent="0.3">
      <c r="A8814" s="45">
        <v>45357</v>
      </c>
      <c r="B8814" s="394" t="s">
        <v>12095</v>
      </c>
      <c r="C8814" s="186" t="s">
        <v>54</v>
      </c>
      <c r="D8814" s="186" t="s">
        <v>13199</v>
      </c>
      <c r="E8814" s="187">
        <v>140338.36206896551</v>
      </c>
      <c r="F8814" s="43"/>
      <c r="G8814" s="48">
        <f t="shared" si="223"/>
        <v>175720.72562106058</v>
      </c>
      <c r="H8814" s="389" t="s">
        <v>9567</v>
      </c>
    </row>
    <row r="8815" spans="1:16" x14ac:dyDescent="0.3">
      <c r="A8815" s="45">
        <v>45357</v>
      </c>
      <c r="B8815" s="394" t="s">
        <v>12102</v>
      </c>
      <c r="C8815" s="186" t="s">
        <v>54</v>
      </c>
      <c r="D8815" s="186" t="s">
        <v>13017</v>
      </c>
      <c r="E8815" s="187">
        <v>57930</v>
      </c>
      <c r="F8815" s="43"/>
      <c r="G8815" s="48">
        <f t="shared" si="223"/>
        <v>117790.72562106058</v>
      </c>
      <c r="H8815" s="389" t="s">
        <v>9567</v>
      </c>
    </row>
    <row r="8816" spans="1:16" x14ac:dyDescent="0.3">
      <c r="A8816" s="45">
        <v>45357</v>
      </c>
      <c r="B8816" s="394" t="s">
        <v>12102</v>
      </c>
      <c r="C8816" s="186" t="s">
        <v>54</v>
      </c>
      <c r="D8816" s="186" t="s">
        <v>12800</v>
      </c>
      <c r="E8816" s="187">
        <v>28500</v>
      </c>
      <c r="F8816" s="43"/>
      <c r="G8816" s="48">
        <f t="shared" si="223"/>
        <v>89290.725621060585</v>
      </c>
      <c r="H8816" s="389" t="s">
        <v>9567</v>
      </c>
    </row>
    <row r="8817" spans="1:13" x14ac:dyDescent="0.3">
      <c r="A8817" s="45">
        <v>45357</v>
      </c>
      <c r="B8817" s="396" t="s">
        <v>25</v>
      </c>
      <c r="C8817" s="5" t="s">
        <v>13259</v>
      </c>
      <c r="D8817" s="5" t="s">
        <v>40</v>
      </c>
      <c r="E8817" s="43">
        <v>6000</v>
      </c>
      <c r="F8817" s="43"/>
      <c r="G8817" s="48">
        <f t="shared" si="223"/>
        <v>83290.725621060585</v>
      </c>
      <c r="H8817" s="389" t="s">
        <v>9567</v>
      </c>
    </row>
    <row r="8818" spans="1:13" x14ac:dyDescent="0.3">
      <c r="A8818" s="45">
        <v>45357</v>
      </c>
      <c r="B8818" s="394" t="s">
        <v>12817</v>
      </c>
      <c r="C8818" s="186" t="s">
        <v>54</v>
      </c>
      <c r="D8818" s="186" t="s">
        <v>13202</v>
      </c>
      <c r="E8818" s="187">
        <v>60000</v>
      </c>
      <c r="F8818" s="43"/>
      <c r="G8818" s="48">
        <f t="shared" si="223"/>
        <v>23290.725621060585</v>
      </c>
      <c r="H8818" s="389" t="s">
        <v>9567</v>
      </c>
    </row>
    <row r="8819" spans="1:13" x14ac:dyDescent="0.3">
      <c r="A8819" s="45">
        <v>45357</v>
      </c>
      <c r="B8819" s="396" t="s">
        <v>25</v>
      </c>
      <c r="C8819" s="5" t="s">
        <v>64</v>
      </c>
      <c r="D8819" s="5" t="s">
        <v>40</v>
      </c>
      <c r="E8819" s="43">
        <v>1700</v>
      </c>
      <c r="F8819" s="43"/>
      <c r="G8819" s="48">
        <f t="shared" si="223"/>
        <v>21590.725621060585</v>
      </c>
      <c r="H8819" s="389" t="s">
        <v>9567</v>
      </c>
    </row>
    <row r="8820" spans="1:13" x14ac:dyDescent="0.3">
      <c r="A8820" s="45">
        <v>45357</v>
      </c>
      <c r="B8820" s="396" t="s">
        <v>12153</v>
      </c>
      <c r="C8820" s="5" t="s">
        <v>5793</v>
      </c>
      <c r="D8820" s="5" t="s">
        <v>40</v>
      </c>
      <c r="E8820" s="43">
        <v>1400</v>
      </c>
      <c r="F8820" s="43"/>
      <c r="G8820" s="48">
        <f t="shared" si="223"/>
        <v>20190.725621060585</v>
      </c>
      <c r="H8820" s="389" t="s">
        <v>9567</v>
      </c>
    </row>
    <row r="8821" spans="1:13" x14ac:dyDescent="0.3">
      <c r="A8821" s="45">
        <v>45357</v>
      </c>
      <c r="B8821" s="396" t="s">
        <v>12153</v>
      </c>
      <c r="C8821" s="5" t="s">
        <v>11174</v>
      </c>
      <c r="D8821" s="5" t="s">
        <v>13379</v>
      </c>
      <c r="E8821" s="43">
        <v>950</v>
      </c>
      <c r="F8821" s="43"/>
      <c r="G8821" s="48">
        <f t="shared" si="223"/>
        <v>19240.725621060585</v>
      </c>
      <c r="H8821" s="389" t="s">
        <v>9567</v>
      </c>
    </row>
    <row r="8822" spans="1:13" x14ac:dyDescent="0.3">
      <c r="A8822" s="45">
        <v>45357</v>
      </c>
      <c r="B8822" s="396" t="s">
        <v>12153</v>
      </c>
      <c r="C8822" s="5" t="s">
        <v>107</v>
      </c>
      <c r="D8822" s="5" t="s">
        <v>294</v>
      </c>
      <c r="E8822" s="43">
        <v>5000</v>
      </c>
      <c r="F8822" s="43"/>
      <c r="G8822" s="48">
        <f t="shared" si="223"/>
        <v>14240.725621060585</v>
      </c>
      <c r="H8822" s="389" t="s">
        <v>9567</v>
      </c>
    </row>
    <row r="8823" spans="1:13" x14ac:dyDescent="0.3">
      <c r="A8823" s="45">
        <v>45358</v>
      </c>
      <c r="B8823" s="396"/>
      <c r="C8823" s="5" t="s">
        <v>14</v>
      </c>
      <c r="D8823" s="5" t="s">
        <v>12236</v>
      </c>
      <c r="E8823" s="43">
        <v>12067</v>
      </c>
      <c r="F8823" s="43"/>
      <c r="G8823" s="48">
        <f t="shared" si="223"/>
        <v>2173.7256210605847</v>
      </c>
      <c r="H8823" s="389" t="s">
        <v>9567</v>
      </c>
      <c r="M8823" s="4">
        <v>62000</v>
      </c>
    </row>
    <row r="8824" spans="1:13" x14ac:dyDescent="0.3">
      <c r="A8824" s="45">
        <v>45358</v>
      </c>
      <c r="B8824" s="396" t="s">
        <v>12102</v>
      </c>
      <c r="C8824" s="5" t="s">
        <v>30</v>
      </c>
      <c r="D8824" s="5" t="s">
        <v>13382</v>
      </c>
      <c r="E8824" s="43">
        <v>650</v>
      </c>
      <c r="F8824" s="43"/>
      <c r="G8824" s="48">
        <f t="shared" si="223"/>
        <v>1523.7256210605847</v>
      </c>
      <c r="H8824" s="389" t="s">
        <v>9567</v>
      </c>
      <c r="M8824" s="4">
        <v>6000</v>
      </c>
    </row>
    <row r="8825" spans="1:13" x14ac:dyDescent="0.3">
      <c r="A8825" s="45">
        <v>45358</v>
      </c>
      <c r="B8825" s="567"/>
      <c r="C8825" s="480"/>
      <c r="D8825" s="491" t="s">
        <v>13336</v>
      </c>
      <c r="E8825" s="480"/>
      <c r="F8825" s="28">
        <v>1000000</v>
      </c>
      <c r="G8825" s="48">
        <f t="shared" si="223"/>
        <v>1001523.7256210606</v>
      </c>
      <c r="H8825" s="389" t="s">
        <v>9567</v>
      </c>
      <c r="M8825" s="4">
        <f>SUM(M8823:M8824)</f>
        <v>68000</v>
      </c>
    </row>
    <row r="8826" spans="1:13" x14ac:dyDescent="0.3">
      <c r="A8826" s="45">
        <v>45358</v>
      </c>
      <c r="B8826" s="394" t="s">
        <v>12102</v>
      </c>
      <c r="C8826" s="186" t="s">
        <v>54</v>
      </c>
      <c r="D8826" s="186" t="s">
        <v>12541</v>
      </c>
      <c r="E8826" s="187">
        <v>40650</v>
      </c>
      <c r="F8826" s="43"/>
      <c r="G8826" s="48">
        <f t="shared" si="223"/>
        <v>960873.72562106058</v>
      </c>
      <c r="H8826" s="389" t="s">
        <v>9567</v>
      </c>
    </row>
    <row r="8827" spans="1:13" x14ac:dyDescent="0.3">
      <c r="A8827" s="45">
        <v>45358</v>
      </c>
      <c r="B8827" s="394" t="s">
        <v>12071</v>
      </c>
      <c r="C8827" s="186" t="s">
        <v>54</v>
      </c>
      <c r="D8827" s="186" t="s">
        <v>13383</v>
      </c>
      <c r="E8827" s="187">
        <v>28000</v>
      </c>
      <c r="F8827" s="43"/>
      <c r="G8827" s="48">
        <f t="shared" si="223"/>
        <v>932873.72562106058</v>
      </c>
      <c r="H8827" s="389" t="s">
        <v>9567</v>
      </c>
    </row>
    <row r="8828" spans="1:13" x14ac:dyDescent="0.3">
      <c r="A8828" s="45">
        <v>45358</v>
      </c>
      <c r="B8828" s="394" t="s">
        <v>13448</v>
      </c>
      <c r="C8828" s="186" t="s">
        <v>54</v>
      </c>
      <c r="D8828" s="186" t="s">
        <v>8820</v>
      </c>
      <c r="E8828" s="187">
        <v>51750</v>
      </c>
      <c r="F8828" s="43"/>
      <c r="G8828" s="48">
        <f t="shared" si="223"/>
        <v>881123.72562106058</v>
      </c>
      <c r="H8828" s="389" t="s">
        <v>9567</v>
      </c>
    </row>
    <row r="8829" spans="1:13" x14ac:dyDescent="0.3">
      <c r="A8829" s="45">
        <v>45358</v>
      </c>
      <c r="B8829" s="396"/>
      <c r="C8829" s="5" t="s">
        <v>84</v>
      </c>
      <c r="D8829" s="5" t="s">
        <v>13384</v>
      </c>
      <c r="E8829" s="43">
        <v>50000</v>
      </c>
      <c r="F8829" s="43"/>
      <c r="G8829" s="48">
        <f t="shared" si="223"/>
        <v>831123.72562106058</v>
      </c>
      <c r="H8829" s="389" t="s">
        <v>9567</v>
      </c>
    </row>
    <row r="8830" spans="1:13" x14ac:dyDescent="0.3">
      <c r="A8830" s="45">
        <v>45358</v>
      </c>
      <c r="B8830" s="394" t="s">
        <v>12817</v>
      </c>
      <c r="C8830" s="186" t="s">
        <v>54</v>
      </c>
      <c r="D8830" s="186" t="s">
        <v>13385</v>
      </c>
      <c r="E8830" s="187">
        <v>64150</v>
      </c>
      <c r="F8830" s="43"/>
      <c r="G8830" s="48">
        <f t="shared" si="223"/>
        <v>766973.72562106058</v>
      </c>
      <c r="H8830" s="389" t="s">
        <v>9567</v>
      </c>
      <c r="K8830" s="52">
        <v>43200</v>
      </c>
    </row>
    <row r="8831" spans="1:13" x14ac:dyDescent="0.3">
      <c r="A8831" s="45">
        <v>45358</v>
      </c>
      <c r="B8831" s="396" t="s">
        <v>13448</v>
      </c>
      <c r="C8831" s="5" t="s">
        <v>12847</v>
      </c>
      <c r="D8831" s="5" t="s">
        <v>13380</v>
      </c>
      <c r="E8831" s="43">
        <v>20000</v>
      </c>
      <c r="F8831" s="43"/>
      <c r="G8831" s="48">
        <f t="shared" si="223"/>
        <v>746973.72562106058</v>
      </c>
      <c r="H8831" s="389" t="s">
        <v>9567</v>
      </c>
      <c r="K8831" s="52">
        <v>21280</v>
      </c>
    </row>
    <row r="8832" spans="1:13" x14ac:dyDescent="0.3">
      <c r="A8832" s="45">
        <v>45358</v>
      </c>
      <c r="B8832" s="396" t="s">
        <v>12153</v>
      </c>
      <c r="C8832" s="5" t="s">
        <v>5793</v>
      </c>
      <c r="D8832" s="5" t="s">
        <v>40</v>
      </c>
      <c r="E8832" s="43">
        <v>800</v>
      </c>
      <c r="F8832" s="43"/>
      <c r="G8832" s="48">
        <f t="shared" si="223"/>
        <v>746173.72562106058</v>
      </c>
      <c r="H8832" s="389" t="s">
        <v>9567</v>
      </c>
      <c r="K8832" s="52">
        <v>4200</v>
      </c>
    </row>
    <row r="8833" spans="1:13" x14ac:dyDescent="0.3">
      <c r="A8833" s="45">
        <v>45359</v>
      </c>
      <c r="B8833" s="396"/>
      <c r="C8833" s="5" t="s">
        <v>25</v>
      </c>
      <c r="D8833" s="5" t="s">
        <v>13300</v>
      </c>
      <c r="E8833" s="43">
        <v>4000</v>
      </c>
      <c r="F8833" s="43"/>
      <c r="G8833" s="48">
        <f t="shared" si="223"/>
        <v>742173.72562106058</v>
      </c>
      <c r="H8833" s="389" t="s">
        <v>9567</v>
      </c>
      <c r="K8833" s="52">
        <v>114300</v>
      </c>
    </row>
    <row r="8834" spans="1:13" x14ac:dyDescent="0.3">
      <c r="A8834" s="45">
        <v>45359</v>
      </c>
      <c r="B8834" s="394" t="s">
        <v>12632</v>
      </c>
      <c r="C8834" s="186" t="s">
        <v>54</v>
      </c>
      <c r="D8834" s="186" t="s">
        <v>13185</v>
      </c>
      <c r="E8834" s="187">
        <v>678905.17241379316</v>
      </c>
      <c r="F8834" s="43"/>
      <c r="G8834" s="48">
        <f t="shared" si="223"/>
        <v>63268.553207267425</v>
      </c>
      <c r="H8834" s="389" t="s">
        <v>9567</v>
      </c>
      <c r="K8834" s="52">
        <f>SUM(K8830:K8833)</f>
        <v>182980</v>
      </c>
    </row>
    <row r="8835" spans="1:13" x14ac:dyDescent="0.3">
      <c r="A8835" s="45">
        <v>45359</v>
      </c>
      <c r="B8835" s="567"/>
      <c r="C8835" s="480"/>
      <c r="D8835" s="491" t="s">
        <v>13392</v>
      </c>
      <c r="E8835" s="480"/>
      <c r="F8835" s="28">
        <v>200000</v>
      </c>
      <c r="G8835" s="48">
        <f t="shared" si="223"/>
        <v>263268.55320726743</v>
      </c>
      <c r="H8835" s="389" t="s">
        <v>9567</v>
      </c>
    </row>
    <row r="8836" spans="1:13" x14ac:dyDescent="0.3">
      <c r="A8836" s="45">
        <v>45359</v>
      </c>
      <c r="B8836" s="396" t="s">
        <v>13386</v>
      </c>
      <c r="C8836" s="5" t="s">
        <v>11174</v>
      </c>
      <c r="D8836" s="5" t="s">
        <v>13387</v>
      </c>
      <c r="E8836" s="43">
        <v>182980</v>
      </c>
      <c r="F8836" s="43"/>
      <c r="G8836" s="48">
        <f t="shared" si="223"/>
        <v>80288.553207267425</v>
      </c>
      <c r="H8836" s="389" t="s">
        <v>9567</v>
      </c>
    </row>
    <row r="8837" spans="1:13" x14ac:dyDescent="0.3">
      <c r="A8837" s="45">
        <v>45359</v>
      </c>
      <c r="B8837" s="396" t="s">
        <v>13386</v>
      </c>
      <c r="C8837" s="5" t="s">
        <v>5793</v>
      </c>
      <c r="D8837" s="5" t="s">
        <v>40</v>
      </c>
      <c r="E8837" s="43">
        <v>500</v>
      </c>
      <c r="F8837" s="43"/>
      <c r="G8837" s="48">
        <f t="shared" si="223"/>
        <v>79788.553207267425</v>
      </c>
      <c r="H8837" s="389" t="s">
        <v>9567</v>
      </c>
    </row>
    <row r="8838" spans="1:13" x14ac:dyDescent="0.3">
      <c r="A8838" s="45">
        <v>45359</v>
      </c>
      <c r="B8838" s="396" t="s">
        <v>13386</v>
      </c>
      <c r="C8838" s="5" t="s">
        <v>30</v>
      </c>
      <c r="D8838" s="5" t="s">
        <v>10637</v>
      </c>
      <c r="E8838" s="43">
        <v>500</v>
      </c>
      <c r="F8838" s="43"/>
      <c r="G8838" s="48">
        <f t="shared" si="223"/>
        <v>79288.553207267425</v>
      </c>
      <c r="H8838" s="389" t="s">
        <v>9567</v>
      </c>
    </row>
    <row r="8839" spans="1:13" x14ac:dyDescent="0.3">
      <c r="A8839" s="45">
        <v>45359</v>
      </c>
      <c r="B8839" s="396" t="s">
        <v>13386</v>
      </c>
      <c r="C8839" s="5" t="s">
        <v>12803</v>
      </c>
      <c r="D8839" s="5" t="s">
        <v>13397</v>
      </c>
      <c r="E8839" s="43">
        <v>10000</v>
      </c>
      <c r="F8839" s="43"/>
      <c r="G8839" s="48">
        <f t="shared" si="223"/>
        <v>69288.553207267425</v>
      </c>
      <c r="H8839" s="389" t="s">
        <v>9567</v>
      </c>
    </row>
    <row r="8840" spans="1:13" x14ac:dyDescent="0.3">
      <c r="A8840" s="45">
        <v>45359</v>
      </c>
      <c r="B8840" s="396" t="s">
        <v>13386</v>
      </c>
      <c r="C8840" s="5" t="s">
        <v>5793</v>
      </c>
      <c r="D8840" s="5" t="s">
        <v>40</v>
      </c>
      <c r="E8840" s="43">
        <v>1500</v>
      </c>
      <c r="F8840" s="43"/>
      <c r="G8840" s="48">
        <f t="shared" si="223"/>
        <v>67788.553207267425</v>
      </c>
      <c r="H8840" s="389" t="s">
        <v>9567</v>
      </c>
      <c r="K8840" s="52">
        <v>1000</v>
      </c>
    </row>
    <row r="8841" spans="1:13" x14ac:dyDescent="0.3">
      <c r="A8841" s="45">
        <v>45360</v>
      </c>
      <c r="B8841" s="396"/>
      <c r="C8841" s="5" t="s">
        <v>25</v>
      </c>
      <c r="D8841" s="5" t="s">
        <v>13300</v>
      </c>
      <c r="E8841" s="43">
        <v>3000</v>
      </c>
      <c r="F8841" s="43"/>
      <c r="G8841" s="48">
        <f t="shared" si="223"/>
        <v>64788.553207267425</v>
      </c>
      <c r="H8841" s="389" t="s">
        <v>9567</v>
      </c>
      <c r="K8841" s="52">
        <f>K8840+K8834</f>
        <v>183980</v>
      </c>
    </row>
    <row r="8842" spans="1:13" x14ac:dyDescent="0.3">
      <c r="A8842" s="45">
        <v>45360</v>
      </c>
      <c r="B8842" s="396" t="s">
        <v>13448</v>
      </c>
      <c r="C8842" s="5" t="s">
        <v>3220</v>
      </c>
      <c r="D8842" s="5" t="s">
        <v>294</v>
      </c>
      <c r="E8842" s="43">
        <v>8500</v>
      </c>
      <c r="F8842" s="43"/>
      <c r="G8842" s="48">
        <f t="shared" si="223"/>
        <v>56288.553207267425</v>
      </c>
      <c r="H8842" s="389" t="s">
        <v>9567</v>
      </c>
      <c r="K8842" s="52">
        <v>10000</v>
      </c>
    </row>
    <row r="8843" spans="1:13" x14ac:dyDescent="0.3">
      <c r="A8843" s="45">
        <v>45360</v>
      </c>
      <c r="B8843" s="396" t="s">
        <v>12153</v>
      </c>
      <c r="C8843" s="5" t="s">
        <v>11174</v>
      </c>
      <c r="D8843" s="5" t="s">
        <v>13390</v>
      </c>
      <c r="E8843" s="43">
        <v>1050</v>
      </c>
      <c r="F8843" s="43"/>
      <c r="G8843" s="48">
        <f t="shared" si="223"/>
        <v>55238.553207267425</v>
      </c>
      <c r="H8843" s="389" t="s">
        <v>9567</v>
      </c>
      <c r="K8843" s="52">
        <f>K8842+K8841</f>
        <v>193980</v>
      </c>
    </row>
    <row r="8844" spans="1:13" x14ac:dyDescent="0.3">
      <c r="A8844" s="45">
        <v>45360</v>
      </c>
      <c r="B8844" s="396" t="s">
        <v>12153</v>
      </c>
      <c r="C8844" s="5" t="s">
        <v>25</v>
      </c>
      <c r="D8844" s="5" t="s">
        <v>13391</v>
      </c>
      <c r="E8844" s="43">
        <v>12000</v>
      </c>
      <c r="F8844" s="43"/>
      <c r="G8844" s="48">
        <f t="shared" si="223"/>
        <v>43238.553207267425</v>
      </c>
      <c r="H8844" s="389" t="s">
        <v>9567</v>
      </c>
      <c r="K8844" s="52">
        <f>K8843-200000</f>
        <v>-6020</v>
      </c>
    </row>
    <row r="8845" spans="1:13" x14ac:dyDescent="0.3">
      <c r="A8845" s="45">
        <v>45360</v>
      </c>
      <c r="B8845" s="396"/>
      <c r="C8845" s="5" t="s">
        <v>14</v>
      </c>
      <c r="D8845" s="5" t="s">
        <v>294</v>
      </c>
      <c r="E8845" s="43">
        <v>40000</v>
      </c>
      <c r="F8845" s="43"/>
      <c r="G8845" s="48">
        <f t="shared" si="223"/>
        <v>3238.553207267425</v>
      </c>
      <c r="H8845" s="389" t="s">
        <v>9567</v>
      </c>
    </row>
    <row r="8846" spans="1:13" x14ac:dyDescent="0.3">
      <c r="A8846" s="45">
        <v>45362</v>
      </c>
      <c r="B8846" s="396" t="s">
        <v>12071</v>
      </c>
      <c r="C8846" s="5" t="s">
        <v>5793</v>
      </c>
      <c r="D8846" s="5" t="s">
        <v>13396</v>
      </c>
      <c r="E8846" s="43">
        <v>3000</v>
      </c>
      <c r="F8846" s="43"/>
      <c r="G8846" s="48">
        <f t="shared" si="223"/>
        <v>238.55320726742502</v>
      </c>
      <c r="H8846" s="389" t="s">
        <v>9567</v>
      </c>
    </row>
    <row r="8847" spans="1:13" x14ac:dyDescent="0.3">
      <c r="A8847" s="45">
        <v>45362</v>
      </c>
      <c r="B8847" s="567"/>
      <c r="C8847" s="480"/>
      <c r="D8847" s="491" t="s">
        <v>4364</v>
      </c>
      <c r="E8847" s="480"/>
      <c r="F8847" s="28">
        <v>150000</v>
      </c>
      <c r="G8847" s="48">
        <f t="shared" si="223"/>
        <v>150238.55320726743</v>
      </c>
      <c r="H8847" s="389" t="s">
        <v>9567</v>
      </c>
    </row>
    <row r="8848" spans="1:13" x14ac:dyDescent="0.3">
      <c r="A8848" s="45">
        <v>45362</v>
      </c>
      <c r="B8848" s="396" t="s">
        <v>12817</v>
      </c>
      <c r="C8848" s="5" t="s">
        <v>5793</v>
      </c>
      <c r="D8848" s="5" t="s">
        <v>40</v>
      </c>
      <c r="E8848" s="43">
        <v>2000</v>
      </c>
      <c r="F8848" s="43"/>
      <c r="G8848" s="48">
        <f t="shared" si="223"/>
        <v>148238.55320726743</v>
      </c>
      <c r="H8848" s="389" t="s">
        <v>9567</v>
      </c>
      <c r="K8848" s="52">
        <v>595000</v>
      </c>
      <c r="M8848" s="4">
        <v>595000</v>
      </c>
    </row>
    <row r="8849" spans="1:13" x14ac:dyDescent="0.3">
      <c r="A8849" s="45">
        <v>45362</v>
      </c>
      <c r="B8849" s="396" t="s">
        <v>25</v>
      </c>
      <c r="C8849" s="5" t="s">
        <v>25</v>
      </c>
      <c r="D8849" s="5" t="s">
        <v>13300</v>
      </c>
      <c r="E8849" s="43">
        <v>2000</v>
      </c>
      <c r="F8849" s="43"/>
      <c r="G8849" s="48">
        <f t="shared" si="223"/>
        <v>146238.55320726743</v>
      </c>
      <c r="H8849" s="389" t="s">
        <v>9567</v>
      </c>
      <c r="I8849" s="52">
        <v>1500</v>
      </c>
      <c r="K8849" s="52">
        <f>K8848*10%</f>
        <v>59500</v>
      </c>
      <c r="M8849" s="4">
        <f>M8848/118%</f>
        <v>504237.28813559323</v>
      </c>
    </row>
    <row r="8850" spans="1:13" x14ac:dyDescent="0.3">
      <c r="A8850" s="45">
        <v>45362</v>
      </c>
      <c r="B8850" s="396" t="s">
        <v>13342</v>
      </c>
      <c r="C8850" s="5" t="s">
        <v>5793</v>
      </c>
      <c r="D8850" s="5" t="s">
        <v>13405</v>
      </c>
      <c r="E8850" s="65">
        <v>500</v>
      </c>
      <c r="F8850" s="43"/>
      <c r="G8850" s="48">
        <f t="shared" si="223"/>
        <v>145738.55320726743</v>
      </c>
      <c r="H8850" s="389" t="s">
        <v>9567</v>
      </c>
      <c r="I8850" s="52">
        <v>2000</v>
      </c>
      <c r="K8850" s="52">
        <f>K8848-K8849</f>
        <v>535500</v>
      </c>
    </row>
    <row r="8851" spans="1:13" x14ac:dyDescent="0.3">
      <c r="A8851" s="45">
        <v>45362</v>
      </c>
      <c r="B8851" s="396" t="s">
        <v>13406</v>
      </c>
      <c r="C8851" s="5" t="s">
        <v>5793</v>
      </c>
      <c r="D8851" s="5" t="s">
        <v>13405</v>
      </c>
      <c r="E8851" s="65">
        <v>550</v>
      </c>
      <c r="F8851" s="43"/>
      <c r="G8851" s="48">
        <f t="shared" si="223"/>
        <v>145188.55320726743</v>
      </c>
      <c r="H8851" s="389" t="s">
        <v>9567</v>
      </c>
    </row>
    <row r="8852" spans="1:13" x14ac:dyDescent="0.3">
      <c r="A8852" s="45">
        <v>45362</v>
      </c>
      <c r="B8852" s="396" t="s">
        <v>12817</v>
      </c>
      <c r="C8852" s="5" t="s">
        <v>11174</v>
      </c>
      <c r="D8852" s="5" t="s">
        <v>10822</v>
      </c>
      <c r="E8852" s="65">
        <v>2500</v>
      </c>
      <c r="F8852" s="43"/>
      <c r="G8852" s="48">
        <f t="shared" si="223"/>
        <v>142688.55320726743</v>
      </c>
      <c r="H8852" s="389" t="s">
        <v>9567</v>
      </c>
    </row>
    <row r="8853" spans="1:13" x14ac:dyDescent="0.3">
      <c r="A8853" s="45">
        <v>45362</v>
      </c>
      <c r="B8853" s="396" t="s">
        <v>12817</v>
      </c>
      <c r="C8853" s="5" t="s">
        <v>5793</v>
      </c>
      <c r="D8853" s="5" t="s">
        <v>13407</v>
      </c>
      <c r="E8853" s="65">
        <v>1500</v>
      </c>
      <c r="F8853" s="43"/>
      <c r="G8853" s="48">
        <f t="shared" si="223"/>
        <v>141188.55320726743</v>
      </c>
      <c r="H8853" s="389" t="s">
        <v>9567</v>
      </c>
    </row>
    <row r="8854" spans="1:13" x14ac:dyDescent="0.3">
      <c r="A8854" s="45">
        <v>45362</v>
      </c>
      <c r="B8854" s="396" t="s">
        <v>12155</v>
      </c>
      <c r="C8854" s="5" t="s">
        <v>11174</v>
      </c>
      <c r="D8854" s="5" t="s">
        <v>13408</v>
      </c>
      <c r="E8854" s="65">
        <v>2000</v>
      </c>
      <c r="F8854" s="43"/>
      <c r="G8854" s="48">
        <f t="shared" si="223"/>
        <v>139188.55320726743</v>
      </c>
      <c r="H8854" s="389" t="s">
        <v>9567</v>
      </c>
    </row>
    <row r="8855" spans="1:13" x14ac:dyDescent="0.3">
      <c r="A8855" s="45">
        <v>45362</v>
      </c>
      <c r="B8855" s="396" t="s">
        <v>25</v>
      </c>
      <c r="C8855" s="5" t="s">
        <v>25</v>
      </c>
      <c r="D8855" s="5" t="s">
        <v>13399</v>
      </c>
      <c r="E8855" s="43">
        <v>8000</v>
      </c>
      <c r="F8855" s="43"/>
      <c r="G8855" s="48">
        <f t="shared" si="223"/>
        <v>131188.55320726743</v>
      </c>
      <c r="H8855" s="389" t="s">
        <v>9567</v>
      </c>
      <c r="I8855" s="52">
        <v>2500</v>
      </c>
      <c r="L8855" s="238">
        <v>11.6</v>
      </c>
      <c r="M8855" s="4">
        <v>6</v>
      </c>
    </row>
    <row r="8856" spans="1:13" x14ac:dyDescent="0.3">
      <c r="A8856" s="45">
        <v>45362</v>
      </c>
      <c r="B8856" s="396" t="s">
        <v>13400</v>
      </c>
      <c r="C8856" s="5" t="s">
        <v>9758</v>
      </c>
      <c r="D8856" s="5" t="s">
        <v>13401</v>
      </c>
      <c r="E8856" s="43">
        <v>5000</v>
      </c>
      <c r="F8856" s="43"/>
      <c r="G8856" s="48">
        <f t="shared" si="223"/>
        <v>126188.55320726743</v>
      </c>
      <c r="H8856" s="389" t="s">
        <v>9567</v>
      </c>
      <c r="I8856" s="52">
        <v>500</v>
      </c>
      <c r="M8856" s="633">
        <f>24-L8855-M8855-8</f>
        <v>-1.5999999999999996</v>
      </c>
    </row>
    <row r="8857" spans="1:13" x14ac:dyDescent="0.3">
      <c r="A8857" s="45">
        <v>45363</v>
      </c>
      <c r="B8857" s="396" t="s">
        <v>12817</v>
      </c>
      <c r="C8857" s="5" t="s">
        <v>5793</v>
      </c>
      <c r="D8857" s="5" t="s">
        <v>40</v>
      </c>
      <c r="E8857" s="43">
        <v>2000</v>
      </c>
      <c r="F8857" s="43"/>
      <c r="G8857" s="48">
        <f t="shared" si="223"/>
        <v>124188.55320726743</v>
      </c>
      <c r="H8857" s="389" t="s">
        <v>9567</v>
      </c>
      <c r="I8857" s="52">
        <v>250</v>
      </c>
    </row>
    <row r="8858" spans="1:13" x14ac:dyDescent="0.3">
      <c r="A8858" s="45">
        <v>45363</v>
      </c>
      <c r="B8858" s="396" t="s">
        <v>12153</v>
      </c>
      <c r="C8858" s="5" t="s">
        <v>5793</v>
      </c>
      <c r="D8858" s="5" t="s">
        <v>40</v>
      </c>
      <c r="E8858" s="43">
        <v>1500</v>
      </c>
      <c r="F8858" s="43"/>
      <c r="G8858" s="48">
        <f t="shared" si="223"/>
        <v>122688.55320726743</v>
      </c>
      <c r="H8858" s="389" t="s">
        <v>9567</v>
      </c>
      <c r="I8858" s="52">
        <v>300</v>
      </c>
    </row>
    <row r="8859" spans="1:13" x14ac:dyDescent="0.3">
      <c r="A8859" s="45">
        <v>45363</v>
      </c>
      <c r="B8859" s="396" t="s">
        <v>12153</v>
      </c>
      <c r="C8859" s="5" t="s">
        <v>11174</v>
      </c>
      <c r="D8859" s="5" t="s">
        <v>13411</v>
      </c>
      <c r="E8859" s="43">
        <v>18000</v>
      </c>
      <c r="F8859" s="43"/>
      <c r="G8859" s="48">
        <f t="shared" si="223"/>
        <v>104688.55320726743</v>
      </c>
      <c r="H8859" s="389" t="s">
        <v>9567</v>
      </c>
      <c r="I8859" s="52">
        <f>SUM(I8849:I8858)</f>
        <v>7050</v>
      </c>
      <c r="L8859" s="634"/>
      <c r="M8859" s="635"/>
    </row>
    <row r="8860" spans="1:13" x14ac:dyDescent="0.3">
      <c r="A8860" s="45">
        <v>45364</v>
      </c>
      <c r="B8860" s="396" t="s">
        <v>12817</v>
      </c>
      <c r="C8860" s="5" t="s">
        <v>9451</v>
      </c>
      <c r="D8860" s="5" t="s">
        <v>13412</v>
      </c>
      <c r="E8860" s="43">
        <v>2400</v>
      </c>
      <c r="F8860" s="43"/>
      <c r="G8860" s="48">
        <f t="shared" si="223"/>
        <v>102288.55320726743</v>
      </c>
      <c r="H8860" s="389" t="s">
        <v>9567</v>
      </c>
      <c r="K8860" s="52">
        <f>E8854+E8853+E8852+E8851+E8850</f>
        <v>7050</v>
      </c>
      <c r="M8860" s="633"/>
    </row>
    <row r="8861" spans="1:13" x14ac:dyDescent="0.3">
      <c r="A8861" s="45">
        <v>45364</v>
      </c>
      <c r="B8861" s="396" t="s">
        <v>12632</v>
      </c>
      <c r="C8861" s="5" t="s">
        <v>5793</v>
      </c>
      <c r="D8861" s="5" t="s">
        <v>40</v>
      </c>
      <c r="E8861" s="43">
        <v>2000</v>
      </c>
      <c r="F8861" s="43"/>
      <c r="G8861" s="48">
        <f t="shared" si="223"/>
        <v>100288.55320726743</v>
      </c>
      <c r="H8861" s="389" t="s">
        <v>9567</v>
      </c>
      <c r="L8861" s="353"/>
      <c r="M8861" s="635"/>
    </row>
    <row r="8862" spans="1:13" x14ac:dyDescent="0.3">
      <c r="A8862" s="45">
        <v>45364</v>
      </c>
      <c r="B8862" s="396" t="s">
        <v>25</v>
      </c>
      <c r="C8862" s="5" t="s">
        <v>11143</v>
      </c>
      <c r="D8862" s="5" t="s">
        <v>294</v>
      </c>
      <c r="E8862" s="43">
        <v>5000</v>
      </c>
      <c r="F8862" s="43"/>
      <c r="G8862" s="48">
        <f t="shared" si="223"/>
        <v>95288.553207267425</v>
      </c>
      <c r="H8862" s="389" t="s">
        <v>9567</v>
      </c>
      <c r="M8862" s="635"/>
    </row>
    <row r="8863" spans="1:13" x14ac:dyDescent="0.3">
      <c r="A8863" s="45">
        <v>45364</v>
      </c>
      <c r="B8863" s="396" t="s">
        <v>12095</v>
      </c>
      <c r="C8863" s="5" t="s">
        <v>84</v>
      </c>
      <c r="D8863" s="5" t="s">
        <v>13418</v>
      </c>
      <c r="E8863" s="43">
        <v>25000</v>
      </c>
      <c r="F8863" s="43"/>
      <c r="G8863" s="48">
        <f t="shared" si="223"/>
        <v>70288.553207267425</v>
      </c>
      <c r="H8863" s="389" t="s">
        <v>9567</v>
      </c>
      <c r="M8863" s="635"/>
    </row>
    <row r="8864" spans="1:13" x14ac:dyDescent="0.3">
      <c r="A8864" s="45">
        <v>45364</v>
      </c>
      <c r="B8864" s="396" t="s">
        <v>12632</v>
      </c>
      <c r="C8864" s="5" t="s">
        <v>64</v>
      </c>
      <c r="D8864" s="5" t="s">
        <v>13414</v>
      </c>
      <c r="E8864" s="43">
        <v>4860</v>
      </c>
      <c r="F8864" s="43"/>
      <c r="G8864" s="48">
        <f t="shared" si="223"/>
        <v>65428.553207267425</v>
      </c>
      <c r="H8864" s="389" t="s">
        <v>9567</v>
      </c>
      <c r="M8864" s="635"/>
    </row>
    <row r="8865" spans="1:13" x14ac:dyDescent="0.3">
      <c r="A8865" s="45">
        <v>45364</v>
      </c>
      <c r="B8865" s="396" t="s">
        <v>12632</v>
      </c>
      <c r="C8865" s="5" t="s">
        <v>6430</v>
      </c>
      <c r="D8865" s="5" t="s">
        <v>13415</v>
      </c>
      <c r="E8865" s="43">
        <v>2000</v>
      </c>
      <c r="F8865" s="43"/>
      <c r="G8865" s="48">
        <f t="shared" si="223"/>
        <v>63428.553207267425</v>
      </c>
      <c r="H8865" s="389" t="s">
        <v>9567</v>
      </c>
      <c r="K8865" s="52" t="s">
        <v>13409</v>
      </c>
    </row>
    <row r="8866" spans="1:13" x14ac:dyDescent="0.3">
      <c r="A8866" s="45">
        <v>45364</v>
      </c>
      <c r="B8866" s="394" t="s">
        <v>12632</v>
      </c>
      <c r="C8866" s="186" t="s">
        <v>54</v>
      </c>
      <c r="D8866" s="186" t="s">
        <v>13416</v>
      </c>
      <c r="E8866" s="187">
        <v>3500</v>
      </c>
      <c r="F8866" s="43"/>
      <c r="G8866" s="48">
        <f t="shared" si="223"/>
        <v>59928.553207267425</v>
      </c>
      <c r="H8866" s="389" t="s">
        <v>9567</v>
      </c>
    </row>
    <row r="8867" spans="1:13" x14ac:dyDescent="0.3">
      <c r="A8867" s="45">
        <v>45364</v>
      </c>
      <c r="B8867" s="394" t="s">
        <v>12632</v>
      </c>
      <c r="C8867" s="186" t="s">
        <v>54</v>
      </c>
      <c r="D8867" s="186" t="s">
        <v>13417</v>
      </c>
      <c r="E8867" s="187">
        <v>32500</v>
      </c>
      <c r="F8867" s="43"/>
      <c r="G8867" s="48">
        <f t="shared" si="223"/>
        <v>27428.553207267425</v>
      </c>
      <c r="H8867" s="389" t="s">
        <v>9567</v>
      </c>
      <c r="K8867" s="52" t="s">
        <v>13410</v>
      </c>
    </row>
    <row r="8868" spans="1:13" x14ac:dyDescent="0.3">
      <c r="A8868" s="45">
        <v>45364</v>
      </c>
      <c r="B8868" s="396" t="s">
        <v>12251</v>
      </c>
      <c r="C8868" s="5" t="s">
        <v>1616</v>
      </c>
      <c r="D8868" s="5" t="s">
        <v>13419</v>
      </c>
      <c r="E8868" s="43">
        <v>900</v>
      </c>
      <c r="F8868" s="43"/>
      <c r="G8868" s="48">
        <f t="shared" si="223"/>
        <v>26528.553207267425</v>
      </c>
      <c r="H8868" s="389" t="s">
        <v>9567</v>
      </c>
      <c r="M8868" s="4" t="e">
        <f>#REF!*8%</f>
        <v>#REF!</v>
      </c>
    </row>
    <row r="8869" spans="1:13" x14ac:dyDescent="0.3">
      <c r="A8869" s="45">
        <v>45364</v>
      </c>
      <c r="B8869" s="396" t="s">
        <v>25</v>
      </c>
      <c r="C8869" s="5" t="s">
        <v>25</v>
      </c>
      <c r="D8869" s="5" t="s">
        <v>13300</v>
      </c>
      <c r="E8869" s="43">
        <v>1000</v>
      </c>
      <c r="F8869" s="43"/>
      <c r="G8869" s="48">
        <f t="shared" si="223"/>
        <v>25528.553207267425</v>
      </c>
      <c r="H8869" s="389" t="s">
        <v>9567</v>
      </c>
      <c r="M8869" s="4" t="e">
        <f>#REF!-M8868</f>
        <v>#REF!</v>
      </c>
    </row>
    <row r="8870" spans="1:13" x14ac:dyDescent="0.3">
      <c r="A8870" s="45">
        <v>45365</v>
      </c>
      <c r="B8870" s="396" t="s">
        <v>12817</v>
      </c>
      <c r="C8870" s="5" t="s">
        <v>11174</v>
      </c>
      <c r="D8870" s="5" t="s">
        <v>13421</v>
      </c>
      <c r="E8870" s="43">
        <v>1800</v>
      </c>
      <c r="F8870" s="43"/>
      <c r="G8870" s="48">
        <f t="shared" si="223"/>
        <v>23728.553207267425</v>
      </c>
      <c r="H8870" s="389" t="s">
        <v>9567</v>
      </c>
      <c r="I8870" s="52">
        <v>11983</v>
      </c>
      <c r="M8870" s="4">
        <v>1613998</v>
      </c>
    </row>
    <row r="8871" spans="1:13" x14ac:dyDescent="0.3">
      <c r="A8871" s="45">
        <v>45365</v>
      </c>
      <c r="B8871" s="396" t="s">
        <v>12817</v>
      </c>
      <c r="C8871" s="5" t="s">
        <v>11174</v>
      </c>
      <c r="D8871" s="5" t="s">
        <v>13422</v>
      </c>
      <c r="E8871" s="65">
        <v>1250</v>
      </c>
      <c r="F8871" s="43"/>
      <c r="G8871" s="48">
        <f t="shared" si="223"/>
        <v>22478.553207267425</v>
      </c>
      <c r="H8871" s="389" t="s">
        <v>9567</v>
      </c>
      <c r="I8871" s="52">
        <f>I8870*18%</f>
        <v>2156.94</v>
      </c>
      <c r="M8871" s="4" t="e">
        <f>M8870+M8869</f>
        <v>#REF!</v>
      </c>
    </row>
    <row r="8872" spans="1:13" x14ac:dyDescent="0.3">
      <c r="A8872" s="45">
        <v>45365</v>
      </c>
      <c r="B8872" s="567"/>
      <c r="C8872" s="480"/>
      <c r="D8872" s="491" t="s">
        <v>4364</v>
      </c>
      <c r="E8872" s="480"/>
      <c r="F8872" s="28">
        <v>160000</v>
      </c>
      <c r="G8872" s="48">
        <f t="shared" si="223"/>
        <v>182478.55320726743</v>
      </c>
      <c r="H8872" s="389" t="s">
        <v>9567</v>
      </c>
    </row>
    <row r="8873" spans="1:13" x14ac:dyDescent="0.3">
      <c r="A8873" s="45">
        <v>45365</v>
      </c>
      <c r="B8873" s="396" t="s">
        <v>12251</v>
      </c>
      <c r="C8873" s="5" t="s">
        <v>1074</v>
      </c>
      <c r="D8873" s="5" t="s">
        <v>6280</v>
      </c>
      <c r="E8873" s="43">
        <v>2905</v>
      </c>
      <c r="F8873" s="43"/>
      <c r="G8873" s="48">
        <f t="shared" si="223"/>
        <v>179573.55320726743</v>
      </c>
      <c r="H8873" s="389" t="s">
        <v>9567</v>
      </c>
      <c r="I8873" s="52">
        <f>I8872*20</f>
        <v>0</v>
      </c>
    </row>
    <row r="8874" spans="1:13" x14ac:dyDescent="0.3">
      <c r="A8874" s="45">
        <v>45365</v>
      </c>
      <c r="B8874" s="396" t="s">
        <v>25</v>
      </c>
      <c r="C8874" s="5" t="s">
        <v>1074</v>
      </c>
      <c r="D8874" s="5" t="s">
        <v>6280</v>
      </c>
      <c r="E8874" s="43">
        <v>9220</v>
      </c>
      <c r="F8874" s="43"/>
      <c r="G8874" s="48">
        <f t="shared" si="223"/>
        <v>170353.55320726743</v>
      </c>
      <c r="H8874" s="389" t="s">
        <v>9567</v>
      </c>
    </row>
    <row r="8875" spans="1:13" x14ac:dyDescent="0.3">
      <c r="A8875" s="45">
        <v>45365</v>
      </c>
      <c r="B8875" s="396" t="s">
        <v>12817</v>
      </c>
      <c r="C8875" s="5" t="s">
        <v>5793</v>
      </c>
      <c r="D8875" s="5" t="s">
        <v>40</v>
      </c>
      <c r="E8875" s="43">
        <v>3000</v>
      </c>
      <c r="F8875" s="43"/>
      <c r="G8875" s="48">
        <f t="shared" si="223"/>
        <v>167353.55320726743</v>
      </c>
      <c r="H8875" s="389" t="s">
        <v>9567</v>
      </c>
    </row>
    <row r="8876" spans="1:13" x14ac:dyDescent="0.3">
      <c r="A8876" s="45">
        <v>45365</v>
      </c>
      <c r="B8876" s="396" t="s">
        <v>12817</v>
      </c>
      <c r="C8876" s="5" t="s">
        <v>5793</v>
      </c>
      <c r="D8876" s="5" t="s">
        <v>13423</v>
      </c>
      <c r="E8876" s="43">
        <v>250</v>
      </c>
      <c r="F8876" s="43"/>
      <c r="G8876" s="48">
        <f t="shared" ref="G8876:G8943" si="224">G8875+F8876-E8876</f>
        <v>167103.55320726743</v>
      </c>
      <c r="H8876" s="389" t="s">
        <v>9567</v>
      </c>
    </row>
    <row r="8877" spans="1:13" x14ac:dyDescent="0.3">
      <c r="A8877" s="45">
        <v>45365</v>
      </c>
      <c r="B8877" s="396" t="s">
        <v>12102</v>
      </c>
      <c r="C8877" s="5" t="s">
        <v>5793</v>
      </c>
      <c r="D8877" s="5" t="s">
        <v>13424</v>
      </c>
      <c r="E8877" s="43">
        <v>300</v>
      </c>
      <c r="F8877" s="43"/>
      <c r="G8877" s="48">
        <f t="shared" si="224"/>
        <v>166803.55320726743</v>
      </c>
      <c r="H8877" s="389" t="s">
        <v>9567</v>
      </c>
    </row>
    <row r="8878" spans="1:13" x14ac:dyDescent="0.3">
      <c r="A8878" s="45">
        <v>45365</v>
      </c>
      <c r="B8878" s="396" t="s">
        <v>12817</v>
      </c>
      <c r="C8878" s="5" t="s">
        <v>30</v>
      </c>
      <c r="D8878" s="5" t="s">
        <v>13425</v>
      </c>
      <c r="E8878" s="43">
        <v>1000</v>
      </c>
      <c r="F8878" s="43"/>
      <c r="G8878" s="48">
        <f t="shared" si="224"/>
        <v>165803.55320726743</v>
      </c>
      <c r="H8878" s="389" t="s">
        <v>9567</v>
      </c>
    </row>
    <row r="8879" spans="1:13" x14ac:dyDescent="0.3">
      <c r="A8879" s="45">
        <v>45365</v>
      </c>
      <c r="B8879" s="396" t="s">
        <v>25</v>
      </c>
      <c r="C8879" s="5" t="s">
        <v>25</v>
      </c>
      <c r="D8879" s="5" t="s">
        <v>13300</v>
      </c>
      <c r="E8879" s="43">
        <v>1000</v>
      </c>
      <c r="F8879" s="43"/>
      <c r="G8879" s="48">
        <f t="shared" si="224"/>
        <v>164803.55320726743</v>
      </c>
      <c r="H8879" s="389" t="s">
        <v>9567</v>
      </c>
    </row>
    <row r="8880" spans="1:13"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2" x14ac:dyDescent="0.3">
      <c r="A8897" s="45">
        <v>45370</v>
      </c>
      <c r="B8897" s="396" t="s">
        <v>13448</v>
      </c>
      <c r="C8897" s="5" t="s">
        <v>5793</v>
      </c>
      <c r="D8897" s="5" t="s">
        <v>40</v>
      </c>
      <c r="E8897" s="43">
        <v>200</v>
      </c>
      <c r="F8897" s="43"/>
      <c r="G8897" s="48">
        <f t="shared" si="224"/>
        <v>80396.553207267425</v>
      </c>
      <c r="H8897" s="389" t="s">
        <v>9567</v>
      </c>
    </row>
    <row r="8898" spans="1:12" x14ac:dyDescent="0.3">
      <c r="A8898" s="45">
        <v>45371</v>
      </c>
      <c r="B8898" s="396" t="s">
        <v>12632</v>
      </c>
      <c r="C8898" s="5" t="s">
        <v>11174</v>
      </c>
      <c r="D8898" s="5" t="s">
        <v>13444</v>
      </c>
      <c r="E8898" s="43">
        <v>11435</v>
      </c>
      <c r="F8898" s="43"/>
      <c r="G8898" s="48">
        <f t="shared" si="224"/>
        <v>68961.553207267425</v>
      </c>
      <c r="H8898" s="389" t="s">
        <v>9567</v>
      </c>
    </row>
    <row r="8899" spans="1:12" x14ac:dyDescent="0.3">
      <c r="A8899" s="45">
        <v>45371</v>
      </c>
      <c r="B8899" s="396" t="s">
        <v>13448</v>
      </c>
      <c r="C8899" s="5" t="s">
        <v>3220</v>
      </c>
      <c r="D8899" s="5" t="s">
        <v>582</v>
      </c>
      <c r="E8899" s="43">
        <v>20000</v>
      </c>
      <c r="F8899" s="43"/>
      <c r="G8899" s="48">
        <f t="shared" si="224"/>
        <v>48961.553207267425</v>
      </c>
      <c r="H8899" s="389" t="s">
        <v>9567</v>
      </c>
    </row>
    <row r="8900" spans="1:12" x14ac:dyDescent="0.3">
      <c r="A8900" s="45">
        <v>45371</v>
      </c>
      <c r="B8900" s="396" t="s">
        <v>12817</v>
      </c>
      <c r="C8900" s="5" t="s">
        <v>30</v>
      </c>
      <c r="D8900" s="5" t="s">
        <v>10637</v>
      </c>
      <c r="E8900" s="43">
        <v>1000</v>
      </c>
      <c r="F8900" s="43"/>
      <c r="G8900" s="48">
        <f t="shared" si="224"/>
        <v>47961.553207267425</v>
      </c>
      <c r="H8900" s="389" t="s">
        <v>9567</v>
      </c>
    </row>
    <row r="8901" spans="1:12" x14ac:dyDescent="0.3">
      <c r="A8901" s="45">
        <v>45371</v>
      </c>
      <c r="B8901" s="396" t="s">
        <v>12632</v>
      </c>
      <c r="C8901" s="5" t="s">
        <v>5793</v>
      </c>
      <c r="D8901" s="5" t="s">
        <v>40</v>
      </c>
      <c r="E8901" s="43">
        <v>1400</v>
      </c>
      <c r="F8901" s="43"/>
      <c r="G8901" s="48">
        <f t="shared" si="224"/>
        <v>46561.553207267425</v>
      </c>
      <c r="H8901" s="389" t="s">
        <v>9567</v>
      </c>
    </row>
    <row r="8902" spans="1:12" x14ac:dyDescent="0.3">
      <c r="A8902" s="45">
        <v>45371</v>
      </c>
      <c r="B8902" s="396" t="s">
        <v>12153</v>
      </c>
      <c r="C8902" s="5" t="s">
        <v>5793</v>
      </c>
      <c r="D8902" s="5" t="s">
        <v>40</v>
      </c>
      <c r="E8902" s="43">
        <v>700</v>
      </c>
      <c r="F8902" s="43"/>
      <c r="G8902" s="48">
        <f t="shared" si="224"/>
        <v>45861.553207267425</v>
      </c>
      <c r="H8902" s="389" t="s">
        <v>9567</v>
      </c>
    </row>
    <row r="8903" spans="1:12" x14ac:dyDescent="0.3">
      <c r="A8903" s="45">
        <v>45371</v>
      </c>
      <c r="B8903" s="396" t="s">
        <v>12062</v>
      </c>
      <c r="C8903" s="5" t="s">
        <v>11174</v>
      </c>
      <c r="D8903" s="5" t="s">
        <v>13445</v>
      </c>
      <c r="E8903" s="43">
        <v>1000</v>
      </c>
      <c r="F8903" s="43"/>
      <c r="G8903" s="48">
        <f t="shared" si="224"/>
        <v>44861.553207267425</v>
      </c>
      <c r="H8903" s="389" t="s">
        <v>9567</v>
      </c>
      <c r="L8903" s="52">
        <v>5000</v>
      </c>
    </row>
    <row r="8904" spans="1:12" x14ac:dyDescent="0.3">
      <c r="A8904" s="45">
        <v>45371</v>
      </c>
      <c r="B8904" s="396" t="s">
        <v>12062</v>
      </c>
      <c r="C8904" s="5" t="s">
        <v>5793</v>
      </c>
      <c r="D8904" s="5" t="s">
        <v>40</v>
      </c>
      <c r="E8904" s="43">
        <v>700</v>
      </c>
      <c r="F8904" s="43"/>
      <c r="G8904" s="48">
        <f t="shared" si="224"/>
        <v>44161.553207267425</v>
      </c>
      <c r="H8904" s="389" t="s">
        <v>9567</v>
      </c>
      <c r="L8904" s="52">
        <v>2000</v>
      </c>
    </row>
    <row r="8905" spans="1:12" x14ac:dyDescent="0.3">
      <c r="A8905" s="45">
        <v>45371</v>
      </c>
      <c r="B8905" s="396" t="s">
        <v>12817</v>
      </c>
      <c r="C8905" s="5" t="s">
        <v>13446</v>
      </c>
      <c r="D8905" s="5" t="s">
        <v>13447</v>
      </c>
      <c r="E8905" s="43">
        <v>540</v>
      </c>
      <c r="F8905" s="43"/>
      <c r="G8905" s="48">
        <f t="shared" si="224"/>
        <v>43621.553207267425</v>
      </c>
      <c r="H8905" s="389" t="s">
        <v>9567</v>
      </c>
      <c r="L8905" s="52">
        <v>200000</v>
      </c>
    </row>
    <row r="8906" spans="1:12" x14ac:dyDescent="0.3">
      <c r="A8906" s="45">
        <v>45371</v>
      </c>
      <c r="B8906" s="396" t="s">
        <v>12153</v>
      </c>
      <c r="C8906" s="5" t="s">
        <v>5793</v>
      </c>
      <c r="D8906" s="5" t="s">
        <v>40</v>
      </c>
      <c r="E8906" s="43">
        <v>400</v>
      </c>
      <c r="F8906" s="43"/>
      <c r="G8906" s="48">
        <f t="shared" si="224"/>
        <v>43221.553207267425</v>
      </c>
      <c r="H8906" s="389" t="s">
        <v>9567</v>
      </c>
      <c r="L8906" s="52">
        <v>100000</v>
      </c>
    </row>
    <row r="8907" spans="1:12" x14ac:dyDescent="0.3">
      <c r="A8907" s="45">
        <v>45371</v>
      </c>
      <c r="B8907" s="394" t="s">
        <v>25</v>
      </c>
      <c r="C8907" s="186" t="s">
        <v>54</v>
      </c>
      <c r="D8907" s="186" t="s">
        <v>7837</v>
      </c>
      <c r="E8907" s="187">
        <v>6000</v>
      </c>
      <c r="F8907" s="43"/>
      <c r="G8907" s="48">
        <f t="shared" si="224"/>
        <v>37221.553207267425</v>
      </c>
      <c r="H8907" s="389" t="s">
        <v>9567</v>
      </c>
      <c r="L8907" s="52">
        <v>2000</v>
      </c>
    </row>
    <row r="8908" spans="1:12" x14ac:dyDescent="0.3">
      <c r="A8908" s="45">
        <v>45371</v>
      </c>
      <c r="B8908" s="396" t="s">
        <v>12153</v>
      </c>
      <c r="C8908" s="5" t="s">
        <v>5793</v>
      </c>
      <c r="D8908" s="5" t="s">
        <v>40</v>
      </c>
      <c r="E8908" s="43">
        <v>600</v>
      </c>
      <c r="F8908" s="43"/>
      <c r="G8908" s="48">
        <f t="shared" si="224"/>
        <v>36621.553207267425</v>
      </c>
      <c r="H8908" s="389" t="s">
        <v>9567</v>
      </c>
      <c r="L8908" s="52">
        <v>2000</v>
      </c>
    </row>
    <row r="8909" spans="1:12" x14ac:dyDescent="0.3">
      <c r="A8909" s="45">
        <v>45371</v>
      </c>
      <c r="B8909" s="396" t="s">
        <v>25</v>
      </c>
      <c r="C8909" s="5" t="s">
        <v>25</v>
      </c>
      <c r="D8909" s="5" t="s">
        <v>7438</v>
      </c>
      <c r="E8909" s="43">
        <v>1000</v>
      </c>
      <c r="F8909" s="43"/>
      <c r="G8909" s="48">
        <f t="shared" si="224"/>
        <v>35621.553207267425</v>
      </c>
      <c r="H8909" s="389" t="s">
        <v>9567</v>
      </c>
      <c r="L8909" s="52">
        <v>10000</v>
      </c>
    </row>
    <row r="8910" spans="1:12" x14ac:dyDescent="0.3">
      <c r="A8910" s="45">
        <v>45371</v>
      </c>
      <c r="B8910" s="396" t="s">
        <v>25</v>
      </c>
      <c r="C8910" s="5" t="s">
        <v>25</v>
      </c>
      <c r="D8910" s="5" t="s">
        <v>2637</v>
      </c>
      <c r="E8910" s="43">
        <v>1000</v>
      </c>
      <c r="F8910" s="43"/>
      <c r="G8910" s="48">
        <f t="shared" si="224"/>
        <v>34621.553207267425</v>
      </c>
      <c r="H8910" s="389" t="s">
        <v>9567</v>
      </c>
      <c r="L8910" s="52">
        <v>15000</v>
      </c>
    </row>
    <row r="8911" spans="1:12" x14ac:dyDescent="0.3">
      <c r="A8911" s="45">
        <v>45372</v>
      </c>
      <c r="B8911" s="396" t="s">
        <v>12817</v>
      </c>
      <c r="C8911" s="5" t="s">
        <v>11174</v>
      </c>
      <c r="D8911" s="5" t="s">
        <v>13450</v>
      </c>
      <c r="E8911" s="43">
        <v>3000</v>
      </c>
      <c r="F8911" s="43"/>
      <c r="G8911" s="48">
        <f t="shared" si="224"/>
        <v>31621.553207267425</v>
      </c>
      <c r="H8911" s="389" t="s">
        <v>9567</v>
      </c>
      <c r="L8911" s="52">
        <v>10000</v>
      </c>
    </row>
    <row r="8912" spans="1:12" x14ac:dyDescent="0.3">
      <c r="A8912" s="45">
        <v>45372</v>
      </c>
      <c r="B8912" s="396" t="s">
        <v>12153</v>
      </c>
      <c r="C8912" s="5" t="s">
        <v>84</v>
      </c>
      <c r="D8912" s="5" t="s">
        <v>13449</v>
      </c>
      <c r="E8912" s="43">
        <v>3000</v>
      </c>
      <c r="F8912" s="43"/>
      <c r="G8912" s="48">
        <f t="shared" si="224"/>
        <v>28621.553207267425</v>
      </c>
      <c r="H8912" s="389" t="s">
        <v>9567</v>
      </c>
      <c r="L8912" s="52">
        <v>5000</v>
      </c>
    </row>
    <row r="8913" spans="1:12" x14ac:dyDescent="0.3">
      <c r="A8913" s="45">
        <v>45372</v>
      </c>
      <c r="B8913" s="396" t="s">
        <v>12817</v>
      </c>
      <c r="C8913" s="5" t="s">
        <v>9794</v>
      </c>
      <c r="D8913" s="5" t="s">
        <v>9795</v>
      </c>
      <c r="E8913" s="43">
        <v>2000</v>
      </c>
      <c r="F8913" s="43"/>
      <c r="G8913" s="48">
        <f t="shared" si="224"/>
        <v>26621.553207267425</v>
      </c>
      <c r="H8913" s="389" t="s">
        <v>9567</v>
      </c>
      <c r="L8913" s="52">
        <v>125000</v>
      </c>
    </row>
    <row r="8914" spans="1:12" x14ac:dyDescent="0.3">
      <c r="A8914" s="45">
        <v>45372</v>
      </c>
      <c r="B8914" s="396" t="s">
        <v>12153</v>
      </c>
      <c r="C8914" s="5" t="s">
        <v>84</v>
      </c>
      <c r="D8914" s="5" t="s">
        <v>13451</v>
      </c>
      <c r="E8914" s="43">
        <v>10000</v>
      </c>
      <c r="F8914" s="43"/>
      <c r="G8914" s="48">
        <f t="shared" si="224"/>
        <v>16621.553207267425</v>
      </c>
      <c r="H8914" s="389" t="s">
        <v>9567</v>
      </c>
      <c r="L8914" s="52">
        <f>SUM(L8903:L8913)</f>
        <v>476000</v>
      </c>
    </row>
    <row r="8915" spans="1:12" x14ac:dyDescent="0.3">
      <c r="A8915" s="45">
        <v>45372</v>
      </c>
      <c r="B8915" s="396" t="s">
        <v>12153</v>
      </c>
      <c r="C8915" s="5" t="s">
        <v>84</v>
      </c>
      <c r="D8915" s="5" t="s">
        <v>13452</v>
      </c>
      <c r="E8915" s="43">
        <v>4000</v>
      </c>
      <c r="F8915" s="43"/>
      <c r="G8915" s="48">
        <f t="shared" si="224"/>
        <v>12621.553207267425</v>
      </c>
      <c r="H8915" s="389" t="s">
        <v>9567</v>
      </c>
      <c r="L8915" s="52">
        <f>500000-L8914</f>
        <v>24000</v>
      </c>
    </row>
    <row r="8916" spans="1:12" x14ac:dyDescent="0.3">
      <c r="A8916" s="45">
        <v>45372</v>
      </c>
      <c r="B8916" s="396" t="s">
        <v>12061</v>
      </c>
      <c r="C8916" s="5" t="s">
        <v>11174</v>
      </c>
      <c r="D8916" s="5" t="s">
        <v>13453</v>
      </c>
      <c r="E8916" s="43">
        <v>8000</v>
      </c>
      <c r="F8916" s="43"/>
      <c r="G8916" s="48">
        <f t="shared" si="224"/>
        <v>4621.553207267425</v>
      </c>
      <c r="H8916" s="389" t="s">
        <v>9567</v>
      </c>
    </row>
    <row r="8917" spans="1:12" x14ac:dyDescent="0.3">
      <c r="A8917" s="45">
        <v>45373</v>
      </c>
      <c r="B8917" s="567"/>
      <c r="C8917" s="480"/>
      <c r="D8917" s="491" t="s">
        <v>4364</v>
      </c>
      <c r="E8917" s="480"/>
      <c r="F8917" s="28">
        <v>45000</v>
      </c>
      <c r="G8917" s="48">
        <f t="shared" si="224"/>
        <v>49621.553207267425</v>
      </c>
      <c r="H8917" s="389" t="s">
        <v>9567</v>
      </c>
    </row>
    <row r="8918" spans="1:12" x14ac:dyDescent="0.3">
      <c r="A8918" s="45">
        <v>45373</v>
      </c>
      <c r="B8918" s="396" t="s">
        <v>13448</v>
      </c>
      <c r="C8918" s="5" t="s">
        <v>12847</v>
      </c>
      <c r="D8918" s="5" t="s">
        <v>582</v>
      </c>
      <c r="E8918" s="43">
        <v>10000</v>
      </c>
      <c r="F8918" s="43"/>
      <c r="G8918" s="48">
        <f t="shared" si="224"/>
        <v>39621.553207267425</v>
      </c>
      <c r="H8918" s="389" t="s">
        <v>9567</v>
      </c>
    </row>
    <row r="8919" spans="1:12" x14ac:dyDescent="0.3">
      <c r="A8919" s="45">
        <v>45376</v>
      </c>
      <c r="B8919" s="396" t="s">
        <v>12817</v>
      </c>
      <c r="C8919" s="5" t="s">
        <v>26</v>
      </c>
      <c r="D8919" s="5" t="s">
        <v>13454</v>
      </c>
      <c r="E8919" s="43">
        <v>1500</v>
      </c>
      <c r="F8919" s="43"/>
      <c r="G8919" s="48">
        <f t="shared" si="224"/>
        <v>38121.553207267425</v>
      </c>
      <c r="H8919" s="389" t="s">
        <v>9567</v>
      </c>
    </row>
    <row r="8920" spans="1:12" x14ac:dyDescent="0.3">
      <c r="A8920" s="45">
        <v>45376</v>
      </c>
      <c r="B8920" s="396" t="s">
        <v>12632</v>
      </c>
      <c r="C8920" s="5" t="s">
        <v>6430</v>
      </c>
      <c r="D8920" s="5" t="s">
        <v>13455</v>
      </c>
      <c r="E8920" s="43">
        <v>2000</v>
      </c>
      <c r="F8920" s="43"/>
      <c r="G8920" s="48">
        <f t="shared" si="224"/>
        <v>36121.553207267425</v>
      </c>
      <c r="H8920" s="389" t="s">
        <v>9567</v>
      </c>
    </row>
    <row r="8921" spans="1:12" x14ac:dyDescent="0.3">
      <c r="A8921" s="45">
        <v>45376</v>
      </c>
      <c r="B8921" s="396" t="s">
        <v>25</v>
      </c>
      <c r="C8921" s="5" t="s">
        <v>25</v>
      </c>
      <c r="D8921" s="5" t="s">
        <v>13461</v>
      </c>
      <c r="E8921" s="43">
        <v>31500</v>
      </c>
      <c r="F8921" s="43"/>
      <c r="G8921" s="48">
        <f t="shared" si="224"/>
        <v>4621.553207267425</v>
      </c>
      <c r="H8921" s="389" t="s">
        <v>9567</v>
      </c>
    </row>
    <row r="8922" spans="1:12" x14ac:dyDescent="0.3">
      <c r="A8922" s="45">
        <v>45384</v>
      </c>
      <c r="B8922" s="567"/>
      <c r="C8922" s="480"/>
      <c r="D8922" s="491" t="s">
        <v>13494</v>
      </c>
      <c r="E8922" s="480"/>
      <c r="F8922" s="28">
        <v>500000</v>
      </c>
      <c r="G8922" s="48">
        <f t="shared" si="224"/>
        <v>504621.55320726743</v>
      </c>
      <c r="H8922" s="389" t="s">
        <v>9567</v>
      </c>
    </row>
    <row r="8923" spans="1:12" x14ac:dyDescent="0.3">
      <c r="A8923" s="45">
        <v>45384</v>
      </c>
      <c r="B8923" s="394" t="s">
        <v>12817</v>
      </c>
      <c r="C8923" s="186" t="s">
        <v>54</v>
      </c>
      <c r="D8923" s="186" t="s">
        <v>6245</v>
      </c>
      <c r="E8923" s="187">
        <v>80160</v>
      </c>
      <c r="F8923" s="43"/>
      <c r="G8923" s="48">
        <f t="shared" si="224"/>
        <v>424461.55320726743</v>
      </c>
      <c r="H8923" s="389" t="s">
        <v>9567</v>
      </c>
    </row>
    <row r="8924" spans="1:12" x14ac:dyDescent="0.3">
      <c r="A8924" s="45">
        <v>45384</v>
      </c>
      <c r="B8924" s="394" t="s">
        <v>13475</v>
      </c>
      <c r="C8924" s="186" t="s">
        <v>54</v>
      </c>
      <c r="D8924" s="186" t="s">
        <v>12773</v>
      </c>
      <c r="E8924" s="187">
        <v>23130</v>
      </c>
      <c r="F8924" s="43"/>
      <c r="G8924" s="48">
        <f t="shared" si="224"/>
        <v>401331.55320726743</v>
      </c>
      <c r="H8924" s="389" t="s">
        <v>9567</v>
      </c>
    </row>
    <row r="8925" spans="1:12" x14ac:dyDescent="0.3">
      <c r="A8925" s="45">
        <v>45384</v>
      </c>
      <c r="B8925" s="396" t="s">
        <v>12071</v>
      </c>
      <c r="C8925" s="5" t="s">
        <v>11174</v>
      </c>
      <c r="D8925" s="5" t="s">
        <v>13476</v>
      </c>
      <c r="E8925" s="43">
        <v>1700</v>
      </c>
      <c r="F8925" s="43"/>
      <c r="G8925" s="48">
        <f t="shared" si="224"/>
        <v>399631.55320726743</v>
      </c>
      <c r="H8925" s="389" t="s">
        <v>9567</v>
      </c>
    </row>
    <row r="8926" spans="1:12" x14ac:dyDescent="0.3">
      <c r="A8926" s="45">
        <v>45384</v>
      </c>
      <c r="B8926" s="396" t="s">
        <v>25</v>
      </c>
      <c r="C8926" s="5" t="s">
        <v>25</v>
      </c>
      <c r="D8926" s="5" t="s">
        <v>13300</v>
      </c>
      <c r="E8926" s="43">
        <v>3000</v>
      </c>
      <c r="F8926" s="43"/>
      <c r="G8926" s="48">
        <f t="shared" si="224"/>
        <v>396631.55320726743</v>
      </c>
      <c r="H8926" s="389" t="s">
        <v>9567</v>
      </c>
    </row>
    <row r="8927" spans="1:12" x14ac:dyDescent="0.3">
      <c r="A8927" s="45">
        <v>45384</v>
      </c>
      <c r="B8927" s="396" t="s">
        <v>13406</v>
      </c>
      <c r="C8927" s="5" t="s">
        <v>9758</v>
      </c>
      <c r="D8927" s="5" t="s">
        <v>13208</v>
      </c>
      <c r="E8927" s="43">
        <v>5000</v>
      </c>
      <c r="F8927" s="43"/>
      <c r="G8927" s="48">
        <f t="shared" si="224"/>
        <v>391631.55320726743</v>
      </c>
      <c r="H8927" s="389" t="s">
        <v>9567</v>
      </c>
    </row>
    <row r="8928" spans="1:12"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3" x14ac:dyDescent="0.3">
      <c r="A8945" s="45">
        <v>45385</v>
      </c>
      <c r="B8945" s="567"/>
      <c r="C8945" s="480"/>
      <c r="D8945" s="491" t="s">
        <v>4364</v>
      </c>
      <c r="E8945" s="480"/>
      <c r="F8945" s="43">
        <v>500000</v>
      </c>
      <c r="G8945" s="48">
        <f t="shared" si="225"/>
        <v>542901.55320726754</v>
      </c>
      <c r="H8945" s="389" t="s">
        <v>9567</v>
      </c>
    </row>
    <row r="8946" spans="1:13" x14ac:dyDescent="0.3">
      <c r="A8946" s="45">
        <v>45385</v>
      </c>
      <c r="B8946" s="567"/>
      <c r="C8946" s="480"/>
      <c r="D8946" s="491" t="s">
        <v>12290</v>
      </c>
      <c r="E8946" s="480"/>
      <c r="F8946" s="28">
        <v>800000</v>
      </c>
      <c r="G8946" s="48">
        <f t="shared" si="225"/>
        <v>1342901.5532072675</v>
      </c>
      <c r="H8946" s="389" t="s">
        <v>9567</v>
      </c>
    </row>
    <row r="8947" spans="1:13" x14ac:dyDescent="0.3">
      <c r="A8947" s="45">
        <v>45385</v>
      </c>
      <c r="B8947" s="394" t="s">
        <v>12096</v>
      </c>
      <c r="C8947" s="186" t="s">
        <v>54</v>
      </c>
      <c r="D8947" s="186" t="s">
        <v>12767</v>
      </c>
      <c r="E8947" s="187">
        <v>186200</v>
      </c>
      <c r="F8947" s="43"/>
      <c r="G8947" s="48">
        <f t="shared" si="225"/>
        <v>1156701.5532072675</v>
      </c>
      <c r="H8947" s="389" t="s">
        <v>9567</v>
      </c>
    </row>
    <row r="8948" spans="1:13" x14ac:dyDescent="0.3">
      <c r="A8948" s="45">
        <v>45385</v>
      </c>
      <c r="B8948" s="396" t="s">
        <v>25</v>
      </c>
      <c r="C8948" s="5" t="s">
        <v>25</v>
      </c>
      <c r="D8948" s="5" t="s">
        <v>9664</v>
      </c>
      <c r="E8948" s="43">
        <v>1000</v>
      </c>
      <c r="F8948" s="43"/>
      <c r="G8948" s="48">
        <f t="shared" si="225"/>
        <v>1155701.5532072675</v>
      </c>
      <c r="H8948" s="389" t="s">
        <v>9567</v>
      </c>
    </row>
    <row r="8949" spans="1:13" x14ac:dyDescent="0.3">
      <c r="A8949" s="45">
        <v>45385</v>
      </c>
      <c r="B8949" s="396" t="s">
        <v>12096</v>
      </c>
      <c r="C8949" s="5" t="s">
        <v>26</v>
      </c>
      <c r="D8949" s="5" t="s">
        <v>5915</v>
      </c>
      <c r="E8949" s="43">
        <v>3000</v>
      </c>
      <c r="F8949" s="43"/>
      <c r="G8949" s="48">
        <f t="shared" si="225"/>
        <v>1152701.5532072675</v>
      </c>
      <c r="H8949" s="389" t="s">
        <v>9567</v>
      </c>
    </row>
    <row r="8950" spans="1:13" x14ac:dyDescent="0.3">
      <c r="A8950" s="45">
        <v>45385</v>
      </c>
      <c r="B8950" s="396" t="s">
        <v>12096</v>
      </c>
      <c r="C8950" s="5" t="s">
        <v>26</v>
      </c>
      <c r="D8950" s="5" t="s">
        <v>13495</v>
      </c>
      <c r="E8950" s="43">
        <v>500</v>
      </c>
      <c r="F8950" s="43"/>
      <c r="G8950" s="48">
        <f t="shared" si="225"/>
        <v>1152201.5532072675</v>
      </c>
      <c r="H8950" s="389" t="s">
        <v>9567</v>
      </c>
    </row>
    <row r="8951" spans="1:13" x14ac:dyDescent="0.3">
      <c r="A8951" s="45">
        <v>45385</v>
      </c>
      <c r="B8951" s="394" t="s">
        <v>13342</v>
      </c>
      <c r="C8951" s="186" t="s">
        <v>54</v>
      </c>
      <c r="D8951" s="186" t="s">
        <v>13497</v>
      </c>
      <c r="E8951" s="187">
        <v>266282</v>
      </c>
      <c r="F8951" s="43"/>
      <c r="G8951" s="48">
        <f t="shared" si="225"/>
        <v>885919.55320726754</v>
      </c>
      <c r="H8951" s="389" t="s">
        <v>9567</v>
      </c>
    </row>
    <row r="8952" spans="1:13" x14ac:dyDescent="0.3">
      <c r="A8952" s="45">
        <v>45385</v>
      </c>
      <c r="B8952" s="394" t="s">
        <v>13448</v>
      </c>
      <c r="C8952" s="186" t="s">
        <v>54</v>
      </c>
      <c r="D8952" s="186" t="s">
        <v>13498</v>
      </c>
      <c r="E8952" s="187">
        <v>129000</v>
      </c>
      <c r="F8952" s="43"/>
      <c r="G8952" s="48">
        <f t="shared" si="225"/>
        <v>756919.55320726754</v>
      </c>
      <c r="H8952" s="389" t="s">
        <v>9567</v>
      </c>
    </row>
    <row r="8953" spans="1:13" x14ac:dyDescent="0.3">
      <c r="A8953" s="45">
        <v>45385</v>
      </c>
      <c r="B8953" s="396" t="s">
        <v>25</v>
      </c>
      <c r="C8953" s="5" t="s">
        <v>13484</v>
      </c>
      <c r="D8953" s="5" t="s">
        <v>13485</v>
      </c>
      <c r="E8953" s="43">
        <v>5000</v>
      </c>
      <c r="F8953" s="43"/>
      <c r="G8953" s="48">
        <f t="shared" si="225"/>
        <v>751919.55320726754</v>
      </c>
      <c r="H8953" s="389" t="s">
        <v>9567</v>
      </c>
    </row>
    <row r="8954" spans="1:13" x14ac:dyDescent="0.3">
      <c r="A8954" s="45">
        <v>45386</v>
      </c>
      <c r="B8954" s="394" t="s">
        <v>13479</v>
      </c>
      <c r="C8954" s="186" t="s">
        <v>54</v>
      </c>
      <c r="D8954" s="186" t="s">
        <v>13502</v>
      </c>
      <c r="E8954" s="187">
        <v>43016</v>
      </c>
      <c r="F8954" s="43"/>
      <c r="G8954" s="48">
        <f t="shared" si="225"/>
        <v>708903.55320726754</v>
      </c>
      <c r="H8954" s="389" t="s">
        <v>9567</v>
      </c>
    </row>
    <row r="8955" spans="1:13" x14ac:dyDescent="0.3">
      <c r="A8955" s="45">
        <v>45386</v>
      </c>
      <c r="B8955" s="394" t="s">
        <v>12102</v>
      </c>
      <c r="C8955" s="186" t="s">
        <v>54</v>
      </c>
      <c r="D8955" s="186" t="s">
        <v>12541</v>
      </c>
      <c r="E8955" s="187">
        <v>36300</v>
      </c>
      <c r="F8955" s="43"/>
      <c r="G8955" s="48">
        <f t="shared" si="225"/>
        <v>672603.55320726754</v>
      </c>
      <c r="H8955" s="389" t="s">
        <v>9567</v>
      </c>
    </row>
    <row r="8956" spans="1:13" x14ac:dyDescent="0.3">
      <c r="A8956" s="45">
        <v>45386</v>
      </c>
      <c r="B8956" s="394" t="s">
        <v>12817</v>
      </c>
      <c r="C8956" s="186" t="s">
        <v>54</v>
      </c>
      <c r="D8956" s="186" t="s">
        <v>13503</v>
      </c>
      <c r="E8956" s="187">
        <v>65000</v>
      </c>
      <c r="F8956" s="43"/>
      <c r="G8956" s="48">
        <f t="shared" si="225"/>
        <v>607603.55320726754</v>
      </c>
      <c r="H8956" s="389" t="s">
        <v>9567</v>
      </c>
    </row>
    <row r="8957" spans="1:13" x14ac:dyDescent="0.3">
      <c r="A8957" s="45">
        <v>45386</v>
      </c>
      <c r="B8957" s="396" t="s">
        <v>12632</v>
      </c>
      <c r="C8957" s="5" t="s">
        <v>5793</v>
      </c>
      <c r="D8957" s="5" t="s">
        <v>40</v>
      </c>
      <c r="E8957" s="43">
        <v>2000</v>
      </c>
      <c r="F8957" s="43"/>
      <c r="G8957" s="48">
        <f t="shared" si="225"/>
        <v>605603.55320726754</v>
      </c>
      <c r="H8957" s="389" t="s">
        <v>9567</v>
      </c>
    </row>
    <row r="8958" spans="1:13" x14ac:dyDescent="0.3">
      <c r="A8958" s="45">
        <v>45386</v>
      </c>
      <c r="B8958" s="396" t="s">
        <v>12817</v>
      </c>
      <c r="C8958" s="5" t="s">
        <v>5793</v>
      </c>
      <c r="D8958" s="5" t="s">
        <v>40</v>
      </c>
      <c r="E8958" s="43">
        <v>200</v>
      </c>
      <c r="F8958" s="43"/>
      <c r="G8958" s="48">
        <f t="shared" si="225"/>
        <v>605403.55320726754</v>
      </c>
      <c r="H8958" s="389" t="s">
        <v>9567</v>
      </c>
    </row>
    <row r="8959" spans="1:13" x14ac:dyDescent="0.3">
      <c r="A8959" s="45">
        <v>45386</v>
      </c>
      <c r="B8959" s="394" t="s">
        <v>12632</v>
      </c>
      <c r="C8959" s="186" t="s">
        <v>54</v>
      </c>
      <c r="D8959" s="186" t="s">
        <v>13185</v>
      </c>
      <c r="E8959" s="187">
        <v>535700</v>
      </c>
      <c r="F8959" s="43"/>
      <c r="G8959" s="48">
        <f t="shared" si="225"/>
        <v>69703.553207267541</v>
      </c>
      <c r="H8959" s="389" t="s">
        <v>9567</v>
      </c>
      <c r="M8959" s="52" t="s">
        <v>13409</v>
      </c>
    </row>
    <row r="8960" spans="1:13" x14ac:dyDescent="0.3">
      <c r="A8960" s="45">
        <v>45386</v>
      </c>
      <c r="B8960" s="396" t="s">
        <v>13152</v>
      </c>
      <c r="C8960" s="5" t="s">
        <v>13505</v>
      </c>
      <c r="D8960" s="5" t="s">
        <v>13506</v>
      </c>
      <c r="E8960" s="43">
        <v>50000</v>
      </c>
      <c r="F8960" s="43"/>
      <c r="G8960" s="48">
        <f t="shared" si="225"/>
        <v>19703.553207267541</v>
      </c>
      <c r="H8960" s="389" t="s">
        <v>9567</v>
      </c>
      <c r="M8960" s="52"/>
    </row>
    <row r="8961" spans="1:13" x14ac:dyDescent="0.3">
      <c r="A8961" s="45">
        <v>45386</v>
      </c>
      <c r="B8961" s="396" t="s">
        <v>12632</v>
      </c>
      <c r="C8961" s="5" t="s">
        <v>5793</v>
      </c>
      <c r="D8961" s="5" t="s">
        <v>40</v>
      </c>
      <c r="E8961" s="43">
        <v>1000</v>
      </c>
      <c r="F8961" s="43"/>
      <c r="G8961" s="48">
        <f t="shared" si="225"/>
        <v>18703.553207267541</v>
      </c>
      <c r="H8961" s="389" t="s">
        <v>9567</v>
      </c>
      <c r="I8961" s="585"/>
      <c r="J8961" s="585"/>
      <c r="K8961" s="187"/>
      <c r="M8961" s="52"/>
    </row>
    <row r="8962" spans="1:13" x14ac:dyDescent="0.3">
      <c r="A8962" s="45">
        <v>45386</v>
      </c>
      <c r="B8962" s="396" t="s">
        <v>12153</v>
      </c>
      <c r="C8962" s="186" t="s">
        <v>26</v>
      </c>
      <c r="D8962" s="5" t="s">
        <v>13508</v>
      </c>
      <c r="E8962" s="43">
        <v>1500</v>
      </c>
      <c r="F8962" s="43"/>
      <c r="G8962" s="48">
        <f t="shared" si="225"/>
        <v>17203.553207267541</v>
      </c>
      <c r="H8962" s="389" t="s">
        <v>9567</v>
      </c>
      <c r="I8962" s="585"/>
      <c r="J8962" s="585"/>
      <c r="K8962" s="187"/>
    </row>
    <row r="8963" spans="1:13" x14ac:dyDescent="0.3">
      <c r="A8963" s="45">
        <v>45385</v>
      </c>
      <c r="B8963" s="567"/>
      <c r="C8963" s="480"/>
      <c r="D8963" s="491" t="s">
        <v>4364</v>
      </c>
      <c r="E8963" s="480"/>
      <c r="F8963" s="43">
        <v>425000</v>
      </c>
      <c r="G8963" s="48">
        <f t="shared" si="225"/>
        <v>442203.55320726754</v>
      </c>
      <c r="H8963" s="389" t="s">
        <v>9567</v>
      </c>
      <c r="I8963" s="585"/>
      <c r="J8963" s="585"/>
      <c r="K8963" s="187"/>
    </row>
    <row r="8964" spans="1:13" x14ac:dyDescent="0.3">
      <c r="A8964" s="45">
        <v>45386</v>
      </c>
      <c r="B8964" s="394" t="s">
        <v>12071</v>
      </c>
      <c r="C8964" s="186" t="s">
        <v>54</v>
      </c>
      <c r="D8964" s="186" t="s">
        <v>6253</v>
      </c>
      <c r="E8964" s="187">
        <v>137409.27419354839</v>
      </c>
      <c r="F8964" s="43"/>
      <c r="G8964" s="48">
        <f t="shared" si="225"/>
        <v>304794.27901371918</v>
      </c>
      <c r="H8964" s="389" t="s">
        <v>9567</v>
      </c>
    </row>
    <row r="8965" spans="1:13" x14ac:dyDescent="0.3">
      <c r="A8965" s="45">
        <v>45386</v>
      </c>
      <c r="B8965" s="394" t="s">
        <v>12095</v>
      </c>
      <c r="C8965" s="186" t="s">
        <v>54</v>
      </c>
      <c r="D8965" s="186" t="s">
        <v>6236</v>
      </c>
      <c r="E8965" s="187">
        <v>139459.67741935485</v>
      </c>
      <c r="F8965" s="43"/>
      <c r="G8965" s="48">
        <f t="shared" si="225"/>
        <v>165334.60159436433</v>
      </c>
      <c r="H8965" s="389" t="s">
        <v>9567</v>
      </c>
    </row>
    <row r="8966" spans="1:13" x14ac:dyDescent="0.3">
      <c r="A8966" s="45">
        <v>45386</v>
      </c>
      <c r="B8966" s="394" t="s">
        <v>12071</v>
      </c>
      <c r="C8966" s="186" t="s">
        <v>54</v>
      </c>
      <c r="D8966" s="186" t="s">
        <v>13383</v>
      </c>
      <c r="E8966" s="187">
        <v>28000</v>
      </c>
      <c r="F8966" s="43"/>
      <c r="G8966" s="48">
        <f t="shared" si="225"/>
        <v>137334.60159436433</v>
      </c>
      <c r="H8966" s="389" t="s">
        <v>9567</v>
      </c>
      <c r="M8966" s="52" t="s">
        <v>13480</v>
      </c>
    </row>
    <row r="8967" spans="1:13" x14ac:dyDescent="0.3">
      <c r="A8967" s="45">
        <v>45386</v>
      </c>
      <c r="B8967" s="396" t="s">
        <v>25</v>
      </c>
      <c r="C8967" s="5" t="s">
        <v>13484</v>
      </c>
      <c r="D8967" s="5" t="s">
        <v>13507</v>
      </c>
      <c r="E8967" s="43">
        <v>20000</v>
      </c>
      <c r="F8967" s="43"/>
      <c r="G8967" s="48">
        <f t="shared" si="225"/>
        <v>117334.60159436433</v>
      </c>
      <c r="H8967" s="389" t="s">
        <v>9567</v>
      </c>
      <c r="M8967" s="52"/>
    </row>
    <row r="8968" spans="1:13" x14ac:dyDescent="0.3">
      <c r="A8968" s="45">
        <v>45386</v>
      </c>
      <c r="B8968" s="396" t="s">
        <v>12817</v>
      </c>
      <c r="C8968" s="5" t="s">
        <v>12627</v>
      </c>
      <c r="D8968" s="5" t="s">
        <v>582</v>
      </c>
      <c r="E8968" s="43">
        <v>50000</v>
      </c>
      <c r="F8968" s="43"/>
      <c r="G8968" s="48">
        <f t="shared" si="225"/>
        <v>67334.601594364329</v>
      </c>
      <c r="H8968" s="389" t="s">
        <v>9567</v>
      </c>
    </row>
    <row r="8969" spans="1:13" x14ac:dyDescent="0.3">
      <c r="A8969" s="45">
        <v>45386</v>
      </c>
      <c r="B8969" s="396" t="s">
        <v>12817</v>
      </c>
      <c r="C8969" s="5" t="s">
        <v>11174</v>
      </c>
      <c r="D8969" s="5" t="s">
        <v>13504</v>
      </c>
      <c r="E8969" s="43">
        <v>4900</v>
      </c>
      <c r="F8969" s="43"/>
      <c r="G8969" s="48">
        <f t="shared" si="225"/>
        <v>62434.601594364329</v>
      </c>
      <c r="H8969" s="389" t="s">
        <v>9567</v>
      </c>
    </row>
    <row r="8970" spans="1:13" x14ac:dyDescent="0.3">
      <c r="A8970" s="45">
        <v>45386</v>
      </c>
      <c r="B8970" s="396" t="s">
        <v>12251</v>
      </c>
      <c r="C8970" s="5" t="s">
        <v>26</v>
      </c>
      <c r="D8970" s="5" t="s">
        <v>640</v>
      </c>
      <c r="E8970" s="43">
        <v>1500</v>
      </c>
      <c r="F8970" s="43"/>
      <c r="G8970" s="48">
        <f t="shared" si="225"/>
        <v>60934.601594364329</v>
      </c>
      <c r="H8970" s="389" t="s">
        <v>9567</v>
      </c>
      <c r="I8970" s="585"/>
      <c r="J8970" s="585"/>
      <c r="K8970" s="187"/>
    </row>
    <row r="8971" spans="1:13" x14ac:dyDescent="0.3">
      <c r="A8971" s="45">
        <v>45387</v>
      </c>
      <c r="B8971" s="396" t="s">
        <v>25</v>
      </c>
      <c r="C8971" s="5" t="s">
        <v>26</v>
      </c>
      <c r="D8971" s="5" t="s">
        <v>13512</v>
      </c>
      <c r="E8971" s="43">
        <v>1000</v>
      </c>
      <c r="F8971" s="43"/>
      <c r="G8971" s="48">
        <f t="shared" si="225"/>
        <v>59934.601594364329</v>
      </c>
      <c r="H8971" s="389" t="s">
        <v>9567</v>
      </c>
      <c r="I8971" s="585"/>
      <c r="J8971" s="585"/>
      <c r="K8971" s="187"/>
    </row>
    <row r="8972" spans="1:13" x14ac:dyDescent="0.3">
      <c r="A8972" s="45">
        <v>45387</v>
      </c>
      <c r="B8972" s="396"/>
      <c r="C8972" s="5" t="s">
        <v>14</v>
      </c>
      <c r="D8972" s="5" t="s">
        <v>13212</v>
      </c>
      <c r="E8972" s="43">
        <v>16900</v>
      </c>
      <c r="F8972" s="43"/>
      <c r="G8972" s="48">
        <f t="shared" si="225"/>
        <v>43034.601594364329</v>
      </c>
      <c r="H8972" s="389" t="s">
        <v>9567</v>
      </c>
      <c r="I8972" s="585"/>
      <c r="J8972" s="585"/>
      <c r="K8972" s="187"/>
      <c r="M8972" s="93">
        <f>K8972+K8971+K8964+K8962</f>
        <v>0</v>
      </c>
    </row>
    <row r="8973" spans="1:13" x14ac:dyDescent="0.3">
      <c r="A8973" s="45">
        <v>45387</v>
      </c>
      <c r="B8973" s="567"/>
      <c r="C8973" s="480"/>
      <c r="D8973" s="491" t="s">
        <v>13514</v>
      </c>
      <c r="E8973" s="480"/>
      <c r="F8973" s="43">
        <v>510000</v>
      </c>
      <c r="G8973" s="48">
        <f t="shared" si="225"/>
        <v>553034.60159436427</v>
      </c>
      <c r="H8973" s="389" t="s">
        <v>9567</v>
      </c>
    </row>
    <row r="8974" spans="1:13" x14ac:dyDescent="0.3">
      <c r="A8974" s="45">
        <v>45387</v>
      </c>
      <c r="B8974" s="396" t="s">
        <v>13448</v>
      </c>
      <c r="C8974" s="5" t="s">
        <v>3220</v>
      </c>
      <c r="D8974" s="5" t="s">
        <v>582</v>
      </c>
      <c r="E8974" s="43">
        <v>65250</v>
      </c>
      <c r="F8974" s="43"/>
      <c r="G8974" s="48">
        <f t="shared" si="225"/>
        <v>487784.60159436427</v>
      </c>
      <c r="H8974" s="389" t="s">
        <v>9567</v>
      </c>
    </row>
    <row r="8975" spans="1:13" x14ac:dyDescent="0.3">
      <c r="A8975" s="45">
        <v>45387</v>
      </c>
      <c r="B8975" s="396" t="s">
        <v>12062</v>
      </c>
      <c r="C8975" s="5" t="s">
        <v>12160</v>
      </c>
      <c r="D8975" s="5" t="s">
        <v>582</v>
      </c>
      <c r="E8975" s="43">
        <v>25000</v>
      </c>
      <c r="F8975" s="43"/>
      <c r="G8975" s="48">
        <f t="shared" si="225"/>
        <v>462784.60159436427</v>
      </c>
      <c r="H8975" s="389" t="s">
        <v>9567</v>
      </c>
    </row>
    <row r="8976" spans="1:13" x14ac:dyDescent="0.3">
      <c r="A8976" s="45">
        <v>45387</v>
      </c>
      <c r="B8976" s="396" t="s">
        <v>12632</v>
      </c>
      <c r="C8976" s="5" t="s">
        <v>54</v>
      </c>
      <c r="D8976" s="5" t="s">
        <v>13517</v>
      </c>
      <c r="E8976" s="43">
        <v>24650</v>
      </c>
      <c r="F8976" s="43"/>
      <c r="G8976" s="48">
        <f t="shared" si="225"/>
        <v>438134.60159436427</v>
      </c>
      <c r="H8976" s="389" t="s">
        <v>9567</v>
      </c>
    </row>
    <row r="8977" spans="1:13" x14ac:dyDescent="0.3">
      <c r="A8977" s="45">
        <v>45387</v>
      </c>
      <c r="B8977" s="396"/>
      <c r="C8977" s="5" t="s">
        <v>13484</v>
      </c>
      <c r="D8977" s="5" t="s">
        <v>13516</v>
      </c>
      <c r="E8977" s="43">
        <v>15000</v>
      </c>
      <c r="F8977" s="43"/>
      <c r="G8977" s="48">
        <f t="shared" si="225"/>
        <v>423134.60159436427</v>
      </c>
      <c r="H8977" s="389" t="s">
        <v>9567</v>
      </c>
    </row>
    <row r="8978" spans="1:13" x14ac:dyDescent="0.3">
      <c r="A8978" s="45">
        <v>45387</v>
      </c>
      <c r="B8978" s="394" t="s">
        <v>12071</v>
      </c>
      <c r="C8978" s="186" t="s">
        <v>54</v>
      </c>
      <c r="D8978" s="186" t="s">
        <v>13519</v>
      </c>
      <c r="E8978" s="187">
        <v>1200</v>
      </c>
      <c r="F8978" s="43"/>
      <c r="G8978" s="48">
        <f t="shared" si="225"/>
        <v>421934.60159436427</v>
      </c>
      <c r="H8978" s="389" t="s">
        <v>9567</v>
      </c>
    </row>
    <row r="8979" spans="1:13" x14ac:dyDescent="0.3">
      <c r="A8979" s="45">
        <v>45387</v>
      </c>
      <c r="B8979" s="396"/>
      <c r="C8979" s="5" t="s">
        <v>14</v>
      </c>
      <c r="D8979" s="5" t="s">
        <v>13520</v>
      </c>
      <c r="E8979" s="43">
        <v>10000</v>
      </c>
      <c r="F8979" s="43"/>
      <c r="G8979" s="48">
        <f t="shared" si="225"/>
        <v>411934.60159436427</v>
      </c>
      <c r="H8979" s="389" t="s">
        <v>9567</v>
      </c>
    </row>
    <row r="8980" spans="1:13" x14ac:dyDescent="0.3">
      <c r="A8980" s="45">
        <v>45387</v>
      </c>
      <c r="B8980" s="396" t="s">
        <v>13475</v>
      </c>
      <c r="C8980" s="5" t="s">
        <v>9758</v>
      </c>
      <c r="D8980" s="5" t="s">
        <v>13208</v>
      </c>
      <c r="E8980" s="43">
        <v>5000</v>
      </c>
      <c r="F8980" s="43"/>
      <c r="G8980" s="48">
        <f t="shared" si="225"/>
        <v>406934.60159436427</v>
      </c>
      <c r="H8980" s="389" t="s">
        <v>9567</v>
      </c>
      <c r="I8980" s="52">
        <v>275000</v>
      </c>
    </row>
    <row r="8981" spans="1:13" x14ac:dyDescent="0.3">
      <c r="A8981" s="45">
        <v>45388</v>
      </c>
      <c r="B8981" s="396"/>
      <c r="C8981" s="5" t="s">
        <v>11174</v>
      </c>
      <c r="D8981" s="5" t="s">
        <v>11400</v>
      </c>
      <c r="E8981" s="43">
        <v>11650</v>
      </c>
      <c r="F8981" s="43"/>
      <c r="G8981" s="48">
        <f t="shared" si="225"/>
        <v>395284.60159436427</v>
      </c>
      <c r="H8981" s="389" t="s">
        <v>9567</v>
      </c>
      <c r="I8981" s="52">
        <v>25000</v>
      </c>
    </row>
    <row r="8982" spans="1:13" x14ac:dyDescent="0.3">
      <c r="A8982" s="45">
        <v>45388</v>
      </c>
      <c r="B8982" s="396" t="s">
        <v>12153</v>
      </c>
      <c r="C8982" s="5" t="s">
        <v>12847</v>
      </c>
      <c r="D8982" s="5" t="s">
        <v>582</v>
      </c>
      <c r="E8982" s="43">
        <v>30000</v>
      </c>
      <c r="F8982" s="43"/>
      <c r="G8982" s="48">
        <f t="shared" si="225"/>
        <v>365284.60159436427</v>
      </c>
      <c r="H8982" s="389" t="s">
        <v>9567</v>
      </c>
      <c r="I8982" s="52">
        <v>100000</v>
      </c>
    </row>
    <row r="8983" spans="1:13" x14ac:dyDescent="0.3">
      <c r="A8983" s="45">
        <v>45388</v>
      </c>
      <c r="B8983" s="396" t="s">
        <v>12817</v>
      </c>
      <c r="C8983" s="5" t="s">
        <v>30</v>
      </c>
      <c r="D8983" s="5" t="s">
        <v>10637</v>
      </c>
      <c r="E8983" s="43">
        <v>1000</v>
      </c>
      <c r="F8983" s="43"/>
      <c r="G8983" s="48">
        <f t="shared" si="225"/>
        <v>364284.60159436427</v>
      </c>
      <c r="H8983" s="389" t="s">
        <v>9567</v>
      </c>
      <c r="I8983" s="52">
        <v>5000</v>
      </c>
    </row>
    <row r="8984" spans="1:13"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3" x14ac:dyDescent="0.3">
      <c r="A8985" s="45">
        <v>45388</v>
      </c>
      <c r="B8985" s="396" t="s">
        <v>10319</v>
      </c>
      <c r="C8985" s="5" t="s">
        <v>13530</v>
      </c>
      <c r="D8985" s="5" t="s">
        <v>13531</v>
      </c>
      <c r="E8985" s="43">
        <v>3600</v>
      </c>
      <c r="F8985" s="43"/>
      <c r="G8985" s="48">
        <f t="shared" si="225"/>
        <v>358184.60159436427</v>
      </c>
      <c r="H8985" s="389" t="s">
        <v>9567</v>
      </c>
    </row>
    <row r="8986" spans="1:13" x14ac:dyDescent="0.3">
      <c r="A8986" s="45">
        <v>45388</v>
      </c>
      <c r="B8986" s="396" t="s">
        <v>13342</v>
      </c>
      <c r="C8986" s="5" t="s">
        <v>3554</v>
      </c>
      <c r="D8986" s="5" t="s">
        <v>582</v>
      </c>
      <c r="E8986" s="43">
        <v>100000</v>
      </c>
      <c r="F8986" s="43"/>
      <c r="G8986" s="48">
        <f t="shared" si="225"/>
        <v>258184.60159436427</v>
      </c>
      <c r="H8986" s="389" t="s">
        <v>9567</v>
      </c>
    </row>
    <row r="8987" spans="1:13" x14ac:dyDescent="0.3">
      <c r="A8987" s="45">
        <v>45388</v>
      </c>
      <c r="B8987" s="396" t="s">
        <v>25</v>
      </c>
      <c r="C8987" s="5" t="s">
        <v>13496</v>
      </c>
      <c r="D8987" s="5" t="s">
        <v>13532</v>
      </c>
      <c r="E8987" s="43">
        <v>4000</v>
      </c>
      <c r="F8987" s="43"/>
      <c r="G8987" s="48">
        <f t="shared" si="225"/>
        <v>254184.60159436427</v>
      </c>
      <c r="H8987" s="389" t="s">
        <v>9567</v>
      </c>
      <c r="K8987" s="52">
        <v>50</v>
      </c>
      <c r="L8987" s="52">
        <v>5000</v>
      </c>
      <c r="M8987" s="52">
        <f>L8987*K8987</f>
        <v>250000</v>
      </c>
    </row>
    <row r="8988" spans="1:13" x14ac:dyDescent="0.3">
      <c r="A8988" s="45">
        <v>45388</v>
      </c>
      <c r="B8988" s="396"/>
      <c r="C8988" s="5" t="s">
        <v>14</v>
      </c>
      <c r="D8988" s="5" t="s">
        <v>294</v>
      </c>
      <c r="E8988" s="43">
        <v>253000</v>
      </c>
      <c r="F8988" s="43"/>
      <c r="G8988" s="48">
        <f t="shared" si="225"/>
        <v>1184.6015943642706</v>
      </c>
      <c r="H8988" s="389" t="s">
        <v>9567</v>
      </c>
      <c r="M8988" s="52"/>
    </row>
    <row r="8989" spans="1:13" x14ac:dyDescent="0.3">
      <c r="A8989" s="45">
        <v>45402</v>
      </c>
      <c r="B8989" s="567"/>
      <c r="C8989" s="480"/>
      <c r="D8989" s="491" t="s">
        <v>11014</v>
      </c>
      <c r="E8989" s="480"/>
      <c r="F8989" s="43">
        <v>50000</v>
      </c>
      <c r="G8989" s="48">
        <f t="shared" si="225"/>
        <v>51184.601594364271</v>
      </c>
      <c r="H8989" s="389" t="s">
        <v>9567</v>
      </c>
      <c r="M8989" s="52"/>
    </row>
    <row r="8990" spans="1:13" x14ac:dyDescent="0.3">
      <c r="A8990" s="45">
        <v>45402</v>
      </c>
      <c r="B8990" s="396" t="s">
        <v>13448</v>
      </c>
      <c r="C8990" s="5" t="s">
        <v>12847</v>
      </c>
      <c r="D8990" s="5" t="s">
        <v>294</v>
      </c>
      <c r="E8990" s="43">
        <v>5500</v>
      </c>
      <c r="F8990" s="43"/>
      <c r="G8990" s="48">
        <f t="shared" si="225"/>
        <v>45684.601594364271</v>
      </c>
      <c r="H8990" s="389" t="s">
        <v>9567</v>
      </c>
    </row>
    <row r="8991" spans="1:13" x14ac:dyDescent="0.3">
      <c r="A8991" s="45">
        <v>45402</v>
      </c>
      <c r="B8991" s="396" t="s">
        <v>12632</v>
      </c>
      <c r="C8991" s="5" t="s">
        <v>5793</v>
      </c>
      <c r="D8991" s="5" t="s">
        <v>13552</v>
      </c>
      <c r="E8991" s="43">
        <v>5000</v>
      </c>
      <c r="F8991" s="43"/>
      <c r="G8991" s="48">
        <f t="shared" si="225"/>
        <v>40684.601594364271</v>
      </c>
      <c r="H8991" s="389" t="s">
        <v>9567</v>
      </c>
    </row>
    <row r="8992" spans="1:13" x14ac:dyDescent="0.3">
      <c r="A8992" s="45">
        <v>45402</v>
      </c>
      <c r="B8992" s="396" t="s">
        <v>25</v>
      </c>
      <c r="C8992" s="5" t="s">
        <v>13484</v>
      </c>
      <c r="D8992" s="5" t="s">
        <v>13548</v>
      </c>
      <c r="E8992" s="43">
        <v>5000</v>
      </c>
      <c r="F8992" s="43"/>
      <c r="G8992" s="48">
        <f t="shared" si="225"/>
        <v>35684.601594364271</v>
      </c>
      <c r="H8992" s="389" t="s">
        <v>9567</v>
      </c>
      <c r="L8992" s="52" t="s">
        <v>13542</v>
      </c>
      <c r="M8992" s="52">
        <v>25000</v>
      </c>
    </row>
    <row r="8993" spans="1:16" x14ac:dyDescent="0.3">
      <c r="A8993" s="45">
        <v>45402</v>
      </c>
      <c r="B8993" s="396" t="s">
        <v>13406</v>
      </c>
      <c r="C8993" s="5" t="s">
        <v>11174</v>
      </c>
      <c r="D8993" s="5" t="s">
        <v>13549</v>
      </c>
      <c r="E8993" s="43">
        <v>7280</v>
      </c>
      <c r="F8993" s="43"/>
      <c r="G8993" s="48">
        <f t="shared" si="225"/>
        <v>28404.601594364271</v>
      </c>
      <c r="H8993" s="389" t="s">
        <v>9567</v>
      </c>
      <c r="L8993" s="52" t="s">
        <v>13149</v>
      </c>
      <c r="M8993" s="52">
        <v>15000</v>
      </c>
    </row>
    <row r="8994" spans="1:16" x14ac:dyDescent="0.3">
      <c r="A8994" s="45">
        <v>45402</v>
      </c>
      <c r="B8994" s="396" t="s">
        <v>12817</v>
      </c>
      <c r="C8994" s="5" t="s">
        <v>5793</v>
      </c>
      <c r="D8994" s="5" t="s">
        <v>13293</v>
      </c>
      <c r="E8994" s="43">
        <v>4500</v>
      </c>
      <c r="F8994" s="43"/>
      <c r="G8994" s="48">
        <f t="shared" si="225"/>
        <v>23904.601594364271</v>
      </c>
      <c r="H8994" s="389" t="s">
        <v>9567</v>
      </c>
      <c r="L8994" s="52" t="s">
        <v>9552</v>
      </c>
      <c r="M8994" s="52">
        <v>30000</v>
      </c>
    </row>
    <row r="8995" spans="1:16" x14ac:dyDescent="0.3">
      <c r="A8995" s="45">
        <v>45402</v>
      </c>
      <c r="B8995" s="396" t="s">
        <v>12153</v>
      </c>
      <c r="C8995" s="5" t="s">
        <v>5793</v>
      </c>
      <c r="D8995" s="5" t="s">
        <v>40</v>
      </c>
      <c r="E8995" s="43">
        <v>1000</v>
      </c>
      <c r="F8995" s="43"/>
      <c r="G8995" s="48">
        <f t="shared" si="225"/>
        <v>22904.601594364271</v>
      </c>
      <c r="H8995" s="389" t="s">
        <v>9567</v>
      </c>
      <c r="L8995" s="52" t="s">
        <v>4989</v>
      </c>
      <c r="M8995" s="52">
        <v>5000</v>
      </c>
    </row>
    <row r="8996" spans="1:16" x14ac:dyDescent="0.3">
      <c r="A8996" s="45">
        <v>45402</v>
      </c>
      <c r="B8996" s="396" t="s">
        <v>12102</v>
      </c>
      <c r="C8996" s="5" t="s">
        <v>5793</v>
      </c>
      <c r="D8996" s="5" t="s">
        <v>40</v>
      </c>
      <c r="E8996" s="43">
        <v>1200</v>
      </c>
      <c r="F8996" s="43"/>
      <c r="G8996" s="48">
        <f t="shared" si="225"/>
        <v>21704.601594364271</v>
      </c>
      <c r="H8996" s="389" t="s">
        <v>9567</v>
      </c>
      <c r="M8996" s="52"/>
    </row>
    <row r="8997" spans="1:16" x14ac:dyDescent="0.3">
      <c r="A8997" s="45">
        <v>45402</v>
      </c>
      <c r="B8997" s="396"/>
      <c r="C8997" s="5" t="s">
        <v>14</v>
      </c>
      <c r="D8997" s="5" t="s">
        <v>294</v>
      </c>
      <c r="E8997" s="43">
        <v>5000</v>
      </c>
      <c r="F8997" s="43"/>
      <c r="G8997" s="48">
        <f t="shared" si="225"/>
        <v>16704.601594364271</v>
      </c>
      <c r="H8997" s="389" t="s">
        <v>9567</v>
      </c>
      <c r="L8997" s="52" t="s">
        <v>6205</v>
      </c>
      <c r="M8997" s="52">
        <v>25000</v>
      </c>
    </row>
    <row r="8998" spans="1:16" x14ac:dyDescent="0.3">
      <c r="A8998" s="45">
        <v>45402</v>
      </c>
      <c r="B8998" s="396" t="s">
        <v>25</v>
      </c>
      <c r="C8998" s="5" t="s">
        <v>25</v>
      </c>
      <c r="D8998" s="5" t="s">
        <v>8503</v>
      </c>
      <c r="E8998" s="43">
        <v>3000</v>
      </c>
      <c r="F8998" s="43"/>
      <c r="G8998" s="48">
        <f t="shared" si="225"/>
        <v>13704.601594364271</v>
      </c>
      <c r="H8998" s="389" t="s">
        <v>9567</v>
      </c>
      <c r="L8998" s="52" t="s">
        <v>13543</v>
      </c>
      <c r="M8998" s="52">
        <v>22000</v>
      </c>
    </row>
    <row r="8999" spans="1:16" x14ac:dyDescent="0.3">
      <c r="A8999" s="45">
        <v>45402</v>
      </c>
      <c r="B8999" s="396" t="s">
        <v>12153</v>
      </c>
      <c r="C8999" s="5" t="s">
        <v>84</v>
      </c>
      <c r="D8999" s="5" t="s">
        <v>13553</v>
      </c>
      <c r="E8999" s="43">
        <v>5000</v>
      </c>
      <c r="F8999" s="43"/>
      <c r="G8999" s="48">
        <f t="shared" si="225"/>
        <v>8704.6015943642706</v>
      </c>
      <c r="H8999" s="389" t="s">
        <v>9567</v>
      </c>
      <c r="M8999" s="52">
        <v>26000</v>
      </c>
    </row>
    <row r="9000" spans="1:16" x14ac:dyDescent="0.3">
      <c r="A9000" s="45">
        <v>45402</v>
      </c>
      <c r="B9000" s="396" t="s">
        <v>12102</v>
      </c>
      <c r="C9000" s="5" t="s">
        <v>11174</v>
      </c>
      <c r="D9000" s="5" t="s">
        <v>13554</v>
      </c>
      <c r="E9000" s="43">
        <v>1230</v>
      </c>
      <c r="F9000" s="43"/>
      <c r="G9000" s="48">
        <f t="shared" si="225"/>
        <v>7474.6015943642706</v>
      </c>
      <c r="H9000" s="389" t="s">
        <v>9567</v>
      </c>
      <c r="M9000" s="52">
        <f>SUM(M8992:M8999)</f>
        <v>148000</v>
      </c>
    </row>
    <row r="9001" spans="1:16" x14ac:dyDescent="0.3">
      <c r="A9001" s="45">
        <v>45402</v>
      </c>
      <c r="B9001" s="396" t="s">
        <v>12153</v>
      </c>
      <c r="C9001" s="5" t="s">
        <v>5793</v>
      </c>
      <c r="D9001" s="5" t="s">
        <v>13556</v>
      </c>
      <c r="E9001" s="43">
        <v>3000</v>
      </c>
      <c r="F9001" s="43"/>
      <c r="G9001" s="48">
        <f t="shared" si="225"/>
        <v>4474.6015943642706</v>
      </c>
      <c r="H9001" s="389" t="s">
        <v>9567</v>
      </c>
      <c r="M9001" s="52"/>
    </row>
    <row r="9002" spans="1:16" x14ac:dyDescent="0.3">
      <c r="A9002" s="45">
        <v>45402</v>
      </c>
      <c r="B9002" s="567"/>
      <c r="C9002" s="480"/>
      <c r="D9002" s="491" t="s">
        <v>11014</v>
      </c>
      <c r="E9002" s="480"/>
      <c r="F9002" s="43">
        <v>50500</v>
      </c>
      <c r="G9002" s="48">
        <f t="shared" si="225"/>
        <v>54974.601594364271</v>
      </c>
      <c r="H9002" s="389" t="s">
        <v>9567</v>
      </c>
      <c r="I9002" s="52">
        <v>259</v>
      </c>
    </row>
    <row r="9003" spans="1:16" x14ac:dyDescent="0.3">
      <c r="A9003" s="45">
        <v>45402</v>
      </c>
      <c r="B9003" s="396" t="s">
        <v>12066</v>
      </c>
      <c r="C9003" s="5" t="s">
        <v>11174</v>
      </c>
      <c r="D9003" s="5" t="s">
        <v>13555</v>
      </c>
      <c r="E9003" s="43">
        <v>15000</v>
      </c>
      <c r="F9003" s="43"/>
      <c r="G9003" s="48">
        <f t="shared" si="225"/>
        <v>39974.601594364271</v>
      </c>
      <c r="H9003" s="389" t="s">
        <v>9567</v>
      </c>
      <c r="I9003" s="52">
        <v>3400</v>
      </c>
      <c r="M9003" s="4">
        <v>5000</v>
      </c>
      <c r="O9003" s="52">
        <v>5000</v>
      </c>
    </row>
    <row r="9004" spans="1:16" x14ac:dyDescent="0.3">
      <c r="A9004" s="45">
        <v>45402</v>
      </c>
      <c r="B9004" s="396" t="s">
        <v>12817</v>
      </c>
      <c r="C9004" s="5" t="s">
        <v>5288</v>
      </c>
      <c r="D9004" s="5" t="s">
        <v>12031</v>
      </c>
      <c r="E9004" s="43">
        <v>10000</v>
      </c>
      <c r="F9004" s="43"/>
      <c r="G9004" s="48">
        <f t="shared" si="225"/>
        <v>29974.601594364271</v>
      </c>
      <c r="H9004" s="389" t="s">
        <v>9567</v>
      </c>
      <c r="I9004" s="52">
        <v>2100</v>
      </c>
      <c r="M9004" s="4">
        <v>5000</v>
      </c>
      <c r="O9004" s="52">
        <v>1000</v>
      </c>
    </row>
    <row r="9005" spans="1:16" x14ac:dyDescent="0.3">
      <c r="A9005" s="45">
        <v>45402</v>
      </c>
      <c r="B9005" s="396" t="s">
        <v>12817</v>
      </c>
      <c r="C9005" s="5" t="s">
        <v>13441</v>
      </c>
      <c r="D9005" s="5" t="s">
        <v>13557</v>
      </c>
      <c r="E9005" s="43">
        <v>2600</v>
      </c>
      <c r="F9005" s="43"/>
      <c r="G9005" s="48">
        <f t="shared" si="225"/>
        <v>27374.601594364271</v>
      </c>
      <c r="H9005" s="389" t="s">
        <v>9567</v>
      </c>
      <c r="I9005" s="52">
        <v>9899</v>
      </c>
      <c r="M9005" s="4">
        <v>7280</v>
      </c>
      <c r="O9005" s="52">
        <f>SUM(O9003:O9004)</f>
        <v>6000</v>
      </c>
    </row>
    <row r="9006" spans="1:16" x14ac:dyDescent="0.3">
      <c r="A9006" s="45">
        <v>45404</v>
      </c>
      <c r="B9006" s="396" t="s">
        <v>12251</v>
      </c>
      <c r="C9006" s="5" t="s">
        <v>1074</v>
      </c>
      <c r="D9006" s="5" t="s">
        <v>6280</v>
      </c>
      <c r="E9006" s="43">
        <v>2915</v>
      </c>
      <c r="F9006" s="43"/>
      <c r="G9006" s="48">
        <f t="shared" si="225"/>
        <v>24459.601594364271</v>
      </c>
      <c r="H9006" s="389" t="s">
        <v>9567</v>
      </c>
      <c r="I9006" s="52">
        <v>2293</v>
      </c>
      <c r="M9006" s="4">
        <v>4500</v>
      </c>
      <c r="O9006" s="52">
        <v>1300</v>
      </c>
      <c r="P9006" s="4" t="s">
        <v>13550</v>
      </c>
    </row>
    <row r="9007" spans="1:16" x14ac:dyDescent="0.3">
      <c r="A9007" s="45">
        <v>45404</v>
      </c>
      <c r="B9007" s="396" t="s">
        <v>25</v>
      </c>
      <c r="C9007" s="5" t="s">
        <v>1074</v>
      </c>
      <c r="D9007" s="5" t="s">
        <v>6280</v>
      </c>
      <c r="E9007" s="43">
        <v>9130</v>
      </c>
      <c r="F9007" s="43"/>
      <c r="G9007" s="48">
        <f t="shared" si="225"/>
        <v>15329.601594364271</v>
      </c>
      <c r="H9007" s="389" t="s">
        <v>9567</v>
      </c>
      <c r="I9007" s="52">
        <v>5628</v>
      </c>
      <c r="M9007" s="4">
        <f>SUM(M9003:M9006)</f>
        <v>21780</v>
      </c>
      <c r="O9007" s="52">
        <v>700</v>
      </c>
      <c r="P9007" s="4" t="s">
        <v>25</v>
      </c>
    </row>
    <row r="9008" spans="1:16"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O9008" s="52">
        <v>1000</v>
      </c>
      <c r="P9008" s="4" t="s">
        <v>1189</v>
      </c>
    </row>
    <row r="9009" spans="1:16" x14ac:dyDescent="0.3">
      <c r="A9009" s="45">
        <v>45404</v>
      </c>
      <c r="B9009" s="396" t="s">
        <v>12817</v>
      </c>
      <c r="C9009" s="5" t="s">
        <v>84</v>
      </c>
      <c r="D9009" s="5" t="s">
        <v>13559</v>
      </c>
      <c r="E9009" s="43">
        <v>2000</v>
      </c>
      <c r="F9009" s="43"/>
      <c r="G9009" s="48">
        <f t="shared" si="226"/>
        <v>12329.601594364271</v>
      </c>
      <c r="H9009" s="389" t="s">
        <v>9567</v>
      </c>
      <c r="I9009" s="52">
        <v>361</v>
      </c>
      <c r="O9009" s="52">
        <v>2000</v>
      </c>
      <c r="P9009" s="4" t="s">
        <v>13551</v>
      </c>
    </row>
    <row r="9010" spans="1:16" x14ac:dyDescent="0.3">
      <c r="A9010" s="45">
        <v>45404</v>
      </c>
      <c r="B9010" s="396" t="s">
        <v>12153</v>
      </c>
      <c r="C9010" s="5" t="s">
        <v>9451</v>
      </c>
      <c r="D9010" s="5" t="s">
        <v>40</v>
      </c>
      <c r="E9010" s="43">
        <v>6000</v>
      </c>
      <c r="F9010" s="43"/>
      <c r="G9010" s="48">
        <f t="shared" si="226"/>
        <v>6329.6015943642706</v>
      </c>
      <c r="H9010" s="389" t="s">
        <v>9567</v>
      </c>
      <c r="I9010" s="52">
        <v>5561</v>
      </c>
      <c r="O9010" s="52">
        <v>400</v>
      </c>
      <c r="P9010" s="4" t="s">
        <v>5793</v>
      </c>
    </row>
    <row r="9011" spans="1:16" x14ac:dyDescent="0.3">
      <c r="A9011" s="45">
        <v>45404</v>
      </c>
      <c r="B9011" s="396" t="s">
        <v>25</v>
      </c>
      <c r="C9011" s="5" t="s">
        <v>64</v>
      </c>
      <c r="D9011" s="5" t="s">
        <v>13560</v>
      </c>
      <c r="E9011" s="43">
        <v>720</v>
      </c>
      <c r="F9011" s="43"/>
      <c r="G9011" s="48">
        <f t="shared" si="226"/>
        <v>5609.6015943642706</v>
      </c>
      <c r="H9011" s="389" t="s">
        <v>9567</v>
      </c>
      <c r="I9011" s="52">
        <v>2099</v>
      </c>
      <c r="O9011" s="52">
        <v>300</v>
      </c>
      <c r="P9011" s="4" t="s">
        <v>5793</v>
      </c>
    </row>
    <row r="9012" spans="1:16" x14ac:dyDescent="0.3">
      <c r="A9012" s="45">
        <v>45406</v>
      </c>
      <c r="B9012" s="396" t="s">
        <v>12817</v>
      </c>
      <c r="C9012" s="5" t="s">
        <v>9330</v>
      </c>
      <c r="D9012" s="5" t="s">
        <v>11539</v>
      </c>
      <c r="E9012" s="43">
        <v>1200</v>
      </c>
      <c r="F9012" s="43"/>
      <c r="G9012" s="48">
        <f t="shared" si="226"/>
        <v>4409.6015943642706</v>
      </c>
      <c r="H9012" s="389" t="s">
        <v>9567</v>
      </c>
      <c r="L9012" s="52">
        <v>670</v>
      </c>
      <c r="M9012" s="638">
        <f>L9012*10.8</f>
        <v>7236.0000000000009</v>
      </c>
      <c r="O9012" s="52">
        <v>100</v>
      </c>
      <c r="P9012" s="4" t="s">
        <v>5793</v>
      </c>
    </row>
    <row r="9013" spans="1:16" x14ac:dyDescent="0.3">
      <c r="A9013" s="45">
        <v>45406</v>
      </c>
      <c r="B9013" s="396" t="s">
        <v>25</v>
      </c>
      <c r="C9013" s="5" t="s">
        <v>25</v>
      </c>
      <c r="D9013" s="5" t="s">
        <v>11435</v>
      </c>
      <c r="E9013" s="43">
        <v>3500</v>
      </c>
      <c r="F9013" s="43"/>
      <c r="G9013" s="48">
        <f t="shared" si="226"/>
        <v>909.60159436427057</v>
      </c>
      <c r="H9013" s="389" t="s">
        <v>9567</v>
      </c>
      <c r="L9013" s="52">
        <v>650</v>
      </c>
      <c r="M9013" s="638">
        <f>L9013*10.8</f>
        <v>7020.0000000000009</v>
      </c>
    </row>
    <row r="9014" spans="1:16" x14ac:dyDescent="0.3">
      <c r="A9014" s="45">
        <v>45407</v>
      </c>
      <c r="B9014" s="567"/>
      <c r="C9014" s="480"/>
      <c r="D9014" s="491" t="s">
        <v>4106</v>
      </c>
      <c r="E9014" s="480"/>
      <c r="F9014" s="43">
        <v>100000</v>
      </c>
      <c r="G9014" s="48">
        <f t="shared" si="226"/>
        <v>100909.60159436427</v>
      </c>
      <c r="H9014" s="389" t="s">
        <v>9567</v>
      </c>
    </row>
    <row r="9015" spans="1:16" x14ac:dyDescent="0.3">
      <c r="A9015" s="45">
        <v>45407</v>
      </c>
      <c r="B9015" s="396" t="s">
        <v>13406</v>
      </c>
      <c r="C9015" s="5" t="s">
        <v>13446</v>
      </c>
      <c r="D9015" s="5" t="s">
        <v>13565</v>
      </c>
      <c r="E9015" s="43">
        <v>15000</v>
      </c>
      <c r="F9015" s="43"/>
      <c r="G9015" s="48">
        <f t="shared" si="226"/>
        <v>85909.601594364271</v>
      </c>
      <c r="H9015" s="389" t="s">
        <v>9567</v>
      </c>
    </row>
    <row r="9016" spans="1:16" x14ac:dyDescent="0.3">
      <c r="A9016" s="45">
        <v>45407</v>
      </c>
      <c r="B9016" s="396" t="s">
        <v>12817</v>
      </c>
      <c r="C9016" s="5" t="s">
        <v>5793</v>
      </c>
      <c r="D9016" s="5" t="s">
        <v>40</v>
      </c>
      <c r="E9016" s="43">
        <v>3000</v>
      </c>
      <c r="F9016" s="43"/>
      <c r="G9016" s="48">
        <f t="shared" si="226"/>
        <v>82909.601594364271</v>
      </c>
      <c r="H9016" s="389" t="s">
        <v>9567</v>
      </c>
    </row>
    <row r="9017" spans="1:16" x14ac:dyDescent="0.3">
      <c r="A9017" s="45">
        <v>45407</v>
      </c>
      <c r="B9017" s="396" t="s">
        <v>25</v>
      </c>
      <c r="C9017" s="5" t="s">
        <v>25</v>
      </c>
      <c r="D9017" s="5" t="s">
        <v>11435</v>
      </c>
      <c r="E9017" s="43">
        <v>3500</v>
      </c>
      <c r="F9017" s="43"/>
      <c r="G9017" s="48">
        <f t="shared" si="226"/>
        <v>79409.601594364271</v>
      </c>
      <c r="H9017" s="389" t="s">
        <v>9567</v>
      </c>
    </row>
    <row r="9018" spans="1:16" x14ac:dyDescent="0.3">
      <c r="A9018" s="45">
        <v>45407</v>
      </c>
      <c r="B9018" s="396" t="s">
        <v>12817</v>
      </c>
      <c r="C9018" s="5" t="s">
        <v>5793</v>
      </c>
      <c r="D9018" s="5" t="s">
        <v>13563</v>
      </c>
      <c r="E9018" s="43">
        <v>1000</v>
      </c>
      <c r="F9018" s="43"/>
      <c r="G9018" s="48">
        <f t="shared" si="226"/>
        <v>78409.601594364271</v>
      </c>
      <c r="H9018" s="389" t="s">
        <v>9567</v>
      </c>
      <c r="I9018" s="52">
        <v>50</v>
      </c>
      <c r="K9018" s="52" t="s">
        <v>13558</v>
      </c>
    </row>
    <row r="9019" spans="1:16" x14ac:dyDescent="0.3">
      <c r="A9019" s="45">
        <v>45407</v>
      </c>
      <c r="B9019" s="396" t="s">
        <v>13406</v>
      </c>
      <c r="C9019" s="5" t="s">
        <v>5793</v>
      </c>
      <c r="D9019" s="5" t="s">
        <v>3332</v>
      </c>
      <c r="E9019" s="43">
        <v>1800</v>
      </c>
      <c r="F9019" s="43"/>
      <c r="G9019" s="48">
        <f t="shared" si="226"/>
        <v>76609.601594364271</v>
      </c>
      <c r="H9019" s="389" t="s">
        <v>9567</v>
      </c>
    </row>
    <row r="9020" spans="1:16" x14ac:dyDescent="0.3">
      <c r="A9020" s="45">
        <v>45407</v>
      </c>
      <c r="B9020" s="396" t="s">
        <v>25</v>
      </c>
      <c r="C9020" s="5" t="s">
        <v>7214</v>
      </c>
      <c r="D9020" s="5" t="s">
        <v>13566</v>
      </c>
      <c r="E9020" s="43">
        <v>15000</v>
      </c>
      <c r="F9020" s="43"/>
      <c r="G9020" s="48">
        <f t="shared" si="226"/>
        <v>61609.601594364271</v>
      </c>
      <c r="H9020" s="389" t="s">
        <v>9567</v>
      </c>
    </row>
    <row r="9021" spans="1:16" x14ac:dyDescent="0.3">
      <c r="A9021" s="45">
        <v>45407</v>
      </c>
      <c r="B9021" s="396" t="s">
        <v>12632</v>
      </c>
      <c r="C9021" s="5" t="s">
        <v>5793</v>
      </c>
      <c r="D9021" s="5" t="s">
        <v>40</v>
      </c>
      <c r="E9021" s="43">
        <v>2500</v>
      </c>
      <c r="F9021" s="43"/>
      <c r="G9021" s="48">
        <f t="shared" si="226"/>
        <v>59109.601594364271</v>
      </c>
      <c r="H9021" s="389" t="s">
        <v>9567</v>
      </c>
    </row>
    <row r="9022" spans="1:16" x14ac:dyDescent="0.3">
      <c r="A9022" s="45">
        <v>45407</v>
      </c>
      <c r="B9022" s="396" t="s">
        <v>13406</v>
      </c>
      <c r="C9022" s="5" t="s">
        <v>5793</v>
      </c>
      <c r="D9022" s="5" t="s">
        <v>40</v>
      </c>
      <c r="E9022" s="43">
        <v>1500</v>
      </c>
      <c r="F9022" s="43"/>
      <c r="G9022" s="48">
        <f t="shared" si="226"/>
        <v>57609.601594364271</v>
      </c>
      <c r="H9022" s="389" t="s">
        <v>9567</v>
      </c>
      <c r="K9022" s="52">
        <v>500000</v>
      </c>
    </row>
    <row r="9023" spans="1:16" x14ac:dyDescent="0.3">
      <c r="A9023" s="45">
        <v>45407</v>
      </c>
      <c r="B9023" s="396"/>
      <c r="C9023" s="5" t="s">
        <v>14</v>
      </c>
      <c r="D9023" s="5" t="s">
        <v>294</v>
      </c>
      <c r="E9023" s="43">
        <v>5000</v>
      </c>
      <c r="F9023" s="43"/>
      <c r="G9023" s="48">
        <f t="shared" si="226"/>
        <v>52609.601594364271</v>
      </c>
      <c r="H9023" s="389" t="s">
        <v>9567</v>
      </c>
      <c r="K9023" s="52">
        <f>K9022*60%</f>
        <v>300000</v>
      </c>
    </row>
    <row r="9024" spans="1:16"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2" x14ac:dyDescent="0.3">
      <c r="A9041" s="45">
        <v>45411</v>
      </c>
      <c r="B9041" s="396" t="s">
        <v>12817</v>
      </c>
      <c r="C9041" s="5" t="s">
        <v>5793</v>
      </c>
      <c r="D9041" s="5" t="s">
        <v>40</v>
      </c>
      <c r="E9041" s="43">
        <v>700</v>
      </c>
      <c r="F9041" s="43"/>
      <c r="G9041" s="48">
        <f t="shared" si="226"/>
        <v>109619.60159436427</v>
      </c>
      <c r="H9041" s="389" t="s">
        <v>9567</v>
      </c>
      <c r="K9041" s="52">
        <v>9000</v>
      </c>
    </row>
    <row r="9042" spans="1:12" x14ac:dyDescent="0.3">
      <c r="A9042" s="45">
        <v>45411</v>
      </c>
      <c r="B9042" s="396" t="s">
        <v>25</v>
      </c>
      <c r="C9042" s="5" t="s">
        <v>1074</v>
      </c>
      <c r="D9042" s="5" t="s">
        <v>12236</v>
      </c>
      <c r="E9042" s="43">
        <v>18585</v>
      </c>
      <c r="F9042" s="43"/>
      <c r="G9042" s="48">
        <f t="shared" si="226"/>
        <v>91034.601594364271</v>
      </c>
      <c r="H9042" s="389" t="s">
        <v>9567</v>
      </c>
      <c r="K9042" s="52">
        <v>5000</v>
      </c>
    </row>
    <row r="9043" spans="1:12" x14ac:dyDescent="0.3">
      <c r="A9043" s="45">
        <v>45411</v>
      </c>
      <c r="B9043" s="396" t="s">
        <v>12251</v>
      </c>
      <c r="C9043" s="5" t="s">
        <v>1074</v>
      </c>
      <c r="D9043" s="5" t="s">
        <v>12236</v>
      </c>
      <c r="E9043" s="43">
        <v>49024</v>
      </c>
      <c r="F9043" s="43"/>
      <c r="G9043" s="48">
        <f t="shared" si="226"/>
        <v>42010.601594364271</v>
      </c>
      <c r="H9043" s="389" t="s">
        <v>9567</v>
      </c>
      <c r="K9043" s="52">
        <f>SUM(K9041:K9042)</f>
        <v>14000</v>
      </c>
      <c r="L9043" s="52">
        <v>8500</v>
      </c>
    </row>
    <row r="9044" spans="1:12" x14ac:dyDescent="0.3">
      <c r="A9044" s="45">
        <v>45411</v>
      </c>
      <c r="B9044" s="396" t="s">
        <v>13247</v>
      </c>
      <c r="C9044" s="5" t="s">
        <v>5793</v>
      </c>
      <c r="D9044" s="5" t="s">
        <v>40</v>
      </c>
      <c r="E9044" s="43">
        <v>2000</v>
      </c>
      <c r="F9044" s="43"/>
      <c r="G9044" s="48">
        <f t="shared" si="226"/>
        <v>40010.601594364271</v>
      </c>
      <c r="H9044" s="389" t="s">
        <v>9567</v>
      </c>
      <c r="K9044" s="52">
        <v>5000</v>
      </c>
      <c r="L9044" s="52">
        <v>780</v>
      </c>
    </row>
    <row r="9045" spans="1:12" x14ac:dyDescent="0.3">
      <c r="A9045" s="45">
        <v>45411</v>
      </c>
      <c r="B9045" s="396" t="s">
        <v>25</v>
      </c>
      <c r="C9045" s="5" t="s">
        <v>25</v>
      </c>
      <c r="D9045" s="5" t="s">
        <v>13602</v>
      </c>
      <c r="E9045" s="43">
        <v>5000</v>
      </c>
      <c r="F9045" s="43"/>
      <c r="G9045" s="48">
        <f t="shared" si="226"/>
        <v>35010.601594364271</v>
      </c>
      <c r="H9045" s="389" t="s">
        <v>9567</v>
      </c>
      <c r="K9045" s="52">
        <f>K9044+K9043</f>
        <v>19000</v>
      </c>
    </row>
    <row r="9046" spans="1:12" x14ac:dyDescent="0.3">
      <c r="A9046" s="45">
        <v>45411</v>
      </c>
      <c r="B9046" s="396" t="s">
        <v>25</v>
      </c>
      <c r="C9046" s="5" t="s">
        <v>25</v>
      </c>
      <c r="D9046" s="5" t="s">
        <v>5159</v>
      </c>
      <c r="E9046" s="43">
        <v>850</v>
      </c>
      <c r="F9046" s="43"/>
      <c r="G9046" s="48">
        <f t="shared" si="226"/>
        <v>34160.601594364271</v>
      </c>
      <c r="H9046" s="389" t="s">
        <v>9567</v>
      </c>
      <c r="L9046" s="52">
        <v>3186</v>
      </c>
    </row>
    <row r="9047" spans="1:12" x14ac:dyDescent="0.3">
      <c r="A9047" s="45">
        <v>45411</v>
      </c>
      <c r="B9047" s="396" t="s">
        <v>12153</v>
      </c>
      <c r="C9047" s="5" t="s">
        <v>5162</v>
      </c>
      <c r="D9047" s="5" t="s">
        <v>294</v>
      </c>
      <c r="E9047" s="43">
        <v>5000</v>
      </c>
      <c r="F9047" s="43"/>
      <c r="G9047" s="48">
        <f t="shared" si="226"/>
        <v>29160.601594364271</v>
      </c>
      <c r="H9047" s="389" t="s">
        <v>9567</v>
      </c>
    </row>
    <row r="9048" spans="1:12" x14ac:dyDescent="0.3">
      <c r="A9048" s="45">
        <v>45411</v>
      </c>
      <c r="B9048" s="396" t="s">
        <v>12153</v>
      </c>
      <c r="C9048" s="5" t="s">
        <v>84</v>
      </c>
      <c r="D9048" s="5" t="s">
        <v>13553</v>
      </c>
      <c r="E9048" s="43">
        <v>3000</v>
      </c>
      <c r="F9048" s="43"/>
      <c r="G9048" s="48">
        <f t="shared" si="226"/>
        <v>26160.601594364271</v>
      </c>
      <c r="H9048" s="389" t="s">
        <v>9567</v>
      </c>
    </row>
    <row r="9049" spans="1:12" x14ac:dyDescent="0.3">
      <c r="A9049" s="45">
        <v>45411</v>
      </c>
      <c r="B9049" s="396" t="s">
        <v>12817</v>
      </c>
      <c r="C9049" s="5" t="s">
        <v>18</v>
      </c>
      <c r="D9049" s="5" t="s">
        <v>5813</v>
      </c>
      <c r="E9049" s="43">
        <v>5000</v>
      </c>
      <c r="F9049" s="43"/>
      <c r="G9049" s="48">
        <f t="shared" si="226"/>
        <v>21160.601594364271</v>
      </c>
      <c r="H9049" s="389" t="s">
        <v>9567</v>
      </c>
      <c r="L9049" s="52">
        <f>SUM(L9043:L9047)</f>
        <v>12466</v>
      </c>
    </row>
    <row r="9050" spans="1:12" x14ac:dyDescent="0.3">
      <c r="A9050" s="45">
        <v>45412</v>
      </c>
      <c r="B9050" s="396" t="s">
        <v>25</v>
      </c>
      <c r="C9050" s="5" t="s">
        <v>26</v>
      </c>
      <c r="D9050" s="5" t="s">
        <v>352</v>
      </c>
      <c r="E9050" s="43">
        <v>400</v>
      </c>
      <c r="F9050" s="43"/>
      <c r="G9050" s="48">
        <f t="shared" si="226"/>
        <v>20760.601594364271</v>
      </c>
      <c r="H9050" s="389" t="s">
        <v>9567</v>
      </c>
    </row>
    <row r="9051" spans="1:12" x14ac:dyDescent="0.3">
      <c r="A9051" s="45">
        <v>45412</v>
      </c>
      <c r="B9051" s="396"/>
      <c r="C9051" s="5" t="s">
        <v>12847</v>
      </c>
      <c r="D9051" s="5" t="s">
        <v>294</v>
      </c>
      <c r="E9051" s="43">
        <v>5000</v>
      </c>
      <c r="F9051" s="43"/>
      <c r="G9051" s="48">
        <f t="shared" si="226"/>
        <v>15760.601594364271</v>
      </c>
      <c r="H9051" s="389" t="s">
        <v>9567</v>
      </c>
    </row>
    <row r="9052" spans="1:12" x14ac:dyDescent="0.3">
      <c r="A9052" s="45">
        <v>45412</v>
      </c>
      <c r="B9052" s="396" t="s">
        <v>25</v>
      </c>
      <c r="C9052" s="5" t="s">
        <v>25</v>
      </c>
      <c r="D9052" s="5" t="s">
        <v>11435</v>
      </c>
      <c r="E9052" s="43">
        <v>4000</v>
      </c>
      <c r="F9052" s="43"/>
      <c r="G9052" s="48">
        <f t="shared" si="226"/>
        <v>11760.601594364271</v>
      </c>
      <c r="H9052" s="389" t="s">
        <v>9567</v>
      </c>
    </row>
    <row r="9053" spans="1:12" x14ac:dyDescent="0.3">
      <c r="A9053" s="45">
        <v>45412</v>
      </c>
      <c r="B9053" s="396" t="s">
        <v>12632</v>
      </c>
      <c r="C9053" s="5" t="s">
        <v>5793</v>
      </c>
      <c r="D9053" s="5" t="s">
        <v>40</v>
      </c>
      <c r="E9053" s="43">
        <v>1600</v>
      </c>
      <c r="F9053" s="43"/>
      <c r="G9053" s="48">
        <f t="shared" si="226"/>
        <v>10160.601594364271</v>
      </c>
      <c r="H9053" s="389" t="s">
        <v>9567</v>
      </c>
    </row>
    <row r="9054" spans="1:12" x14ac:dyDescent="0.3">
      <c r="A9054" s="45">
        <v>45414</v>
      </c>
      <c r="B9054" s="567"/>
      <c r="C9054" s="480"/>
      <c r="D9054" s="491" t="s">
        <v>12437</v>
      </c>
      <c r="E9054" s="480"/>
      <c r="F9054" s="43">
        <v>240000</v>
      </c>
      <c r="G9054" s="48">
        <f t="shared" si="226"/>
        <v>250160.60159436427</v>
      </c>
      <c r="H9054" s="389" t="s">
        <v>9567</v>
      </c>
    </row>
    <row r="9055" spans="1:12" x14ac:dyDescent="0.3">
      <c r="A9055" s="45">
        <v>45414</v>
      </c>
      <c r="B9055" s="396" t="s">
        <v>25</v>
      </c>
      <c r="C9055" s="5" t="s">
        <v>25</v>
      </c>
      <c r="D9055" s="5" t="s">
        <v>13598</v>
      </c>
      <c r="E9055" s="43">
        <v>1300</v>
      </c>
      <c r="F9055" s="43"/>
      <c r="G9055" s="48">
        <f t="shared" si="226"/>
        <v>248860.60159436427</v>
      </c>
      <c r="H9055" s="389" t="s">
        <v>9567</v>
      </c>
    </row>
    <row r="9056" spans="1:12" x14ac:dyDescent="0.3">
      <c r="A9056" s="45">
        <v>45414</v>
      </c>
      <c r="B9056" s="396" t="s">
        <v>12594</v>
      </c>
      <c r="C9056" s="5" t="s">
        <v>5793</v>
      </c>
      <c r="D9056" s="5" t="s">
        <v>5793</v>
      </c>
      <c r="E9056" s="43">
        <v>400</v>
      </c>
      <c r="F9056" s="43"/>
      <c r="G9056" s="48">
        <f t="shared" si="226"/>
        <v>248460.60159436427</v>
      </c>
      <c r="H9056" s="389" t="s">
        <v>9567</v>
      </c>
      <c r="K9056" s="52" t="s">
        <v>9552</v>
      </c>
    </row>
    <row r="9057" spans="1:14" x14ac:dyDescent="0.3">
      <c r="A9057" s="45">
        <v>45414</v>
      </c>
      <c r="B9057" s="396" t="s">
        <v>25</v>
      </c>
      <c r="C9057" s="5" t="s">
        <v>25</v>
      </c>
      <c r="D9057" s="5" t="s">
        <v>13599</v>
      </c>
      <c r="E9057" s="43">
        <v>1500</v>
      </c>
      <c r="F9057" s="43"/>
      <c r="G9057" s="48">
        <f t="shared" si="226"/>
        <v>246960.60159436427</v>
      </c>
      <c r="H9057" s="389" t="s">
        <v>9567</v>
      </c>
      <c r="K9057" s="52">
        <v>6000</v>
      </c>
      <c r="M9057" s="4">
        <v>23020</v>
      </c>
    </row>
    <row r="9058" spans="1:14" x14ac:dyDescent="0.3">
      <c r="A9058" s="45">
        <v>45414</v>
      </c>
      <c r="B9058" s="396" t="s">
        <v>12632</v>
      </c>
      <c r="C9058" s="5" t="s">
        <v>6430</v>
      </c>
      <c r="D9058" s="5" t="s">
        <v>13601</v>
      </c>
      <c r="E9058" s="43">
        <v>5000</v>
      </c>
      <c r="F9058" s="43"/>
      <c r="G9058" s="48">
        <f t="shared" si="226"/>
        <v>241960.60159436427</v>
      </c>
      <c r="H9058" s="389" t="s">
        <v>9567</v>
      </c>
      <c r="K9058" s="52">
        <v>3000</v>
      </c>
      <c r="M9058" s="4">
        <v>28695</v>
      </c>
    </row>
    <row r="9059" spans="1:14" x14ac:dyDescent="0.3">
      <c r="A9059" s="45">
        <v>45414</v>
      </c>
      <c r="B9059" s="396" t="s">
        <v>13342</v>
      </c>
      <c r="C9059" s="5" t="s">
        <v>57</v>
      </c>
      <c r="D9059" s="5" t="s">
        <v>5813</v>
      </c>
      <c r="E9059" s="43">
        <v>50000</v>
      </c>
      <c r="F9059" s="43"/>
      <c r="G9059" s="48">
        <f t="shared" si="226"/>
        <v>191960.60159436427</v>
      </c>
      <c r="H9059" s="389" t="s">
        <v>9567</v>
      </c>
      <c r="K9059" s="52">
        <v>5000</v>
      </c>
      <c r="M9059" s="4">
        <v>660</v>
      </c>
    </row>
    <row r="9060" spans="1:14" x14ac:dyDescent="0.3">
      <c r="A9060" s="45">
        <v>45414</v>
      </c>
      <c r="B9060" s="396" t="s">
        <v>12817</v>
      </c>
      <c r="C9060" s="5" t="s">
        <v>5793</v>
      </c>
      <c r="D9060" s="5" t="s">
        <v>13603</v>
      </c>
      <c r="E9060" s="43">
        <v>4000</v>
      </c>
      <c r="F9060" s="43"/>
      <c r="G9060" s="48">
        <f t="shared" si="226"/>
        <v>187960.60159436427</v>
      </c>
      <c r="H9060" s="389" t="s">
        <v>9567</v>
      </c>
      <c r="K9060" s="52">
        <v>5500</v>
      </c>
      <c r="M9060" s="4">
        <v>1200</v>
      </c>
    </row>
    <row r="9061" spans="1:14" x14ac:dyDescent="0.3">
      <c r="A9061" s="45">
        <v>45415</v>
      </c>
      <c r="B9061" s="396" t="s">
        <v>25</v>
      </c>
      <c r="C9061" s="5" t="s">
        <v>25</v>
      </c>
      <c r="D9061" s="5" t="s">
        <v>13604</v>
      </c>
      <c r="E9061" s="43">
        <v>800</v>
      </c>
      <c r="F9061" s="43"/>
      <c r="G9061" s="48">
        <f t="shared" si="226"/>
        <v>187160.60159436427</v>
      </c>
      <c r="H9061" s="389" t="s">
        <v>9567</v>
      </c>
      <c r="K9061" s="52">
        <v>61500</v>
      </c>
      <c r="M9061" s="4">
        <v>4500</v>
      </c>
    </row>
    <row r="9062" spans="1:14" x14ac:dyDescent="0.3">
      <c r="A9062" s="45">
        <v>45415</v>
      </c>
      <c r="B9062" s="396" t="s">
        <v>12632</v>
      </c>
      <c r="C9062" s="5" t="s">
        <v>11174</v>
      </c>
      <c r="D9062" s="5" t="s">
        <v>13605</v>
      </c>
      <c r="E9062" s="43">
        <v>31000</v>
      </c>
      <c r="F9062" s="43"/>
      <c r="G9062" s="48">
        <f t="shared" si="226"/>
        <v>156160.60159436427</v>
      </c>
      <c r="H9062" s="389" t="s">
        <v>9567</v>
      </c>
      <c r="K9062" s="52">
        <f>SUM(K9057:K9061)</f>
        <v>81000</v>
      </c>
      <c r="M9062" s="4">
        <v>8500</v>
      </c>
    </row>
    <row r="9063" spans="1:14" x14ac:dyDescent="0.3">
      <c r="A9063" s="45">
        <v>45415</v>
      </c>
      <c r="B9063" s="396" t="s">
        <v>12632</v>
      </c>
      <c r="C9063" s="5" t="s">
        <v>11174</v>
      </c>
      <c r="D9063" s="5" t="s">
        <v>13606</v>
      </c>
      <c r="E9063" s="43">
        <v>35300</v>
      </c>
      <c r="F9063" s="43"/>
      <c r="G9063" s="48">
        <f t="shared" si="226"/>
        <v>120860.60159436427</v>
      </c>
      <c r="H9063" s="389" t="s">
        <v>9567</v>
      </c>
      <c r="M9063" s="4">
        <v>780</v>
      </c>
    </row>
    <row r="9064" spans="1:14" x14ac:dyDescent="0.3">
      <c r="A9064" s="45">
        <v>45415</v>
      </c>
      <c r="B9064" s="396" t="s">
        <v>25</v>
      </c>
      <c r="C9064" s="5" t="s">
        <v>25</v>
      </c>
      <c r="D9064" s="5" t="s">
        <v>11435</v>
      </c>
      <c r="E9064" s="43">
        <v>3000</v>
      </c>
      <c r="F9064" s="43"/>
      <c r="G9064" s="48">
        <f t="shared" si="226"/>
        <v>117860.60159436427</v>
      </c>
      <c r="H9064" s="389" t="s">
        <v>9567</v>
      </c>
      <c r="M9064" s="4">
        <v>600</v>
      </c>
    </row>
    <row r="9065" spans="1:14" x14ac:dyDescent="0.3">
      <c r="A9065" s="45">
        <v>45415</v>
      </c>
      <c r="B9065" s="396" t="s">
        <v>10319</v>
      </c>
      <c r="C9065" s="5" t="s">
        <v>7737</v>
      </c>
      <c r="D9065" s="5" t="s">
        <v>3332</v>
      </c>
      <c r="E9065" s="43">
        <v>11000</v>
      </c>
      <c r="F9065" s="43"/>
      <c r="G9065" s="48">
        <f t="shared" si="226"/>
        <v>106860.60159436427</v>
      </c>
      <c r="H9065" s="389" t="s">
        <v>9567</v>
      </c>
      <c r="M9065" s="4">
        <v>3186</v>
      </c>
    </row>
    <row r="9066" spans="1:14" x14ac:dyDescent="0.3">
      <c r="A9066" s="45">
        <v>45415</v>
      </c>
      <c r="B9066" s="396" t="s">
        <v>12632</v>
      </c>
      <c r="C9066" s="5" t="s">
        <v>5793</v>
      </c>
      <c r="D9066" s="5" t="s">
        <v>40</v>
      </c>
      <c r="E9066" s="43">
        <v>1800</v>
      </c>
      <c r="F9066" s="43"/>
      <c r="G9066" s="48">
        <f t="shared" si="226"/>
        <v>105060.60159436427</v>
      </c>
      <c r="H9066" s="389" t="s">
        <v>9567</v>
      </c>
      <c r="M9066" s="4">
        <f>SUM(M9057:M9065)</f>
        <v>71141</v>
      </c>
    </row>
    <row r="9067" spans="1:14" x14ac:dyDescent="0.3">
      <c r="A9067" s="45">
        <v>45416</v>
      </c>
      <c r="B9067" s="394" t="s">
        <v>25</v>
      </c>
      <c r="C9067" s="186" t="s">
        <v>54</v>
      </c>
      <c r="D9067" s="186" t="s">
        <v>7837</v>
      </c>
      <c r="E9067" s="187">
        <v>6000</v>
      </c>
      <c r="F9067" s="43"/>
      <c r="G9067" s="48">
        <f t="shared" si="226"/>
        <v>99060.601594364271</v>
      </c>
      <c r="H9067" s="389" t="s">
        <v>9567</v>
      </c>
      <c r="M9067" s="4">
        <v>2000</v>
      </c>
    </row>
    <row r="9068" spans="1:14" x14ac:dyDescent="0.3">
      <c r="A9068" s="45">
        <v>45416</v>
      </c>
      <c r="B9068" s="396" t="s">
        <v>13209</v>
      </c>
      <c r="C9068" s="5" t="s">
        <v>11174</v>
      </c>
      <c r="D9068" s="5" t="s">
        <v>13607</v>
      </c>
      <c r="E9068" s="43">
        <v>19500</v>
      </c>
      <c r="F9068" s="43"/>
      <c r="G9068" s="48">
        <f t="shared" si="226"/>
        <v>79560.601594364271</v>
      </c>
      <c r="H9068" s="389" t="s">
        <v>9567</v>
      </c>
      <c r="M9068" s="4">
        <v>1000</v>
      </c>
    </row>
    <row r="9069" spans="1:14" x14ac:dyDescent="0.3">
      <c r="A9069" s="45">
        <v>45416</v>
      </c>
      <c r="B9069" s="396" t="s">
        <v>12632</v>
      </c>
      <c r="C9069" s="5" t="s">
        <v>11174</v>
      </c>
      <c r="D9069" s="5" t="s">
        <v>11741</v>
      </c>
      <c r="E9069" s="43">
        <v>23020</v>
      </c>
      <c r="F9069" s="43"/>
      <c r="G9069" s="48">
        <f t="shared" si="226"/>
        <v>56540.601594364271</v>
      </c>
      <c r="H9069" s="389" t="s">
        <v>9567</v>
      </c>
      <c r="M9069" s="4">
        <v>450</v>
      </c>
      <c r="N9069" s="4" t="s">
        <v>8924</v>
      </c>
    </row>
    <row r="9070" spans="1:14" x14ac:dyDescent="0.3">
      <c r="A9070" s="45">
        <v>45416</v>
      </c>
      <c r="B9070" s="396" t="s">
        <v>12632</v>
      </c>
      <c r="C9070" s="5" t="s">
        <v>11174</v>
      </c>
      <c r="D9070" s="5" t="s">
        <v>10822</v>
      </c>
      <c r="E9070" s="43">
        <v>28695</v>
      </c>
      <c r="F9070" s="43"/>
      <c r="G9070" s="48">
        <f t="shared" si="226"/>
        <v>27845.601594364271</v>
      </c>
      <c r="H9070" s="389" t="s">
        <v>9567</v>
      </c>
      <c r="M9070" s="4">
        <v>300</v>
      </c>
      <c r="N9070" s="4" t="s">
        <v>8924</v>
      </c>
    </row>
    <row r="9071" spans="1:14" x14ac:dyDescent="0.3">
      <c r="A9071" s="45">
        <v>45416</v>
      </c>
      <c r="B9071" s="396" t="s">
        <v>13209</v>
      </c>
      <c r="C9071" s="5" t="s">
        <v>11174</v>
      </c>
      <c r="D9071" s="5" t="s">
        <v>13610</v>
      </c>
      <c r="E9071" s="43">
        <v>660</v>
      </c>
      <c r="F9071" s="43"/>
      <c r="G9071" s="48">
        <f t="shared" si="226"/>
        <v>27185.601594364271</v>
      </c>
      <c r="H9071" s="389" t="s">
        <v>9567</v>
      </c>
      <c r="M9071" s="4">
        <v>250</v>
      </c>
      <c r="N9071" s="4" t="s">
        <v>8924</v>
      </c>
    </row>
    <row r="9072" spans="1:14" x14ac:dyDescent="0.3">
      <c r="A9072" s="45">
        <v>45416</v>
      </c>
      <c r="B9072" s="396" t="s">
        <v>13335</v>
      </c>
      <c r="C9072" s="5" t="s">
        <v>11174</v>
      </c>
      <c r="D9072" s="5" t="s">
        <v>11741</v>
      </c>
      <c r="E9072" s="43">
        <v>1200</v>
      </c>
      <c r="F9072" s="43"/>
      <c r="G9072" s="48">
        <f t="shared" ref="G9072:G9135" si="227">G9071+F9072-E9072</f>
        <v>25985.601594364271</v>
      </c>
      <c r="H9072" s="389" t="s">
        <v>9567</v>
      </c>
      <c r="M9072" s="4">
        <v>1000</v>
      </c>
      <c r="N9072" s="4" t="s">
        <v>30</v>
      </c>
    </row>
    <row r="9073" spans="1:15" x14ac:dyDescent="0.3">
      <c r="A9073" s="45">
        <v>45416</v>
      </c>
      <c r="B9073" s="396" t="s">
        <v>12632</v>
      </c>
      <c r="C9073" s="5" t="s">
        <v>11174</v>
      </c>
      <c r="D9073" s="5" t="s">
        <v>13288</v>
      </c>
      <c r="E9073" s="43">
        <v>4500</v>
      </c>
      <c r="F9073" s="43"/>
      <c r="G9073" s="48">
        <f t="shared" si="227"/>
        <v>21485.601594364271</v>
      </c>
      <c r="H9073" s="389" t="s">
        <v>9567</v>
      </c>
      <c r="M9073" s="4">
        <f>M9072+M9071+M9070+M9069+M9068+M9067+M9066</f>
        <v>76141</v>
      </c>
      <c r="O9073" s="52">
        <f>M9075+M9071+M9070+M9069</f>
        <v>1900</v>
      </c>
    </row>
    <row r="9074" spans="1:15" x14ac:dyDescent="0.3">
      <c r="A9074" s="45">
        <v>45416</v>
      </c>
      <c r="B9074" s="396" t="s">
        <v>12632</v>
      </c>
      <c r="C9074" s="5" t="s">
        <v>11174</v>
      </c>
      <c r="D9074" s="5" t="s">
        <v>13611</v>
      </c>
      <c r="E9074" s="43">
        <v>8500</v>
      </c>
      <c r="F9074" s="43"/>
      <c r="G9074" s="48">
        <f t="shared" si="227"/>
        <v>12985.601594364271</v>
      </c>
      <c r="H9074" s="389" t="s">
        <v>9567</v>
      </c>
      <c r="M9074" s="4">
        <v>1000</v>
      </c>
    </row>
    <row r="9075" spans="1:15" x14ac:dyDescent="0.3">
      <c r="A9075" s="45">
        <v>45416</v>
      </c>
      <c r="B9075" s="396" t="s">
        <v>13475</v>
      </c>
      <c r="C9075" s="5" t="s">
        <v>11174</v>
      </c>
      <c r="D9075" s="5" t="s">
        <v>12369</v>
      </c>
      <c r="E9075" s="43">
        <v>780</v>
      </c>
      <c r="F9075" s="43"/>
      <c r="G9075" s="48">
        <f t="shared" si="227"/>
        <v>12205.601594364271</v>
      </c>
      <c r="H9075" s="389" t="s">
        <v>9567</v>
      </c>
      <c r="M9075" s="4">
        <v>900</v>
      </c>
      <c r="N9075" s="4" t="s">
        <v>13609</v>
      </c>
    </row>
    <row r="9076" spans="1:15" x14ac:dyDescent="0.3">
      <c r="A9076" s="45">
        <v>45416</v>
      </c>
      <c r="B9076" s="396" t="s">
        <v>13209</v>
      </c>
      <c r="C9076" s="5" t="s">
        <v>11174</v>
      </c>
      <c r="D9076" s="5" t="s">
        <v>11743</v>
      </c>
      <c r="E9076" s="43">
        <v>600</v>
      </c>
      <c r="F9076" s="43"/>
      <c r="G9076" s="48">
        <f t="shared" si="227"/>
        <v>11605.601594364271</v>
      </c>
      <c r="H9076" s="389" t="s">
        <v>9567</v>
      </c>
      <c r="M9076" s="4">
        <f>M9075+M9074+M9073</f>
        <v>78041</v>
      </c>
    </row>
    <row r="9077" spans="1:15" x14ac:dyDescent="0.3">
      <c r="A9077" s="45">
        <v>45416</v>
      </c>
      <c r="B9077" s="396" t="s">
        <v>11752</v>
      </c>
      <c r="C9077" s="5" t="s">
        <v>11174</v>
      </c>
      <c r="D9077" s="5" t="s">
        <v>13612</v>
      </c>
      <c r="E9077" s="43">
        <v>3186</v>
      </c>
      <c r="F9077" s="43"/>
      <c r="G9077" s="48">
        <f t="shared" si="227"/>
        <v>8419.6015943642706</v>
      </c>
      <c r="H9077" s="389" t="s">
        <v>9567</v>
      </c>
    </row>
    <row r="9078" spans="1:15" x14ac:dyDescent="0.3">
      <c r="A9078" s="45">
        <v>45416</v>
      </c>
      <c r="B9078" s="396" t="s">
        <v>25</v>
      </c>
      <c r="C9078" s="5" t="s">
        <v>25</v>
      </c>
      <c r="D9078" s="5" t="s">
        <v>11435</v>
      </c>
      <c r="E9078" s="43">
        <v>2000</v>
      </c>
      <c r="F9078" s="43"/>
      <c r="G9078" s="48">
        <f t="shared" si="227"/>
        <v>6419.6015943642706</v>
      </c>
      <c r="H9078" s="389" t="s">
        <v>9567</v>
      </c>
    </row>
    <row r="9079" spans="1:15" x14ac:dyDescent="0.3">
      <c r="A9079" s="45">
        <v>45416</v>
      </c>
      <c r="B9079" s="396" t="s">
        <v>12632</v>
      </c>
      <c r="C9079" s="5" t="s">
        <v>30</v>
      </c>
      <c r="D9079" s="5" t="s">
        <v>10637</v>
      </c>
      <c r="E9079" s="43">
        <v>1000</v>
      </c>
      <c r="F9079" s="43"/>
      <c r="G9079" s="48">
        <f t="shared" si="227"/>
        <v>5419.6015943642706</v>
      </c>
      <c r="H9079" s="389" t="s">
        <v>9567</v>
      </c>
    </row>
    <row r="9080" spans="1:15" x14ac:dyDescent="0.3">
      <c r="A9080" s="45">
        <v>45416</v>
      </c>
      <c r="B9080" s="396" t="s">
        <v>12632</v>
      </c>
      <c r="C9080" s="5" t="s">
        <v>11174</v>
      </c>
      <c r="D9080" s="5" t="s">
        <v>13613</v>
      </c>
      <c r="E9080" s="43">
        <v>500</v>
      </c>
      <c r="F9080" s="43"/>
      <c r="G9080" s="48">
        <f t="shared" si="227"/>
        <v>4919.6015943642706</v>
      </c>
      <c r="H9080" s="389" t="s">
        <v>9567</v>
      </c>
    </row>
    <row r="9081" spans="1:15" x14ac:dyDescent="0.3">
      <c r="A9081" s="45">
        <v>45416</v>
      </c>
      <c r="B9081" s="396" t="s">
        <v>12817</v>
      </c>
      <c r="C9081" s="5" t="s">
        <v>5793</v>
      </c>
      <c r="D9081" s="5" t="s">
        <v>40</v>
      </c>
      <c r="E9081" s="43">
        <v>1000</v>
      </c>
      <c r="F9081" s="43"/>
      <c r="G9081" s="48">
        <f t="shared" si="227"/>
        <v>3919.6015943642706</v>
      </c>
      <c r="H9081" s="389" t="s">
        <v>9567</v>
      </c>
    </row>
    <row r="9082" spans="1:15" x14ac:dyDescent="0.3">
      <c r="A9082" s="45">
        <v>45418</v>
      </c>
      <c r="B9082" s="396" t="s">
        <v>25</v>
      </c>
      <c r="C9082" s="5" t="s">
        <v>1074</v>
      </c>
      <c r="D9082" s="5" t="s">
        <v>4601</v>
      </c>
      <c r="E9082" s="43">
        <v>930</v>
      </c>
      <c r="F9082" s="43"/>
      <c r="G9082" s="48">
        <f t="shared" si="227"/>
        <v>2989.6015943642706</v>
      </c>
      <c r="H9082" s="389" t="s">
        <v>9567</v>
      </c>
    </row>
    <row r="9083" spans="1:15" x14ac:dyDescent="0.3">
      <c r="A9083" s="45">
        <v>45418</v>
      </c>
      <c r="B9083" s="567"/>
      <c r="C9083" s="480"/>
      <c r="D9083" s="491" t="s">
        <v>11014</v>
      </c>
      <c r="E9083" s="480"/>
      <c r="F9083" s="43">
        <v>1000000</v>
      </c>
      <c r="G9083" s="48">
        <f t="shared" si="227"/>
        <v>1002989.6015943643</v>
      </c>
      <c r="H9083" s="389" t="s">
        <v>9567</v>
      </c>
    </row>
    <row r="9084" spans="1:15" x14ac:dyDescent="0.3">
      <c r="A9084" s="45">
        <v>45418</v>
      </c>
      <c r="B9084" s="396" t="s">
        <v>13209</v>
      </c>
      <c r="C9084" s="5" t="s">
        <v>5793</v>
      </c>
      <c r="D9084" s="5" t="s">
        <v>40</v>
      </c>
      <c r="E9084" s="43">
        <v>800</v>
      </c>
      <c r="F9084" s="43"/>
      <c r="G9084" s="48">
        <f t="shared" si="227"/>
        <v>1002189.6015943643</v>
      </c>
      <c r="H9084" s="389" t="s">
        <v>9567</v>
      </c>
    </row>
    <row r="9085" spans="1:15" x14ac:dyDescent="0.3">
      <c r="A9085" s="45">
        <v>45418</v>
      </c>
      <c r="B9085" s="396" t="s">
        <v>12632</v>
      </c>
      <c r="C9085" s="5" t="s">
        <v>11174</v>
      </c>
      <c r="D9085" s="5" t="s">
        <v>13623</v>
      </c>
      <c r="E9085" s="43">
        <v>4980</v>
      </c>
      <c r="F9085" s="43"/>
      <c r="G9085" s="48">
        <f t="shared" si="227"/>
        <v>997209.60159436427</v>
      </c>
      <c r="H9085" s="389" t="s">
        <v>9567</v>
      </c>
    </row>
    <row r="9086" spans="1:15" x14ac:dyDescent="0.3">
      <c r="A9086" s="45">
        <v>45418</v>
      </c>
      <c r="B9086" s="396" t="s">
        <v>13624</v>
      </c>
      <c r="C9086" s="5" t="s">
        <v>5793</v>
      </c>
      <c r="D9086" s="5" t="s">
        <v>40</v>
      </c>
      <c r="E9086" s="43">
        <v>1000</v>
      </c>
      <c r="F9086" s="43"/>
      <c r="G9086" s="48">
        <f t="shared" si="227"/>
        <v>996209.60159436427</v>
      </c>
      <c r="H9086" s="389" t="s">
        <v>9567</v>
      </c>
    </row>
    <row r="9087" spans="1:15" x14ac:dyDescent="0.3">
      <c r="A9087" s="45">
        <v>45418</v>
      </c>
      <c r="B9087" s="396" t="s">
        <v>12153</v>
      </c>
      <c r="C9087" s="5" t="s">
        <v>5793</v>
      </c>
      <c r="D9087" s="5" t="s">
        <v>40</v>
      </c>
      <c r="E9087" s="43">
        <v>2000</v>
      </c>
      <c r="F9087" s="43"/>
      <c r="G9087" s="48">
        <f t="shared" si="227"/>
        <v>994209.60159436427</v>
      </c>
      <c r="H9087" s="389" t="s">
        <v>9567</v>
      </c>
    </row>
    <row r="9088" spans="1:15"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4"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4" x14ac:dyDescent="0.3">
      <c r="A9090" s="45">
        <v>45418</v>
      </c>
      <c r="B9090" s="394" t="s">
        <v>12153</v>
      </c>
      <c r="C9090" s="186" t="s">
        <v>54</v>
      </c>
      <c r="D9090" s="186" t="s">
        <v>13627</v>
      </c>
      <c r="E9090" s="187">
        <f>42480+22730</f>
        <v>65210</v>
      </c>
      <c r="F9090" s="43"/>
      <c r="G9090" s="48">
        <f t="shared" si="227"/>
        <v>414749.60159436427</v>
      </c>
      <c r="H9090" s="389" t="s">
        <v>9567</v>
      </c>
    </row>
    <row r="9091" spans="1:14" x14ac:dyDescent="0.3">
      <c r="A9091" s="45">
        <v>45418</v>
      </c>
      <c r="B9091" s="394" t="s">
        <v>12155</v>
      </c>
      <c r="C9091" s="186" t="s">
        <v>54</v>
      </c>
      <c r="D9091" s="186" t="s">
        <v>13502</v>
      </c>
      <c r="E9091" s="187">
        <v>42250</v>
      </c>
      <c r="F9091" s="43"/>
      <c r="G9091" s="48">
        <f t="shared" si="227"/>
        <v>372499.60159436427</v>
      </c>
      <c r="H9091" s="389" t="s">
        <v>9567</v>
      </c>
    </row>
    <row r="9092" spans="1:14" x14ac:dyDescent="0.3">
      <c r="A9092" s="45">
        <v>45418</v>
      </c>
      <c r="B9092" s="394" t="s">
        <v>12061</v>
      </c>
      <c r="C9092" s="186" t="s">
        <v>54</v>
      </c>
      <c r="D9092" s="186" t="s">
        <v>13503</v>
      </c>
      <c r="E9092" s="187">
        <v>65000</v>
      </c>
      <c r="F9092" s="43"/>
      <c r="G9092" s="48">
        <f t="shared" si="227"/>
        <v>307499.60159436427</v>
      </c>
      <c r="H9092" s="389" t="s">
        <v>9567</v>
      </c>
    </row>
    <row r="9093" spans="1:14" x14ac:dyDescent="0.3">
      <c r="A9093" s="45">
        <v>45418</v>
      </c>
      <c r="B9093" s="396" t="s">
        <v>25</v>
      </c>
      <c r="C9093" s="5" t="s">
        <v>25</v>
      </c>
      <c r="D9093" s="5" t="s">
        <v>6543</v>
      </c>
      <c r="E9093" s="43">
        <v>1000</v>
      </c>
      <c r="F9093" s="43"/>
      <c r="G9093" s="48">
        <f t="shared" si="227"/>
        <v>306499.60159436427</v>
      </c>
      <c r="H9093" s="389" t="s">
        <v>9567</v>
      </c>
      <c r="I9093" s="585" t="s">
        <v>12535</v>
      </c>
      <c r="J9093" s="585"/>
      <c r="K9093" s="187">
        <f>'[1]Salary Sheets'!$Q$89</f>
        <v>0</v>
      </c>
    </row>
    <row r="9094" spans="1:14" x14ac:dyDescent="0.3">
      <c r="A9094" s="45">
        <v>45418</v>
      </c>
      <c r="B9094" s="396" t="s">
        <v>25</v>
      </c>
      <c r="C9094" s="5" t="s">
        <v>25</v>
      </c>
      <c r="D9094" s="5" t="s">
        <v>13628</v>
      </c>
      <c r="E9094" s="43">
        <v>800</v>
      </c>
      <c r="F9094" s="43"/>
      <c r="G9094" s="48">
        <f t="shared" si="227"/>
        <v>305699.60159436427</v>
      </c>
      <c r="H9094" s="389" t="s">
        <v>9567</v>
      </c>
      <c r="I9094" s="585" t="s">
        <v>55</v>
      </c>
      <c r="J9094" s="585"/>
      <c r="K9094" s="187">
        <f ca="1">SUMIF(C9067:E9152,"salary",E9067:E9152)</f>
        <v>2270242.9166666665</v>
      </c>
    </row>
    <row r="9095" spans="1:14" x14ac:dyDescent="0.3">
      <c r="A9095" s="45">
        <v>45418</v>
      </c>
      <c r="B9095" s="396" t="s">
        <v>25</v>
      </c>
      <c r="C9095" s="5" t="s">
        <v>25</v>
      </c>
      <c r="D9095" s="5" t="s">
        <v>11435</v>
      </c>
      <c r="E9095" s="43">
        <v>3000</v>
      </c>
      <c r="F9095" s="43"/>
      <c r="G9095" s="48">
        <f t="shared" si="227"/>
        <v>302699.60159436427</v>
      </c>
      <c r="H9095" s="389" t="s">
        <v>9567</v>
      </c>
      <c r="I9095" s="585" t="s">
        <v>12254</v>
      </c>
      <c r="J9095" s="585"/>
      <c r="K9095" s="187">
        <f ca="1">K9093-K9094</f>
        <v>-2270242.9166666665</v>
      </c>
    </row>
    <row r="9096" spans="1:14" x14ac:dyDescent="0.3">
      <c r="A9096" s="45">
        <v>45419</v>
      </c>
      <c r="B9096" s="394" t="s">
        <v>12096</v>
      </c>
      <c r="C9096" s="186" t="s">
        <v>54</v>
      </c>
      <c r="D9096" s="186" t="s">
        <v>12767</v>
      </c>
      <c r="E9096" s="187">
        <v>194300</v>
      </c>
      <c r="F9096" s="43"/>
      <c r="G9096" s="48">
        <f t="shared" si="227"/>
        <v>108399.60159436427</v>
      </c>
      <c r="H9096" s="389" t="s">
        <v>9567</v>
      </c>
    </row>
    <row r="9097" spans="1:14" x14ac:dyDescent="0.3">
      <c r="A9097" s="45">
        <v>45419</v>
      </c>
      <c r="B9097" s="396" t="s">
        <v>25</v>
      </c>
      <c r="C9097" s="5" t="s">
        <v>25</v>
      </c>
      <c r="D9097" s="5" t="s">
        <v>11435</v>
      </c>
      <c r="E9097" s="43">
        <v>3000</v>
      </c>
      <c r="F9097" s="43"/>
      <c r="G9097" s="48">
        <f t="shared" si="227"/>
        <v>105399.60159436427</v>
      </c>
      <c r="H9097" s="389" t="s">
        <v>9567</v>
      </c>
    </row>
    <row r="9098" spans="1:14" x14ac:dyDescent="0.3">
      <c r="A9098" s="45">
        <v>45419</v>
      </c>
      <c r="B9098" s="396" t="s">
        <v>12817</v>
      </c>
      <c r="C9098" s="5" t="s">
        <v>5288</v>
      </c>
      <c r="D9098" s="5" t="s">
        <v>294</v>
      </c>
      <c r="E9098" s="43">
        <v>50000</v>
      </c>
      <c r="F9098" s="43"/>
      <c r="G9098" s="48">
        <f t="shared" si="227"/>
        <v>55399.601594364271</v>
      </c>
      <c r="H9098" s="389" t="s">
        <v>9567</v>
      </c>
    </row>
    <row r="9099" spans="1:14" x14ac:dyDescent="0.3">
      <c r="A9099" s="45">
        <v>45419</v>
      </c>
      <c r="B9099" s="396" t="s">
        <v>12632</v>
      </c>
      <c r="C9099" s="5" t="s">
        <v>11174</v>
      </c>
      <c r="D9099" s="5" t="s">
        <v>13626</v>
      </c>
      <c r="E9099" s="43">
        <v>23450</v>
      </c>
      <c r="F9099" s="43"/>
      <c r="G9099" s="48">
        <f t="shared" si="227"/>
        <v>31949.601594364271</v>
      </c>
      <c r="H9099" s="389" t="s">
        <v>9567</v>
      </c>
    </row>
    <row r="9100" spans="1:14" x14ac:dyDescent="0.3">
      <c r="A9100" s="45">
        <v>45419</v>
      </c>
      <c r="B9100" s="396" t="s">
        <v>12096</v>
      </c>
      <c r="C9100" s="5" t="s">
        <v>26</v>
      </c>
      <c r="D9100" s="5" t="s">
        <v>5915</v>
      </c>
      <c r="E9100" s="43">
        <v>3000</v>
      </c>
      <c r="F9100" s="43"/>
      <c r="G9100" s="48">
        <f t="shared" si="227"/>
        <v>28949.601594364271</v>
      </c>
      <c r="H9100" s="389" t="s">
        <v>9567</v>
      </c>
      <c r="M9100" s="4">
        <v>589</v>
      </c>
      <c r="N9100" s="4">
        <v>1774</v>
      </c>
    </row>
    <row r="9101" spans="1:14" x14ac:dyDescent="0.3">
      <c r="A9101" s="45">
        <v>45419</v>
      </c>
      <c r="B9101" s="396" t="s">
        <v>13624</v>
      </c>
      <c r="C9101" s="5" t="s">
        <v>5793</v>
      </c>
      <c r="D9101" s="5" t="s">
        <v>40</v>
      </c>
      <c r="E9101" s="43">
        <v>1000</v>
      </c>
      <c r="F9101" s="43"/>
      <c r="G9101" s="48">
        <f t="shared" si="227"/>
        <v>27949.601594364271</v>
      </c>
      <c r="H9101" s="389" t="s">
        <v>9567</v>
      </c>
      <c r="M9101" s="4">
        <f>M9100*1.25</f>
        <v>736.25</v>
      </c>
      <c r="N9101" s="4">
        <f>N9100*1.25</f>
        <v>2217.5</v>
      </c>
    </row>
    <row r="9102" spans="1:14" x14ac:dyDescent="0.3">
      <c r="A9102" s="45">
        <v>45419</v>
      </c>
      <c r="B9102" s="396" t="s">
        <v>12594</v>
      </c>
      <c r="C9102" s="5" t="s">
        <v>9794</v>
      </c>
      <c r="D9102" s="5" t="s">
        <v>40</v>
      </c>
      <c r="E9102" s="43">
        <v>1530</v>
      </c>
      <c r="F9102" s="43"/>
      <c r="G9102" s="48">
        <f t="shared" si="227"/>
        <v>26419.601594364271</v>
      </c>
      <c r="H9102" s="389" t="s">
        <v>9567</v>
      </c>
      <c r="M9102" s="4">
        <v>153</v>
      </c>
      <c r="N9102" s="4">
        <v>260</v>
      </c>
    </row>
    <row r="9103" spans="1:14" x14ac:dyDescent="0.3">
      <c r="A9103" s="45">
        <v>45419</v>
      </c>
      <c r="B9103" s="396" t="s">
        <v>12594</v>
      </c>
      <c r="C9103" s="5" t="s">
        <v>30</v>
      </c>
      <c r="D9103" s="5" t="s">
        <v>10637</v>
      </c>
      <c r="E9103" s="43">
        <v>1000</v>
      </c>
      <c r="F9103" s="43"/>
      <c r="G9103" s="48">
        <f t="shared" si="227"/>
        <v>25419.601594364271</v>
      </c>
      <c r="H9103" s="389" t="s">
        <v>9567</v>
      </c>
      <c r="M9103" s="4">
        <f>M9102+M9101</f>
        <v>889.25</v>
      </c>
      <c r="N9103" s="4">
        <f>N9102+N9101</f>
        <v>2477.5</v>
      </c>
    </row>
    <row r="9104" spans="1:14" x14ac:dyDescent="0.3">
      <c r="A9104" s="45">
        <v>45419</v>
      </c>
      <c r="B9104" s="567"/>
      <c r="C9104" s="480"/>
      <c r="D9104" s="491" t="s">
        <v>11014</v>
      </c>
      <c r="E9104" s="480"/>
      <c r="F9104" s="43">
        <v>500000</v>
      </c>
      <c r="G9104" s="48">
        <f t="shared" si="227"/>
        <v>525419.60159436427</v>
      </c>
      <c r="H9104" s="389" t="s">
        <v>9567</v>
      </c>
      <c r="M9104" s="4">
        <v>20</v>
      </c>
      <c r="N9104" s="4">
        <v>20</v>
      </c>
    </row>
    <row r="9105" spans="1:14" x14ac:dyDescent="0.3">
      <c r="A9105" s="45">
        <v>45419</v>
      </c>
      <c r="B9105" s="394" t="s">
        <v>12632</v>
      </c>
      <c r="C9105" s="186" t="s">
        <v>54</v>
      </c>
      <c r="D9105" s="186" t="s">
        <v>13185</v>
      </c>
      <c r="E9105" s="187">
        <v>490650</v>
      </c>
      <c r="F9105" s="43"/>
      <c r="G9105" s="48">
        <f t="shared" si="227"/>
        <v>34769.601594364271</v>
      </c>
      <c r="H9105" s="389" t="s">
        <v>9567</v>
      </c>
      <c r="M9105" s="4">
        <v>50</v>
      </c>
      <c r="N9105" s="4">
        <v>50</v>
      </c>
    </row>
    <row r="9106" spans="1:14" x14ac:dyDescent="0.3">
      <c r="A9106" s="45">
        <v>45419</v>
      </c>
      <c r="B9106" s="396" t="s">
        <v>13152</v>
      </c>
      <c r="C9106" s="5" t="s">
        <v>13629</v>
      </c>
      <c r="D9106" s="5" t="s">
        <v>13630</v>
      </c>
      <c r="E9106" s="43">
        <v>15000</v>
      </c>
      <c r="F9106" s="43"/>
      <c r="G9106" s="48">
        <f t="shared" si="227"/>
        <v>19769.601594364271</v>
      </c>
      <c r="H9106" s="389" t="s">
        <v>9567</v>
      </c>
      <c r="M9106" s="4">
        <f>M9105+M9104+M9103</f>
        <v>959.25</v>
      </c>
      <c r="N9106" s="4">
        <f>N9105+N9104+N9103</f>
        <v>2547.5</v>
      </c>
    </row>
    <row r="9107" spans="1:14" x14ac:dyDescent="0.3">
      <c r="A9107" s="45">
        <v>45419</v>
      </c>
      <c r="B9107" s="396" t="s">
        <v>12153</v>
      </c>
      <c r="C9107" s="186" t="s">
        <v>26</v>
      </c>
      <c r="D9107" s="5" t="s">
        <v>13508</v>
      </c>
      <c r="E9107" s="43">
        <v>1500</v>
      </c>
      <c r="F9107" s="43"/>
      <c r="G9107" s="48">
        <f t="shared" si="227"/>
        <v>18269.601594364271</v>
      </c>
      <c r="H9107" s="389" t="s">
        <v>9567</v>
      </c>
      <c r="N9107" s="4">
        <f>N9106+M9106</f>
        <v>3506.75</v>
      </c>
    </row>
    <row r="9108" spans="1:14" x14ac:dyDescent="0.3">
      <c r="A9108" s="45">
        <v>45419</v>
      </c>
      <c r="B9108" s="396" t="s">
        <v>12251</v>
      </c>
      <c r="C9108" s="5" t="s">
        <v>1616</v>
      </c>
      <c r="D9108" s="5" t="s">
        <v>13631</v>
      </c>
      <c r="E9108" s="43">
        <v>2450</v>
      </c>
      <c r="F9108" s="43"/>
      <c r="G9108" s="48">
        <f t="shared" si="227"/>
        <v>15819.601594364271</v>
      </c>
      <c r="H9108" s="389" t="s">
        <v>9567</v>
      </c>
    </row>
    <row r="9109" spans="1:14" x14ac:dyDescent="0.3">
      <c r="A9109" s="45">
        <v>45419</v>
      </c>
      <c r="B9109" s="396" t="s">
        <v>12817</v>
      </c>
      <c r="C9109" s="5" t="s">
        <v>5793</v>
      </c>
      <c r="D9109" s="5" t="s">
        <v>40</v>
      </c>
      <c r="E9109" s="43">
        <v>200</v>
      </c>
      <c r="F9109" s="43"/>
      <c r="G9109" s="48">
        <f t="shared" si="227"/>
        <v>15619.601594364271</v>
      </c>
      <c r="H9109" s="389" t="s">
        <v>9567</v>
      </c>
    </row>
    <row r="9110" spans="1:14" x14ac:dyDescent="0.3">
      <c r="A9110" s="45">
        <v>45420</v>
      </c>
      <c r="B9110" s="396" t="s">
        <v>12251</v>
      </c>
      <c r="C9110" s="5" t="s">
        <v>1074</v>
      </c>
      <c r="D9110" s="5" t="s">
        <v>4601</v>
      </c>
      <c r="E9110" s="43">
        <v>865</v>
      </c>
      <c r="F9110" s="43"/>
      <c r="G9110" s="48">
        <f t="shared" si="227"/>
        <v>14754.601594364271</v>
      </c>
      <c r="H9110" s="389" t="s">
        <v>9567</v>
      </c>
    </row>
    <row r="9111" spans="1:14" x14ac:dyDescent="0.3">
      <c r="A9111" s="45">
        <v>45420</v>
      </c>
      <c r="B9111" s="396"/>
      <c r="C9111" s="5" t="s">
        <v>14</v>
      </c>
      <c r="D9111" s="5" t="s">
        <v>4601</v>
      </c>
      <c r="E9111" s="43">
        <v>695</v>
      </c>
      <c r="F9111" s="43"/>
      <c r="G9111" s="48">
        <f t="shared" si="227"/>
        <v>14059.601594364271</v>
      </c>
      <c r="H9111" s="389" t="s">
        <v>9567</v>
      </c>
    </row>
    <row r="9112" spans="1:14" x14ac:dyDescent="0.3">
      <c r="A9112" s="45">
        <v>45420</v>
      </c>
      <c r="B9112" s="396" t="s">
        <v>12632</v>
      </c>
      <c r="C9112" s="5" t="s">
        <v>5793</v>
      </c>
      <c r="D9112" s="5" t="s">
        <v>13632</v>
      </c>
      <c r="E9112" s="43">
        <v>1500</v>
      </c>
      <c r="F9112" s="43"/>
      <c r="G9112" s="48">
        <f t="shared" si="227"/>
        <v>12559.601594364271</v>
      </c>
      <c r="H9112" s="389" t="s">
        <v>9567</v>
      </c>
    </row>
    <row r="9113" spans="1:14" x14ac:dyDescent="0.3">
      <c r="A9113" s="45">
        <v>45420</v>
      </c>
      <c r="B9113" s="396" t="s">
        <v>13633</v>
      </c>
      <c r="C9113" s="5" t="s">
        <v>12847</v>
      </c>
      <c r="D9113" s="5" t="s">
        <v>294</v>
      </c>
      <c r="E9113" s="43">
        <v>5000</v>
      </c>
      <c r="F9113" s="43"/>
      <c r="G9113" s="48">
        <f t="shared" si="227"/>
        <v>7559.6015943642706</v>
      </c>
      <c r="H9113" s="389" t="s">
        <v>9567</v>
      </c>
    </row>
    <row r="9114" spans="1:14" x14ac:dyDescent="0.3">
      <c r="A9114" s="45">
        <v>45420</v>
      </c>
      <c r="B9114" s="567"/>
      <c r="C9114" s="480"/>
      <c r="D9114" s="491" t="s">
        <v>4106</v>
      </c>
      <c r="E9114" s="480"/>
      <c r="F9114" s="43">
        <v>500000</v>
      </c>
      <c r="G9114" s="48">
        <f t="shared" si="227"/>
        <v>507559.60159436427</v>
      </c>
      <c r="H9114" s="389" t="s">
        <v>9567</v>
      </c>
      <c r="M9114" s="4">
        <v>20</v>
      </c>
      <c r="N9114" s="4">
        <v>20</v>
      </c>
    </row>
    <row r="9115" spans="1:14" x14ac:dyDescent="0.3">
      <c r="A9115" s="45">
        <v>45420</v>
      </c>
      <c r="B9115" s="396" t="s">
        <v>13152</v>
      </c>
      <c r="C9115" s="5" t="s">
        <v>11174</v>
      </c>
      <c r="D9115" s="5" t="s">
        <v>13634</v>
      </c>
      <c r="E9115" s="43">
        <v>17000</v>
      </c>
      <c r="F9115" s="43"/>
      <c r="G9115" s="48">
        <f t="shared" si="227"/>
        <v>490559.60159436427</v>
      </c>
      <c r="H9115" s="389" t="s">
        <v>9567</v>
      </c>
    </row>
    <row r="9116" spans="1:14" x14ac:dyDescent="0.3">
      <c r="A9116" s="45">
        <v>45420</v>
      </c>
      <c r="B9116" s="396" t="s">
        <v>13152</v>
      </c>
      <c r="C9116" s="5" t="s">
        <v>11174</v>
      </c>
      <c r="D9116" s="5" t="s">
        <v>13635</v>
      </c>
      <c r="E9116" s="43">
        <v>42000</v>
      </c>
      <c r="F9116" s="43"/>
      <c r="G9116" s="48">
        <f t="shared" si="227"/>
        <v>448559.60159436427</v>
      </c>
      <c r="H9116" s="389" t="s">
        <v>9567</v>
      </c>
    </row>
    <row r="9117" spans="1:14" x14ac:dyDescent="0.3">
      <c r="A9117" s="45">
        <v>45420</v>
      </c>
      <c r="B9117" s="396" t="s">
        <v>13152</v>
      </c>
      <c r="C9117" s="5" t="s">
        <v>11174</v>
      </c>
      <c r="D9117" s="5" t="s">
        <v>13636</v>
      </c>
      <c r="E9117" s="43">
        <v>31000</v>
      </c>
      <c r="F9117" s="43"/>
      <c r="G9117" s="48">
        <f t="shared" si="227"/>
        <v>417559.60159436427</v>
      </c>
      <c r="H9117" s="389" t="s">
        <v>9567</v>
      </c>
    </row>
    <row r="9118" spans="1:14" x14ac:dyDescent="0.3">
      <c r="A9118" s="45">
        <v>45420</v>
      </c>
      <c r="B9118" s="396" t="s">
        <v>12251</v>
      </c>
      <c r="C9118" s="5" t="s">
        <v>110</v>
      </c>
      <c r="D9118" s="5" t="s">
        <v>640</v>
      </c>
      <c r="E9118" s="43">
        <v>1500</v>
      </c>
      <c r="F9118" s="43"/>
      <c r="G9118" s="48">
        <f t="shared" si="227"/>
        <v>416059.60159436427</v>
      </c>
      <c r="H9118" s="389" t="s">
        <v>9567</v>
      </c>
    </row>
    <row r="9119" spans="1:14" x14ac:dyDescent="0.3">
      <c r="A9119" s="45">
        <v>45420</v>
      </c>
      <c r="B9119" s="394" t="s">
        <v>12155</v>
      </c>
      <c r="C9119" s="186" t="s">
        <v>54</v>
      </c>
      <c r="D9119" s="186" t="s">
        <v>12776</v>
      </c>
      <c r="E9119" s="187">
        <v>51670</v>
      </c>
      <c r="F9119" s="43"/>
      <c r="G9119" s="48">
        <f t="shared" si="227"/>
        <v>364389.60159436427</v>
      </c>
      <c r="H9119" s="389" t="s">
        <v>9567</v>
      </c>
    </row>
    <row r="9120" spans="1:14" x14ac:dyDescent="0.3">
      <c r="A9120" s="45">
        <v>45420</v>
      </c>
      <c r="B9120" s="394" t="s">
        <v>13209</v>
      </c>
      <c r="C9120" s="186" t="s">
        <v>54</v>
      </c>
      <c r="D9120" s="186" t="s">
        <v>13637</v>
      </c>
      <c r="E9120" s="187">
        <v>56000</v>
      </c>
      <c r="F9120" s="43"/>
      <c r="G9120" s="48">
        <f t="shared" si="227"/>
        <v>308389.60159436427</v>
      </c>
      <c r="H9120" s="389" t="s">
        <v>9567</v>
      </c>
    </row>
    <row r="9121" spans="1:14" x14ac:dyDescent="0.3">
      <c r="A9121" s="45">
        <v>45420</v>
      </c>
      <c r="B9121" s="394" t="s">
        <v>13209</v>
      </c>
      <c r="C9121" s="186" t="s">
        <v>54</v>
      </c>
      <c r="D9121" s="186" t="s">
        <v>12541</v>
      </c>
      <c r="E9121" s="187">
        <v>43500</v>
      </c>
      <c r="F9121" s="43"/>
      <c r="G9121" s="48">
        <f t="shared" si="227"/>
        <v>264889.60159436427</v>
      </c>
      <c r="H9121" s="389" t="s">
        <v>9567</v>
      </c>
    </row>
    <row r="9122" spans="1:14" x14ac:dyDescent="0.3">
      <c r="A9122" s="45">
        <v>45420</v>
      </c>
      <c r="B9122" s="396"/>
      <c r="C9122" s="5" t="s">
        <v>14</v>
      </c>
      <c r="D9122" s="5" t="s">
        <v>294</v>
      </c>
      <c r="E9122" s="43">
        <v>10000</v>
      </c>
      <c r="F9122" s="43"/>
      <c r="G9122" s="48">
        <f t="shared" si="227"/>
        <v>254889.60159436427</v>
      </c>
      <c r="H9122" s="389" t="s">
        <v>9567</v>
      </c>
    </row>
    <row r="9123" spans="1:14" x14ac:dyDescent="0.3">
      <c r="A9123" s="45">
        <v>45420</v>
      </c>
      <c r="B9123" s="396" t="s">
        <v>13152</v>
      </c>
      <c r="C9123" s="5" t="s">
        <v>5793</v>
      </c>
      <c r="D9123" s="5" t="s">
        <v>40</v>
      </c>
      <c r="E9123" s="43">
        <v>900</v>
      </c>
      <c r="F9123" s="43"/>
      <c r="G9123" s="48">
        <f t="shared" si="227"/>
        <v>253989.60159436427</v>
      </c>
      <c r="H9123" s="389" t="s">
        <v>9567</v>
      </c>
    </row>
    <row r="9124" spans="1:14"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4" x14ac:dyDescent="0.3">
      <c r="A9125" s="45">
        <v>45420</v>
      </c>
      <c r="B9125" s="567"/>
      <c r="C9125" s="480"/>
      <c r="D9125" s="491" t="s">
        <v>4106</v>
      </c>
      <c r="E9125" s="480"/>
      <c r="F9125" s="43">
        <v>250000</v>
      </c>
      <c r="G9125" s="48">
        <f t="shared" si="227"/>
        <v>288969.60159436427</v>
      </c>
      <c r="H9125" s="389" t="s">
        <v>9567</v>
      </c>
      <c r="M9125" s="4">
        <v>20</v>
      </c>
      <c r="N9125" s="4">
        <v>20</v>
      </c>
    </row>
    <row r="9126" spans="1:14" x14ac:dyDescent="0.3">
      <c r="A9126" s="45">
        <v>45420</v>
      </c>
      <c r="B9126" s="567"/>
      <c r="C9126" s="480"/>
      <c r="D9126" s="491" t="s">
        <v>11014</v>
      </c>
      <c r="E9126" s="480"/>
      <c r="F9126" s="43">
        <v>250000</v>
      </c>
      <c r="G9126" s="48">
        <f t="shared" si="227"/>
        <v>538969.60159436427</v>
      </c>
      <c r="H9126" s="389" t="s">
        <v>9567</v>
      </c>
      <c r="M9126" s="4">
        <v>20</v>
      </c>
      <c r="N9126" s="4">
        <v>20</v>
      </c>
    </row>
    <row r="9127" spans="1:14"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4"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4" x14ac:dyDescent="0.3">
      <c r="A9129" s="45">
        <v>45420</v>
      </c>
      <c r="B9129" s="394" t="s">
        <v>12632</v>
      </c>
      <c r="C9129" s="186" t="s">
        <v>54</v>
      </c>
      <c r="D9129" s="186" t="s">
        <v>13644</v>
      </c>
      <c r="E9129" s="187">
        <f>52500+72800</f>
        <v>125300</v>
      </c>
      <c r="F9129" s="43"/>
      <c r="G9129" s="48">
        <f t="shared" si="227"/>
        <v>327479.60159436427</v>
      </c>
      <c r="H9129" s="389" t="s">
        <v>9567</v>
      </c>
    </row>
    <row r="9130" spans="1:14" x14ac:dyDescent="0.3">
      <c r="A9130" s="45">
        <v>45420</v>
      </c>
      <c r="B9130" s="394" t="s">
        <v>12071</v>
      </c>
      <c r="C9130" s="186" t="s">
        <v>54</v>
      </c>
      <c r="D9130" s="186" t="s">
        <v>6236</v>
      </c>
      <c r="E9130" s="43">
        <v>148780</v>
      </c>
      <c r="F9130" s="43"/>
      <c r="G9130" s="48">
        <f t="shared" si="227"/>
        <v>178699.60159436427</v>
      </c>
      <c r="H9130" s="389" t="s">
        <v>9567</v>
      </c>
    </row>
    <row r="9131" spans="1:14" x14ac:dyDescent="0.3">
      <c r="A9131" s="45">
        <v>45420</v>
      </c>
      <c r="B9131" s="394" t="s">
        <v>12095</v>
      </c>
      <c r="C9131" s="186" t="s">
        <v>54</v>
      </c>
      <c r="D9131" s="186" t="s">
        <v>6253</v>
      </c>
      <c r="E9131" s="187">
        <v>154872.91666666669</v>
      </c>
      <c r="F9131" s="43"/>
      <c r="G9131" s="48">
        <f t="shared" si="227"/>
        <v>23826.684927697584</v>
      </c>
      <c r="H9131" s="389" t="s">
        <v>9567</v>
      </c>
    </row>
    <row r="9132" spans="1:14" x14ac:dyDescent="0.3">
      <c r="A9132" s="45">
        <v>45420</v>
      </c>
      <c r="B9132" s="396" t="s">
        <v>25</v>
      </c>
      <c r="C9132" s="5" t="s">
        <v>25</v>
      </c>
      <c r="D9132" s="5" t="s">
        <v>11435</v>
      </c>
      <c r="E9132" s="43">
        <v>3000</v>
      </c>
      <c r="F9132" s="43"/>
      <c r="G9132" s="48">
        <f t="shared" si="227"/>
        <v>20826.684927697584</v>
      </c>
      <c r="H9132" s="389" t="s">
        <v>9567</v>
      </c>
    </row>
    <row r="9133" spans="1:14" x14ac:dyDescent="0.3">
      <c r="A9133" s="45">
        <v>45420</v>
      </c>
      <c r="B9133" s="396"/>
      <c r="C9133" s="5" t="s">
        <v>14</v>
      </c>
      <c r="D9133" s="5" t="s">
        <v>294</v>
      </c>
      <c r="E9133" s="43">
        <v>10000</v>
      </c>
      <c r="F9133" s="43"/>
      <c r="G9133" s="48">
        <f t="shared" si="227"/>
        <v>10826.684927697584</v>
      </c>
      <c r="H9133" s="389" t="s">
        <v>9567</v>
      </c>
    </row>
    <row r="9134" spans="1:14" x14ac:dyDescent="0.3">
      <c r="A9134" s="45">
        <v>45420</v>
      </c>
      <c r="B9134" s="396" t="s">
        <v>12153</v>
      </c>
      <c r="C9134" s="5" t="s">
        <v>26</v>
      </c>
      <c r="D9134" s="5" t="s">
        <v>13648</v>
      </c>
      <c r="E9134" s="43">
        <v>9950</v>
      </c>
      <c r="F9134" s="43"/>
      <c r="G9134" s="48">
        <f t="shared" si="227"/>
        <v>876.6849276975845</v>
      </c>
      <c r="H9134" s="389" t="s">
        <v>9567</v>
      </c>
    </row>
    <row r="9135" spans="1:14" x14ac:dyDescent="0.3">
      <c r="A9135" s="45">
        <v>45420</v>
      </c>
      <c r="B9135" s="396" t="s">
        <v>12095</v>
      </c>
      <c r="C9135" s="5" t="s">
        <v>26</v>
      </c>
      <c r="D9135" s="5" t="s">
        <v>13649</v>
      </c>
      <c r="E9135" s="43">
        <v>700</v>
      </c>
      <c r="F9135" s="43"/>
      <c r="G9135" s="48">
        <f t="shared" si="227"/>
        <v>176.6849276975845</v>
      </c>
      <c r="H9135" s="389" t="s">
        <v>9567</v>
      </c>
    </row>
    <row r="9136" spans="1:14" x14ac:dyDescent="0.3">
      <c r="A9136" s="45">
        <v>45422</v>
      </c>
      <c r="B9136" s="567"/>
      <c r="C9136" s="480"/>
      <c r="D9136" s="491" t="s">
        <v>12290</v>
      </c>
      <c r="E9136" s="480"/>
      <c r="F9136" s="43">
        <v>100000</v>
      </c>
      <c r="G9136" s="48">
        <f t="shared" ref="G9136:G9161" si="228">G9135+F9136-E9136</f>
        <v>100176.68492769758</v>
      </c>
      <c r="H9136" s="389" t="s">
        <v>9567</v>
      </c>
      <c r="M9136" s="4">
        <v>20</v>
      </c>
      <c r="N9136" s="4">
        <v>20</v>
      </c>
    </row>
    <row r="9137" spans="1:14" x14ac:dyDescent="0.3">
      <c r="A9137" s="45">
        <v>45422</v>
      </c>
      <c r="B9137" s="394" t="s">
        <v>12071</v>
      </c>
      <c r="C9137" s="186" t="s">
        <v>54</v>
      </c>
      <c r="D9137" s="5" t="s">
        <v>13658</v>
      </c>
      <c r="E9137" s="43">
        <v>1250</v>
      </c>
      <c r="F9137" s="43"/>
      <c r="G9137" s="48">
        <f t="shared" si="228"/>
        <v>98926.684927697584</v>
      </c>
      <c r="H9137" s="389" t="s">
        <v>9567</v>
      </c>
    </row>
    <row r="9138" spans="1:14" x14ac:dyDescent="0.3">
      <c r="A9138" s="45">
        <v>45422</v>
      </c>
      <c r="B9138" s="396" t="s">
        <v>12071</v>
      </c>
      <c r="C9138" s="5" t="s">
        <v>9758</v>
      </c>
      <c r="D9138" s="5" t="s">
        <v>13666</v>
      </c>
      <c r="E9138" s="43">
        <v>24200</v>
      </c>
      <c r="F9138" s="43"/>
      <c r="G9138" s="48">
        <f t="shared" si="228"/>
        <v>74726.684927697584</v>
      </c>
      <c r="H9138" s="389" t="s">
        <v>9567</v>
      </c>
    </row>
    <row r="9139" spans="1:14" x14ac:dyDescent="0.3">
      <c r="A9139" s="45">
        <v>45422</v>
      </c>
      <c r="B9139" s="394" t="s">
        <v>12071</v>
      </c>
      <c r="C9139" s="186" t="s">
        <v>54</v>
      </c>
      <c r="D9139" s="186" t="s">
        <v>13659</v>
      </c>
      <c r="E9139" s="43">
        <v>28000</v>
      </c>
      <c r="F9139" s="43"/>
      <c r="G9139" s="48">
        <f t="shared" si="228"/>
        <v>46726.684927697584</v>
      </c>
      <c r="H9139" s="389" t="s">
        <v>9567</v>
      </c>
    </row>
    <row r="9140" spans="1:14" x14ac:dyDescent="0.3">
      <c r="A9140" s="45">
        <v>45423</v>
      </c>
      <c r="B9140" s="567"/>
      <c r="C9140" s="480"/>
      <c r="D9140" s="491" t="s">
        <v>11014</v>
      </c>
      <c r="E9140" s="480"/>
      <c r="F9140" s="43">
        <v>200000</v>
      </c>
      <c r="G9140" s="48">
        <f t="shared" si="228"/>
        <v>246726.68492769758</v>
      </c>
      <c r="H9140" s="389" t="s">
        <v>9567</v>
      </c>
      <c r="K9140" s="52">
        <f>86*500</f>
        <v>43000</v>
      </c>
      <c r="M9140" s="4">
        <v>20</v>
      </c>
      <c r="N9140" s="4">
        <v>20</v>
      </c>
    </row>
    <row r="9141" spans="1:14" x14ac:dyDescent="0.3">
      <c r="A9141" s="45">
        <v>45423</v>
      </c>
      <c r="B9141" s="396" t="s">
        <v>25</v>
      </c>
      <c r="C9141" s="5" t="s">
        <v>4400</v>
      </c>
      <c r="D9141" s="5" t="s">
        <v>294</v>
      </c>
      <c r="E9141" s="43">
        <v>10300</v>
      </c>
      <c r="F9141" s="43"/>
      <c r="G9141" s="48">
        <f t="shared" si="228"/>
        <v>236426.68492769758</v>
      </c>
      <c r="H9141" s="389" t="s">
        <v>9567</v>
      </c>
    </row>
    <row r="9142" spans="1:14" x14ac:dyDescent="0.3">
      <c r="A9142" s="45">
        <v>45423</v>
      </c>
      <c r="B9142" s="396" t="s">
        <v>13665</v>
      </c>
      <c r="C9142" s="5" t="s">
        <v>5793</v>
      </c>
      <c r="D9142" s="5" t="s">
        <v>40</v>
      </c>
      <c r="E9142" s="43">
        <v>1500</v>
      </c>
      <c r="F9142" s="43"/>
      <c r="G9142" s="48">
        <f t="shared" si="228"/>
        <v>234926.68492769758</v>
      </c>
      <c r="H9142" s="389" t="s">
        <v>9567</v>
      </c>
    </row>
    <row r="9143" spans="1:14" x14ac:dyDescent="0.3">
      <c r="A9143" s="45">
        <v>45423</v>
      </c>
      <c r="B9143" s="396" t="s">
        <v>10319</v>
      </c>
      <c r="C9143" s="5" t="s">
        <v>9794</v>
      </c>
      <c r="D9143" s="5" t="s">
        <v>40</v>
      </c>
      <c r="E9143" s="43">
        <v>6000</v>
      </c>
      <c r="F9143" s="43"/>
      <c r="G9143" s="48">
        <f t="shared" si="228"/>
        <v>228926.68492769758</v>
      </c>
      <c r="H9143" s="389" t="s">
        <v>9567</v>
      </c>
    </row>
    <row r="9144" spans="1:14" x14ac:dyDescent="0.3">
      <c r="A9144" s="45">
        <v>45423</v>
      </c>
      <c r="B9144" s="396" t="s">
        <v>25</v>
      </c>
      <c r="C9144" s="5" t="s">
        <v>25</v>
      </c>
      <c r="D9144" s="5" t="s">
        <v>11435</v>
      </c>
      <c r="E9144" s="43">
        <v>3000</v>
      </c>
      <c r="F9144" s="43"/>
      <c r="G9144" s="48">
        <f t="shared" si="228"/>
        <v>225926.68492769758</v>
      </c>
      <c r="H9144" s="389" t="s">
        <v>9567</v>
      </c>
    </row>
    <row r="9145" spans="1:14" x14ac:dyDescent="0.3">
      <c r="A9145" s="45">
        <v>45423</v>
      </c>
      <c r="B9145" s="396" t="s">
        <v>12817</v>
      </c>
      <c r="C9145" s="5" t="s">
        <v>5793</v>
      </c>
      <c r="D9145" s="5" t="s">
        <v>40</v>
      </c>
      <c r="E9145" s="43">
        <v>2200</v>
      </c>
      <c r="F9145" s="43"/>
      <c r="G9145" s="48">
        <f t="shared" si="228"/>
        <v>223726.68492769758</v>
      </c>
      <c r="H9145" s="389" t="s">
        <v>9567</v>
      </c>
    </row>
    <row r="9146" spans="1:14" x14ac:dyDescent="0.3">
      <c r="A9146" s="45">
        <v>45423</v>
      </c>
      <c r="B9146" s="567"/>
      <c r="C9146" s="480"/>
      <c r="D9146" s="491" t="s">
        <v>11014</v>
      </c>
      <c r="E9146" s="480"/>
      <c r="F9146" s="43">
        <v>500000</v>
      </c>
      <c r="G9146" s="48">
        <f t="shared" si="228"/>
        <v>723726.68492769753</v>
      </c>
      <c r="H9146" s="389" t="s">
        <v>9567</v>
      </c>
      <c r="I9146" s="52">
        <v>9950</v>
      </c>
      <c r="K9146" s="52">
        <v>20000</v>
      </c>
      <c r="M9146" s="4">
        <v>20</v>
      </c>
      <c r="N9146" s="4">
        <v>20</v>
      </c>
    </row>
    <row r="9147" spans="1:14" x14ac:dyDescent="0.3">
      <c r="A9147" s="45">
        <v>45423</v>
      </c>
      <c r="B9147" s="396" t="s">
        <v>13406</v>
      </c>
      <c r="C9147" s="5" t="s">
        <v>13667</v>
      </c>
      <c r="D9147" s="5" t="s">
        <v>294</v>
      </c>
      <c r="E9147" s="43">
        <v>62550</v>
      </c>
      <c r="F9147" s="43"/>
      <c r="G9147" s="48">
        <f t="shared" si="228"/>
        <v>661176.68492769753</v>
      </c>
      <c r="H9147" s="389" t="s">
        <v>9567</v>
      </c>
      <c r="I9147" s="52">
        <v>18000</v>
      </c>
      <c r="K9147" s="52">
        <v>8000</v>
      </c>
    </row>
    <row r="9148" spans="1:14" x14ac:dyDescent="0.3">
      <c r="A9148" s="45">
        <v>45423</v>
      </c>
      <c r="B9148" s="396" t="s">
        <v>12102</v>
      </c>
      <c r="C9148" s="5" t="s">
        <v>13667</v>
      </c>
      <c r="D9148" s="5" t="s">
        <v>294</v>
      </c>
      <c r="E9148" s="43">
        <v>9500</v>
      </c>
      <c r="F9148" s="43"/>
      <c r="G9148" s="48">
        <f t="shared" si="228"/>
        <v>651676.68492769753</v>
      </c>
      <c r="H9148" s="389" t="s">
        <v>9567</v>
      </c>
      <c r="I9148" s="52">
        <v>21850</v>
      </c>
      <c r="K9148" s="52">
        <v>25000</v>
      </c>
    </row>
    <row r="9149" spans="1:14" x14ac:dyDescent="0.3">
      <c r="A9149" s="45">
        <v>45423</v>
      </c>
      <c r="B9149" s="396" t="s">
        <v>12632</v>
      </c>
      <c r="C9149" s="5" t="s">
        <v>12513</v>
      </c>
      <c r="D9149" s="5" t="s">
        <v>294</v>
      </c>
      <c r="E9149" s="43">
        <v>14800</v>
      </c>
      <c r="F9149" s="43"/>
      <c r="G9149" s="48">
        <f t="shared" si="228"/>
        <v>636876.68492769753</v>
      </c>
      <c r="H9149" s="389" t="s">
        <v>9567</v>
      </c>
      <c r="I9149" s="52">
        <f>SUM(I9146:I9148)</f>
        <v>49800</v>
      </c>
      <c r="K9149" s="52">
        <f>SUM(K9146:K9148)</f>
        <v>53000</v>
      </c>
    </row>
    <row r="9150" spans="1:14" x14ac:dyDescent="0.3">
      <c r="A9150" s="45">
        <v>45423</v>
      </c>
      <c r="B9150" s="396" t="s">
        <v>13665</v>
      </c>
      <c r="C9150" s="5" t="s">
        <v>12513</v>
      </c>
      <c r="D9150" s="5" t="s">
        <v>294</v>
      </c>
      <c r="E9150" s="43">
        <v>53000</v>
      </c>
      <c r="F9150" s="43"/>
      <c r="G9150" s="48">
        <f t="shared" si="228"/>
        <v>583876.68492769753</v>
      </c>
      <c r="H9150" s="389" t="s">
        <v>9567</v>
      </c>
      <c r="K9150" s="52">
        <f>K9149-I9149</f>
        <v>3200</v>
      </c>
    </row>
    <row r="9151" spans="1:14" x14ac:dyDescent="0.3">
      <c r="A9151" s="45">
        <v>45423</v>
      </c>
      <c r="B9151" s="396" t="s">
        <v>13152</v>
      </c>
      <c r="C9151" s="5" t="s">
        <v>5793</v>
      </c>
      <c r="D9151" s="5" t="s">
        <v>294</v>
      </c>
      <c r="E9151" s="43">
        <v>1000</v>
      </c>
      <c r="F9151" s="43"/>
      <c r="G9151" s="48">
        <f t="shared" si="228"/>
        <v>582876.68492769753</v>
      </c>
      <c r="H9151" s="389" t="s">
        <v>9567</v>
      </c>
    </row>
    <row r="9152" spans="1:14" x14ac:dyDescent="0.3">
      <c r="A9152" s="45">
        <v>45423</v>
      </c>
      <c r="B9152" s="396" t="s">
        <v>12632</v>
      </c>
      <c r="C9152" s="5" t="s">
        <v>13669</v>
      </c>
      <c r="D9152" s="5" t="s">
        <v>13670</v>
      </c>
      <c r="E9152" s="43">
        <v>21850</v>
      </c>
      <c r="F9152" s="43"/>
      <c r="G9152" s="48">
        <f t="shared" si="228"/>
        <v>561026.68492769753</v>
      </c>
      <c r="H9152" s="389" t="s">
        <v>9567</v>
      </c>
    </row>
    <row r="9153" spans="1:14" x14ac:dyDescent="0.3">
      <c r="A9153" s="45">
        <v>45423</v>
      </c>
      <c r="B9153" s="396" t="s">
        <v>12817</v>
      </c>
      <c r="C9153" s="5" t="s">
        <v>5793</v>
      </c>
      <c r="D9153" s="5" t="s">
        <v>40</v>
      </c>
      <c r="E9153" s="43">
        <v>1800</v>
      </c>
      <c r="F9153" s="43"/>
      <c r="G9153" s="48">
        <f t="shared" si="228"/>
        <v>559226.68492769753</v>
      </c>
      <c r="H9153" s="389" t="s">
        <v>9567</v>
      </c>
      <c r="K9153" s="52">
        <v>82000</v>
      </c>
    </row>
    <row r="9154" spans="1:14" x14ac:dyDescent="0.3">
      <c r="A9154" s="45">
        <v>45423</v>
      </c>
      <c r="B9154" s="396" t="s">
        <v>12817</v>
      </c>
      <c r="C9154" s="5" t="s">
        <v>5793</v>
      </c>
      <c r="D9154" s="5" t="s">
        <v>40</v>
      </c>
      <c r="E9154" s="43">
        <v>800</v>
      </c>
      <c r="F9154" s="43"/>
      <c r="G9154" s="48">
        <f t="shared" si="228"/>
        <v>558426.68492769753</v>
      </c>
      <c r="H9154" s="389" t="s">
        <v>9567</v>
      </c>
      <c r="K9154" s="52">
        <v>2500</v>
      </c>
    </row>
    <row r="9155" spans="1:14" x14ac:dyDescent="0.3">
      <c r="A9155" s="45">
        <v>45423</v>
      </c>
      <c r="B9155" s="396" t="s">
        <v>12153</v>
      </c>
      <c r="C9155" s="5" t="s">
        <v>5162</v>
      </c>
      <c r="D9155" s="5" t="s">
        <v>13671</v>
      </c>
      <c r="E9155" s="43">
        <v>5000</v>
      </c>
      <c r="F9155" s="43"/>
      <c r="G9155" s="48">
        <f t="shared" si="228"/>
        <v>553426.68492769753</v>
      </c>
      <c r="H9155" s="389" t="s">
        <v>9567</v>
      </c>
      <c r="K9155" s="52">
        <f>K9154+K9153</f>
        <v>84500</v>
      </c>
    </row>
    <row r="9156" spans="1:14" x14ac:dyDescent="0.3">
      <c r="A9156" s="45">
        <v>45423</v>
      </c>
      <c r="B9156" s="567"/>
      <c r="C9156" s="480"/>
      <c r="D9156" s="491" t="s">
        <v>13672</v>
      </c>
      <c r="E9156" s="480"/>
      <c r="F9156" s="43">
        <v>93000</v>
      </c>
      <c r="G9156" s="48">
        <f t="shared" si="228"/>
        <v>646426.68492769753</v>
      </c>
      <c r="H9156" s="389" t="s">
        <v>9567</v>
      </c>
      <c r="M9156" s="4">
        <v>20</v>
      </c>
      <c r="N9156" s="4">
        <v>20</v>
      </c>
    </row>
    <row r="9157" spans="1:14" x14ac:dyDescent="0.3">
      <c r="A9157" s="45">
        <v>45423</v>
      </c>
      <c r="B9157" s="396" t="s">
        <v>12071</v>
      </c>
      <c r="C9157" s="5" t="s">
        <v>13673</v>
      </c>
      <c r="D9157" s="5" t="s">
        <v>13674</v>
      </c>
      <c r="E9157" s="43">
        <v>84500</v>
      </c>
      <c r="F9157" s="43"/>
      <c r="G9157" s="48">
        <f t="shared" si="228"/>
        <v>561926.68492769753</v>
      </c>
      <c r="H9157" s="389" t="s">
        <v>9567</v>
      </c>
      <c r="K9157" s="52">
        <v>93000</v>
      </c>
    </row>
    <row r="9158" spans="1:14" x14ac:dyDescent="0.3">
      <c r="A9158" s="45">
        <v>45423</v>
      </c>
      <c r="B9158" s="396" t="s">
        <v>12817</v>
      </c>
      <c r="C9158" s="5" t="s">
        <v>10961</v>
      </c>
      <c r="D9158" s="5" t="s">
        <v>582</v>
      </c>
      <c r="E9158" s="43">
        <v>135900</v>
      </c>
      <c r="F9158" s="43"/>
      <c r="G9158" s="48">
        <f t="shared" si="228"/>
        <v>426026.68492769753</v>
      </c>
      <c r="H9158" s="389" t="s">
        <v>9567</v>
      </c>
      <c r="K9158" s="52">
        <f>K9157-K9155</f>
        <v>8500</v>
      </c>
    </row>
    <row r="9159" spans="1:14" x14ac:dyDescent="0.3">
      <c r="A9159" s="45">
        <v>45425</v>
      </c>
      <c r="B9159" s="567"/>
      <c r="C9159" s="480"/>
      <c r="D9159" s="491" t="s">
        <v>13675</v>
      </c>
      <c r="E9159" s="480"/>
      <c r="F9159" s="43">
        <v>200000</v>
      </c>
      <c r="G9159" s="48">
        <f t="shared" si="228"/>
        <v>626026.68492769753</v>
      </c>
      <c r="H9159" s="389" t="s">
        <v>9567</v>
      </c>
      <c r="M9159" s="4">
        <v>20</v>
      </c>
      <c r="N9159" s="4">
        <v>20</v>
      </c>
    </row>
    <row r="9160" spans="1:14" x14ac:dyDescent="0.3">
      <c r="A9160" s="45">
        <v>45425</v>
      </c>
      <c r="B9160" s="396" t="s">
        <v>12817</v>
      </c>
      <c r="C9160" s="5" t="s">
        <v>13676</v>
      </c>
      <c r="D9160" s="5" t="s">
        <v>13680</v>
      </c>
      <c r="E9160" s="43">
        <v>238800</v>
      </c>
      <c r="F9160" s="43"/>
      <c r="G9160" s="48">
        <f t="shared" si="228"/>
        <v>387226.68492769753</v>
      </c>
      <c r="H9160" s="389" t="s">
        <v>9567</v>
      </c>
    </row>
    <row r="9161" spans="1:14" x14ac:dyDescent="0.3">
      <c r="A9161" s="45">
        <v>45425</v>
      </c>
      <c r="B9161" s="396"/>
      <c r="C9161" s="5" t="s">
        <v>14</v>
      </c>
      <c r="D9161" s="5" t="s">
        <v>12236</v>
      </c>
      <c r="E9161" s="43">
        <v>19682</v>
      </c>
      <c r="F9161" s="43"/>
      <c r="G9161" s="48">
        <f t="shared" si="228"/>
        <v>367544.68492769753</v>
      </c>
      <c r="H9161" s="389" t="s">
        <v>9567</v>
      </c>
    </row>
    <row r="9162" spans="1:14" x14ac:dyDescent="0.3">
      <c r="A9162" s="45">
        <v>45425</v>
      </c>
      <c r="B9162" s="396" t="s">
        <v>25</v>
      </c>
      <c r="C9162" s="5" t="s">
        <v>13677</v>
      </c>
      <c r="D9162" s="5" t="s">
        <v>13678</v>
      </c>
      <c r="E9162" s="43">
        <v>2000</v>
      </c>
      <c r="F9162" s="43"/>
      <c r="G9162" s="48">
        <f t="shared" ref="G9162:G9225" si="229">G9161+F9162-E9162</f>
        <v>365544.68492769753</v>
      </c>
      <c r="H9162" s="389" t="s">
        <v>9567</v>
      </c>
    </row>
    <row r="9163" spans="1:14" x14ac:dyDescent="0.3">
      <c r="A9163" s="45">
        <v>45425</v>
      </c>
      <c r="B9163" s="396" t="s">
        <v>12817</v>
      </c>
      <c r="C9163" s="5" t="s">
        <v>5793</v>
      </c>
      <c r="D9163" s="5" t="s">
        <v>40</v>
      </c>
      <c r="E9163" s="43">
        <v>760</v>
      </c>
      <c r="F9163" s="43"/>
      <c r="G9163" s="48">
        <f t="shared" si="229"/>
        <v>364784.68492769753</v>
      </c>
      <c r="H9163" s="389" t="s">
        <v>9567</v>
      </c>
    </row>
    <row r="9164" spans="1:14" x14ac:dyDescent="0.3">
      <c r="A9164" s="45">
        <v>45425</v>
      </c>
      <c r="B9164" s="396" t="s">
        <v>25</v>
      </c>
      <c r="C9164" s="5" t="s">
        <v>25</v>
      </c>
      <c r="D9164" s="5" t="s">
        <v>11435</v>
      </c>
      <c r="E9164" s="43">
        <v>3000</v>
      </c>
      <c r="F9164" s="43"/>
      <c r="G9164" s="48">
        <f t="shared" si="229"/>
        <v>361784.68492769753</v>
      </c>
      <c r="H9164" s="389" t="s">
        <v>9567</v>
      </c>
    </row>
    <row r="9165" spans="1:14" x14ac:dyDescent="0.3">
      <c r="A9165" s="45">
        <v>45425</v>
      </c>
      <c r="B9165" s="396" t="s">
        <v>12632</v>
      </c>
      <c r="C9165" s="5" t="s">
        <v>5793</v>
      </c>
      <c r="D9165" s="5" t="s">
        <v>40</v>
      </c>
      <c r="E9165" s="43">
        <v>900</v>
      </c>
      <c r="F9165" s="43"/>
      <c r="G9165" s="48">
        <f t="shared" si="229"/>
        <v>360884.68492769753</v>
      </c>
      <c r="H9165" s="389" t="s">
        <v>9567</v>
      </c>
    </row>
    <row r="9166" spans="1:14" x14ac:dyDescent="0.3">
      <c r="A9166" s="45">
        <v>45425</v>
      </c>
      <c r="B9166" s="396" t="s">
        <v>12153</v>
      </c>
      <c r="C9166" s="5" t="s">
        <v>13254</v>
      </c>
      <c r="D9166" s="5" t="s">
        <v>294</v>
      </c>
      <c r="E9166" s="43">
        <v>20000</v>
      </c>
      <c r="F9166" s="43"/>
      <c r="G9166" s="48">
        <f t="shared" si="229"/>
        <v>340884.68492769753</v>
      </c>
      <c r="H9166" s="389" t="s">
        <v>9567</v>
      </c>
    </row>
    <row r="9167" spans="1:14" x14ac:dyDescent="0.3">
      <c r="A9167" s="45">
        <v>45425</v>
      </c>
      <c r="B9167" s="396" t="s">
        <v>12817</v>
      </c>
      <c r="C9167" s="5" t="s">
        <v>5793</v>
      </c>
      <c r="D9167" s="5" t="s">
        <v>40</v>
      </c>
      <c r="E9167" s="43">
        <v>3000</v>
      </c>
      <c r="F9167" s="43"/>
      <c r="G9167" s="48">
        <f t="shared" si="229"/>
        <v>337884.68492769753</v>
      </c>
      <c r="H9167" s="389" t="s">
        <v>9567</v>
      </c>
    </row>
    <row r="9168" spans="1:14"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4" x14ac:dyDescent="0.3">
      <c r="A9201" s="45">
        <v>45429</v>
      </c>
      <c r="B9201" s="396" t="s">
        <v>13159</v>
      </c>
      <c r="C9201" s="5" t="s">
        <v>84</v>
      </c>
      <c r="D9201" s="5" t="s">
        <v>13708</v>
      </c>
      <c r="E9201" s="43">
        <v>10000</v>
      </c>
      <c r="F9201" s="43"/>
      <c r="G9201" s="48">
        <f t="shared" si="229"/>
        <v>15534.684927697526</v>
      </c>
      <c r="H9201" s="389" t="s">
        <v>9567</v>
      </c>
    </row>
    <row r="9202" spans="1:14" x14ac:dyDescent="0.3">
      <c r="A9202" s="45">
        <v>45429</v>
      </c>
      <c r="B9202" s="396" t="s">
        <v>13159</v>
      </c>
      <c r="C9202" s="5" t="s">
        <v>3618</v>
      </c>
      <c r="D9202" s="5" t="s">
        <v>13725</v>
      </c>
      <c r="E9202" s="43">
        <v>5000</v>
      </c>
      <c r="F9202" s="43"/>
      <c r="G9202" s="48">
        <f t="shared" si="229"/>
        <v>10534.684927697526</v>
      </c>
      <c r="H9202" s="389" t="s">
        <v>9567</v>
      </c>
    </row>
    <row r="9203" spans="1:14" x14ac:dyDescent="0.3">
      <c r="A9203" s="45">
        <v>45429</v>
      </c>
      <c r="B9203" s="396" t="s">
        <v>13209</v>
      </c>
      <c r="C9203" s="5" t="s">
        <v>5793</v>
      </c>
      <c r="D9203" s="5" t="s">
        <v>10907</v>
      </c>
      <c r="E9203" s="43">
        <v>3000</v>
      </c>
      <c r="F9203" s="43"/>
      <c r="G9203" s="48">
        <f t="shared" si="229"/>
        <v>7534.6849276975263</v>
      </c>
      <c r="H9203" s="389" t="s">
        <v>9567</v>
      </c>
    </row>
    <row r="9204" spans="1:14" x14ac:dyDescent="0.3">
      <c r="A9204" s="45">
        <v>45430</v>
      </c>
      <c r="B9204" s="396" t="s">
        <v>25</v>
      </c>
      <c r="C9204" s="5" t="s">
        <v>25</v>
      </c>
      <c r="D9204" s="5" t="s">
        <v>11435</v>
      </c>
      <c r="E9204" s="43">
        <v>3000</v>
      </c>
      <c r="F9204" s="43"/>
      <c r="G9204" s="48">
        <f t="shared" si="229"/>
        <v>4534.6849276975263</v>
      </c>
      <c r="H9204" s="389" t="s">
        <v>9567</v>
      </c>
    </row>
    <row r="9205" spans="1:14" x14ac:dyDescent="0.3">
      <c r="A9205" s="45">
        <v>45430</v>
      </c>
      <c r="B9205" s="567"/>
      <c r="C9205" s="480"/>
      <c r="D9205" s="491" t="s">
        <v>11014</v>
      </c>
      <c r="E9205" s="480"/>
      <c r="F9205" s="43">
        <v>150000</v>
      </c>
      <c r="G9205" s="48">
        <f t="shared" si="229"/>
        <v>154534.68492769753</v>
      </c>
      <c r="H9205" s="389" t="s">
        <v>9567</v>
      </c>
      <c r="I9205" s="52">
        <v>9950</v>
      </c>
      <c r="K9205" s="52">
        <v>20000</v>
      </c>
      <c r="M9205" s="4">
        <v>20</v>
      </c>
      <c r="N9205" s="4">
        <v>20</v>
      </c>
    </row>
    <row r="9206" spans="1:14" x14ac:dyDescent="0.3">
      <c r="A9206" s="45">
        <v>45430</v>
      </c>
      <c r="B9206" s="396" t="s">
        <v>13209</v>
      </c>
      <c r="C9206" s="5" t="s">
        <v>11174</v>
      </c>
      <c r="D9206" s="5" t="s">
        <v>13713</v>
      </c>
      <c r="E9206" s="43">
        <v>35400</v>
      </c>
      <c r="F9206" s="43"/>
      <c r="G9206" s="48">
        <f t="shared" si="229"/>
        <v>119134.68492769753</v>
      </c>
      <c r="H9206" s="389" t="s">
        <v>9567</v>
      </c>
    </row>
    <row r="9207" spans="1:14" x14ac:dyDescent="0.3">
      <c r="A9207" s="45">
        <v>45430</v>
      </c>
      <c r="B9207" s="396" t="s">
        <v>13406</v>
      </c>
      <c r="C9207" s="5" t="s">
        <v>4055</v>
      </c>
      <c r="D9207" s="5" t="s">
        <v>13714</v>
      </c>
      <c r="E9207" s="43">
        <v>100000</v>
      </c>
      <c r="F9207" s="43"/>
      <c r="G9207" s="48">
        <f t="shared" si="229"/>
        <v>19134.684927697526</v>
      </c>
      <c r="H9207" s="389" t="s">
        <v>9567</v>
      </c>
    </row>
    <row r="9208" spans="1:14" x14ac:dyDescent="0.3">
      <c r="A9208" s="45">
        <v>45430</v>
      </c>
      <c r="B9208" s="396" t="s">
        <v>13406</v>
      </c>
      <c r="C9208" s="5" t="s">
        <v>26</v>
      </c>
      <c r="D9208" s="5" t="s">
        <v>13715</v>
      </c>
      <c r="E9208" s="43">
        <v>1000</v>
      </c>
      <c r="F9208" s="43"/>
      <c r="G9208" s="48">
        <f t="shared" si="229"/>
        <v>18134.684927697526</v>
      </c>
      <c r="H9208" s="389" t="s">
        <v>9567</v>
      </c>
    </row>
    <row r="9209" spans="1:14" x14ac:dyDescent="0.3">
      <c r="A9209" s="45">
        <v>45430</v>
      </c>
      <c r="B9209" s="396"/>
      <c r="C9209" s="5" t="s">
        <v>6430</v>
      </c>
      <c r="D9209" s="5" t="s">
        <v>3910</v>
      </c>
      <c r="E9209" s="43">
        <v>3000</v>
      </c>
      <c r="F9209" s="43"/>
      <c r="G9209" s="48">
        <f t="shared" si="229"/>
        <v>15134.684927697526</v>
      </c>
      <c r="H9209" s="389" t="s">
        <v>9567</v>
      </c>
    </row>
    <row r="9210" spans="1:14" x14ac:dyDescent="0.3">
      <c r="A9210" s="45">
        <v>45430</v>
      </c>
      <c r="B9210" s="396" t="s">
        <v>12817</v>
      </c>
      <c r="C9210" s="5" t="s">
        <v>84</v>
      </c>
      <c r="D9210" s="5" t="s">
        <v>13716</v>
      </c>
      <c r="E9210" s="43">
        <v>2000</v>
      </c>
      <c r="F9210" s="43"/>
      <c r="G9210" s="48">
        <f t="shared" si="229"/>
        <v>13134.684927697526</v>
      </c>
      <c r="H9210" s="389" t="s">
        <v>9567</v>
      </c>
    </row>
    <row r="9211" spans="1:14" x14ac:dyDescent="0.3">
      <c r="A9211" s="45">
        <v>45430</v>
      </c>
      <c r="B9211" s="396" t="s">
        <v>12153</v>
      </c>
      <c r="C9211" s="5" t="s">
        <v>84</v>
      </c>
      <c r="D9211" s="5" t="s">
        <v>13717</v>
      </c>
      <c r="E9211" s="43">
        <v>3000</v>
      </c>
      <c r="F9211" s="43"/>
      <c r="G9211" s="48">
        <f t="shared" si="229"/>
        <v>10134.684927697526</v>
      </c>
      <c r="H9211" s="389" t="s">
        <v>9567</v>
      </c>
    </row>
    <row r="9212" spans="1:14" x14ac:dyDescent="0.3">
      <c r="A9212" s="45">
        <v>45430</v>
      </c>
      <c r="B9212" s="396" t="s">
        <v>12632</v>
      </c>
      <c r="C9212" s="5" t="s">
        <v>5793</v>
      </c>
      <c r="D9212" s="5" t="s">
        <v>13718</v>
      </c>
      <c r="E9212" s="43">
        <v>3700</v>
      </c>
      <c r="F9212" s="43"/>
      <c r="G9212" s="48">
        <f t="shared" si="229"/>
        <v>6434.6849276975263</v>
      </c>
      <c r="H9212" s="389" t="s">
        <v>9567</v>
      </c>
    </row>
    <row r="9213" spans="1:14" x14ac:dyDescent="0.3">
      <c r="A9213" s="45">
        <v>45432</v>
      </c>
      <c r="B9213" s="396" t="s">
        <v>13342</v>
      </c>
      <c r="C9213" s="5" t="s">
        <v>7040</v>
      </c>
      <c r="D9213" s="5" t="s">
        <v>294</v>
      </c>
      <c r="E9213" s="43">
        <v>2000</v>
      </c>
      <c r="F9213" s="43"/>
      <c r="G9213" s="48">
        <f t="shared" si="229"/>
        <v>4434.6849276975263</v>
      </c>
      <c r="H9213" s="389" t="s">
        <v>9567</v>
      </c>
    </row>
    <row r="9214" spans="1:14" x14ac:dyDescent="0.3">
      <c r="A9214" s="45">
        <v>45432</v>
      </c>
      <c r="B9214" s="396" t="s">
        <v>13406</v>
      </c>
      <c r="C9214" s="5" t="s">
        <v>5793</v>
      </c>
      <c r="D9214" s="5" t="s">
        <v>2726</v>
      </c>
      <c r="E9214" s="43">
        <v>2000</v>
      </c>
      <c r="F9214" s="43"/>
      <c r="G9214" s="48">
        <f t="shared" si="229"/>
        <v>2434.6849276975263</v>
      </c>
      <c r="H9214" s="389" t="s">
        <v>9567</v>
      </c>
    </row>
    <row r="9215" spans="1:14" x14ac:dyDescent="0.3">
      <c r="A9215" s="45">
        <v>45432</v>
      </c>
      <c r="B9215" s="567"/>
      <c r="C9215" s="480"/>
      <c r="D9215" s="491" t="s">
        <v>11014</v>
      </c>
      <c r="E9215" s="480"/>
      <c r="F9215" s="43">
        <v>250000</v>
      </c>
      <c r="G9215" s="48">
        <f t="shared" si="229"/>
        <v>252434.68492769753</v>
      </c>
      <c r="H9215" s="389" t="s">
        <v>9567</v>
      </c>
      <c r="I9215" s="52">
        <v>9950</v>
      </c>
      <c r="K9215" s="52">
        <v>20000</v>
      </c>
      <c r="M9215" s="4">
        <v>20</v>
      </c>
      <c r="N9215" s="4">
        <v>20</v>
      </c>
    </row>
    <row r="9216" spans="1:14"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4" x14ac:dyDescent="0.3">
      <c r="A9233" s="45">
        <v>45434</v>
      </c>
      <c r="B9233" s="567"/>
      <c r="C9233" s="480"/>
      <c r="D9233" s="491" t="s">
        <v>11014</v>
      </c>
      <c r="E9233" s="480"/>
      <c r="F9233" s="43">
        <v>100000</v>
      </c>
      <c r="G9233" s="48">
        <f t="shared" si="230"/>
        <v>188169.68492769753</v>
      </c>
      <c r="H9233" s="389" t="s">
        <v>9567</v>
      </c>
      <c r="I9233" s="52">
        <v>9950</v>
      </c>
      <c r="K9233" s="52">
        <v>20000</v>
      </c>
      <c r="M9233" s="4">
        <v>20</v>
      </c>
      <c r="N9233" s="4">
        <v>20</v>
      </c>
    </row>
    <row r="9234" spans="1:14" x14ac:dyDescent="0.3">
      <c r="A9234" s="45">
        <v>45434</v>
      </c>
      <c r="B9234" s="396" t="s">
        <v>12632</v>
      </c>
      <c r="C9234" s="5" t="s">
        <v>26</v>
      </c>
      <c r="D9234" s="5" t="s">
        <v>13737</v>
      </c>
      <c r="E9234" s="43">
        <v>4000</v>
      </c>
      <c r="F9234" s="43"/>
      <c r="G9234" s="48">
        <f t="shared" si="230"/>
        <v>184169.68492769753</v>
      </c>
      <c r="H9234" s="389" t="s">
        <v>9567</v>
      </c>
    </row>
    <row r="9235" spans="1:14" x14ac:dyDescent="0.3">
      <c r="A9235" s="45">
        <v>45434</v>
      </c>
      <c r="B9235" s="396" t="s">
        <v>13400</v>
      </c>
      <c r="C9235" s="5" t="s">
        <v>9794</v>
      </c>
      <c r="D9235" s="5" t="s">
        <v>9795</v>
      </c>
      <c r="E9235" s="43">
        <v>3150</v>
      </c>
      <c r="F9235" s="43"/>
      <c r="G9235" s="48">
        <f t="shared" si="230"/>
        <v>181019.68492769753</v>
      </c>
      <c r="H9235" s="389" t="s">
        <v>9567</v>
      </c>
    </row>
    <row r="9236" spans="1:14" x14ac:dyDescent="0.3">
      <c r="A9236" s="45">
        <v>45434</v>
      </c>
      <c r="B9236" s="396" t="s">
        <v>13738</v>
      </c>
      <c r="C9236" s="5" t="s">
        <v>9794</v>
      </c>
      <c r="D9236" s="5" t="s">
        <v>9795</v>
      </c>
      <c r="E9236" s="43">
        <v>3150</v>
      </c>
      <c r="F9236" s="43"/>
      <c r="G9236" s="48">
        <f t="shared" si="230"/>
        <v>177869.68492769753</v>
      </c>
      <c r="H9236" s="389" t="s">
        <v>9567</v>
      </c>
    </row>
    <row r="9237" spans="1:14" x14ac:dyDescent="0.3">
      <c r="A9237" s="45">
        <v>45434</v>
      </c>
      <c r="B9237" s="396" t="s">
        <v>13342</v>
      </c>
      <c r="C9237" s="5" t="s">
        <v>10773</v>
      </c>
      <c r="D9237" s="5" t="s">
        <v>13740</v>
      </c>
      <c r="E9237" s="43">
        <v>6000</v>
      </c>
      <c r="F9237" s="43"/>
      <c r="G9237" s="48">
        <f t="shared" si="230"/>
        <v>171869.68492769753</v>
      </c>
      <c r="H9237" s="389" t="s">
        <v>9567</v>
      </c>
    </row>
    <row r="9238" spans="1:14" x14ac:dyDescent="0.3">
      <c r="A9238" s="45">
        <v>45434</v>
      </c>
      <c r="B9238" s="396" t="s">
        <v>12817</v>
      </c>
      <c r="C9238" s="5" t="s">
        <v>13667</v>
      </c>
      <c r="D9238" s="5" t="s">
        <v>13741</v>
      </c>
      <c r="E9238" s="43">
        <v>7850</v>
      </c>
      <c r="F9238" s="43"/>
      <c r="G9238" s="48">
        <f t="shared" si="230"/>
        <v>164019.68492769753</v>
      </c>
      <c r="H9238" s="389" t="s">
        <v>9567</v>
      </c>
    </row>
    <row r="9239" spans="1:14" x14ac:dyDescent="0.3">
      <c r="A9239" s="45">
        <v>45434</v>
      </c>
      <c r="B9239" s="396"/>
      <c r="C9239" s="5" t="s">
        <v>5793</v>
      </c>
      <c r="D9239" s="5" t="s">
        <v>8924</v>
      </c>
      <c r="E9239" s="43">
        <v>300</v>
      </c>
      <c r="F9239" s="43"/>
      <c r="G9239" s="48">
        <f t="shared" si="230"/>
        <v>163719.68492769753</v>
      </c>
      <c r="H9239" s="389" t="s">
        <v>9567</v>
      </c>
    </row>
    <row r="9240" spans="1:14" x14ac:dyDescent="0.3">
      <c r="A9240" s="45">
        <v>45435</v>
      </c>
      <c r="B9240" s="396" t="s">
        <v>12153</v>
      </c>
      <c r="C9240" s="5" t="s">
        <v>9287</v>
      </c>
      <c r="D9240" s="5" t="s">
        <v>13744</v>
      </c>
      <c r="E9240" s="43">
        <v>35000</v>
      </c>
      <c r="F9240" s="43"/>
      <c r="G9240" s="48">
        <f t="shared" si="230"/>
        <v>128719.68492769753</v>
      </c>
      <c r="H9240" s="389" t="s">
        <v>9567</v>
      </c>
    </row>
    <row r="9241" spans="1:14" x14ac:dyDescent="0.3">
      <c r="A9241" s="45">
        <v>45435</v>
      </c>
      <c r="B9241" s="396" t="s">
        <v>12153</v>
      </c>
      <c r="C9241" s="5" t="s">
        <v>5162</v>
      </c>
      <c r="D9241" s="5" t="s">
        <v>3910</v>
      </c>
      <c r="E9241" s="43">
        <v>5000</v>
      </c>
      <c r="F9241" s="43"/>
      <c r="G9241" s="48">
        <f t="shared" si="230"/>
        <v>123719.68492769753</v>
      </c>
      <c r="H9241" s="389" t="s">
        <v>9567</v>
      </c>
    </row>
    <row r="9242" spans="1:14" x14ac:dyDescent="0.3">
      <c r="A9242" s="45">
        <v>45435</v>
      </c>
      <c r="B9242" s="396" t="s">
        <v>13479</v>
      </c>
      <c r="C9242" s="5" t="s">
        <v>5793</v>
      </c>
      <c r="D9242" s="5" t="s">
        <v>40</v>
      </c>
      <c r="E9242" s="43">
        <v>1000</v>
      </c>
      <c r="F9242" s="43"/>
      <c r="G9242" s="48">
        <f t="shared" si="230"/>
        <v>122719.68492769753</v>
      </c>
      <c r="H9242" s="389" t="s">
        <v>9567</v>
      </c>
    </row>
    <row r="9243" spans="1:14" x14ac:dyDescent="0.3">
      <c r="A9243" s="45">
        <v>45435</v>
      </c>
      <c r="B9243" s="396" t="s">
        <v>13479</v>
      </c>
      <c r="C9243" s="5" t="s">
        <v>26</v>
      </c>
      <c r="D9243" s="5" t="s">
        <v>13745</v>
      </c>
      <c r="E9243" s="43">
        <v>5000</v>
      </c>
      <c r="F9243" s="43"/>
      <c r="G9243" s="48">
        <f t="shared" si="230"/>
        <v>117719.68492769753</v>
      </c>
      <c r="H9243" s="389" t="s">
        <v>9567</v>
      </c>
    </row>
    <row r="9244" spans="1:14" x14ac:dyDescent="0.3">
      <c r="A9244" s="45">
        <v>45435</v>
      </c>
      <c r="B9244" s="396" t="s">
        <v>13400</v>
      </c>
      <c r="C9244" s="5" t="s">
        <v>5793</v>
      </c>
      <c r="D9244" s="5" t="s">
        <v>294</v>
      </c>
      <c r="E9244" s="43">
        <v>300</v>
      </c>
      <c r="F9244" s="43"/>
      <c r="G9244" s="48">
        <f t="shared" si="230"/>
        <v>117419.68492769753</v>
      </c>
      <c r="H9244" s="389" t="s">
        <v>9567</v>
      </c>
    </row>
    <row r="9245" spans="1:14" x14ac:dyDescent="0.3">
      <c r="A9245" s="45">
        <v>45435</v>
      </c>
      <c r="B9245" s="396" t="s">
        <v>12096</v>
      </c>
      <c r="C9245" s="5" t="s">
        <v>84</v>
      </c>
      <c r="D9245" s="5" t="s">
        <v>13746</v>
      </c>
      <c r="E9245" s="43">
        <v>20000</v>
      </c>
      <c r="F9245" s="43"/>
      <c r="G9245" s="48">
        <f t="shared" si="230"/>
        <v>97419.684927697526</v>
      </c>
      <c r="H9245" s="389" t="s">
        <v>9567</v>
      </c>
    </row>
    <row r="9246" spans="1:14" x14ac:dyDescent="0.3">
      <c r="A9246" s="45">
        <v>45435</v>
      </c>
      <c r="B9246" s="396" t="s">
        <v>12342</v>
      </c>
      <c r="C9246" s="5" t="s">
        <v>5793</v>
      </c>
      <c r="D9246" s="5" t="s">
        <v>40</v>
      </c>
      <c r="E9246" s="43">
        <v>2000</v>
      </c>
      <c r="F9246" s="43"/>
      <c r="G9246" s="48">
        <f t="shared" si="230"/>
        <v>95419.684927697526</v>
      </c>
      <c r="H9246" s="389" t="s">
        <v>9567</v>
      </c>
    </row>
    <row r="9247" spans="1:14" x14ac:dyDescent="0.3">
      <c r="A9247" s="45">
        <v>45435</v>
      </c>
      <c r="B9247" s="396" t="s">
        <v>12153</v>
      </c>
      <c r="C9247" s="5" t="s">
        <v>5793</v>
      </c>
      <c r="D9247" s="5" t="s">
        <v>13747</v>
      </c>
      <c r="E9247" s="43">
        <v>1200</v>
      </c>
      <c r="F9247" s="43"/>
      <c r="G9247" s="48">
        <f t="shared" si="230"/>
        <v>94219.684927697526</v>
      </c>
      <c r="H9247" s="389" t="s">
        <v>9567</v>
      </c>
      <c r="I9247" s="52">
        <v>1650710</v>
      </c>
    </row>
    <row r="9248" spans="1:14"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3"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3" x14ac:dyDescent="0.3">
      <c r="A9250" s="45">
        <v>45436</v>
      </c>
      <c r="B9250" s="396" t="s">
        <v>12817</v>
      </c>
      <c r="C9250" s="5" t="s">
        <v>26</v>
      </c>
      <c r="D9250" s="5" t="s">
        <v>11539</v>
      </c>
      <c r="E9250" s="43">
        <v>1300</v>
      </c>
      <c r="F9250" s="43"/>
      <c r="G9250" s="48">
        <f t="shared" si="230"/>
        <v>89319.684927697526</v>
      </c>
      <c r="H9250" s="389" t="s">
        <v>9567</v>
      </c>
    </row>
    <row r="9251" spans="1:13" x14ac:dyDescent="0.3">
      <c r="A9251" s="45">
        <v>45436</v>
      </c>
      <c r="B9251" s="396" t="s">
        <v>13738</v>
      </c>
      <c r="C9251" s="5" t="s">
        <v>9758</v>
      </c>
      <c r="D9251" s="5" t="s">
        <v>13758</v>
      </c>
      <c r="E9251" s="43">
        <v>5000</v>
      </c>
      <c r="F9251" s="43"/>
      <c r="G9251" s="48">
        <f t="shared" si="230"/>
        <v>84319.684927697526</v>
      </c>
      <c r="H9251" s="389" t="s">
        <v>9567</v>
      </c>
    </row>
    <row r="9252" spans="1:13" x14ac:dyDescent="0.3">
      <c r="A9252" s="45">
        <v>45436</v>
      </c>
      <c r="B9252" s="396" t="s">
        <v>13342</v>
      </c>
      <c r="C9252" s="5" t="s">
        <v>57</v>
      </c>
      <c r="D9252" s="5" t="s">
        <v>294</v>
      </c>
      <c r="E9252" s="43">
        <v>20000</v>
      </c>
      <c r="F9252" s="43"/>
      <c r="G9252" s="48">
        <f t="shared" si="230"/>
        <v>64319.684927697526</v>
      </c>
      <c r="H9252" s="389" t="s">
        <v>9567</v>
      </c>
    </row>
    <row r="9253" spans="1:13" x14ac:dyDescent="0.3">
      <c r="A9253" s="45">
        <v>45436</v>
      </c>
      <c r="B9253" s="396" t="s">
        <v>13448</v>
      </c>
      <c r="C9253" s="5" t="s">
        <v>3220</v>
      </c>
      <c r="D9253" s="5" t="s">
        <v>294</v>
      </c>
      <c r="E9253" s="43">
        <v>3000</v>
      </c>
      <c r="F9253" s="43"/>
      <c r="G9253" s="48">
        <f t="shared" si="230"/>
        <v>61319.684927697526</v>
      </c>
      <c r="H9253" s="389" t="s">
        <v>9567</v>
      </c>
    </row>
    <row r="9254" spans="1:13" x14ac:dyDescent="0.3">
      <c r="A9254" s="45">
        <v>45436</v>
      </c>
      <c r="B9254" s="396" t="s">
        <v>13738</v>
      </c>
      <c r="C9254" s="5" t="s">
        <v>11174</v>
      </c>
      <c r="D9254" s="5" t="s">
        <v>13757</v>
      </c>
      <c r="E9254" s="43">
        <v>5000</v>
      </c>
      <c r="F9254" s="43"/>
      <c r="G9254" s="48">
        <f t="shared" si="230"/>
        <v>56319.684927697526</v>
      </c>
      <c r="H9254" s="389" t="s">
        <v>9567</v>
      </c>
    </row>
    <row r="9255" spans="1:13" x14ac:dyDescent="0.3">
      <c r="A9255" s="45">
        <v>45436</v>
      </c>
      <c r="B9255" s="396" t="s">
        <v>13209</v>
      </c>
      <c r="C9255" s="5" t="s">
        <v>5793</v>
      </c>
      <c r="D9255" s="5" t="s">
        <v>40</v>
      </c>
      <c r="E9255" s="43">
        <v>600</v>
      </c>
      <c r="F9255" s="43"/>
      <c r="G9255" s="48">
        <f t="shared" si="230"/>
        <v>55719.684927697526</v>
      </c>
      <c r="H9255" s="389" t="s">
        <v>9567</v>
      </c>
      <c r="I9255" s="52">
        <v>6020920</v>
      </c>
    </row>
    <row r="9256" spans="1:13" x14ac:dyDescent="0.3">
      <c r="A9256" s="45">
        <v>45436</v>
      </c>
      <c r="B9256" s="396" t="s">
        <v>13209</v>
      </c>
      <c r="C9256" s="5" t="s">
        <v>30</v>
      </c>
      <c r="D9256" s="5" t="s">
        <v>10629</v>
      </c>
      <c r="E9256" s="43">
        <v>300</v>
      </c>
      <c r="F9256" s="43"/>
      <c r="G9256" s="48">
        <f t="shared" si="230"/>
        <v>55419.684927697526</v>
      </c>
      <c r="H9256" s="389" t="s">
        <v>9567</v>
      </c>
    </row>
    <row r="9257" spans="1:13" x14ac:dyDescent="0.3">
      <c r="A9257" s="45">
        <v>45436</v>
      </c>
      <c r="B9257" s="396" t="s">
        <v>13159</v>
      </c>
      <c r="C9257" s="5" t="s">
        <v>3618</v>
      </c>
      <c r="D9257" s="5" t="s">
        <v>3910</v>
      </c>
      <c r="E9257" s="43">
        <v>7000</v>
      </c>
      <c r="F9257" s="43"/>
      <c r="G9257" s="48">
        <f t="shared" si="230"/>
        <v>48419.684927697526</v>
      </c>
      <c r="H9257" s="389" t="s">
        <v>9567</v>
      </c>
    </row>
    <row r="9258" spans="1:13" x14ac:dyDescent="0.3">
      <c r="A9258" s="45">
        <v>45437</v>
      </c>
      <c r="B9258" s="396" t="s">
        <v>25</v>
      </c>
      <c r="C9258" s="5" t="s">
        <v>25</v>
      </c>
      <c r="D9258" s="5" t="s">
        <v>11435</v>
      </c>
      <c r="E9258" s="43">
        <v>4000</v>
      </c>
      <c r="F9258" s="43"/>
      <c r="G9258" s="48">
        <f t="shared" si="230"/>
        <v>44419.684927697526</v>
      </c>
      <c r="H9258" s="389" t="s">
        <v>9567</v>
      </c>
    </row>
    <row r="9259" spans="1:13" x14ac:dyDescent="0.3">
      <c r="A9259" s="45">
        <v>45437</v>
      </c>
      <c r="B9259" s="396" t="s">
        <v>12817</v>
      </c>
      <c r="C9259" s="5" t="s">
        <v>84</v>
      </c>
      <c r="D9259" s="5" t="s">
        <v>13761</v>
      </c>
      <c r="E9259" s="43">
        <v>6000</v>
      </c>
      <c r="F9259" s="43"/>
      <c r="G9259" s="48">
        <f t="shared" si="230"/>
        <v>38419.684927697526</v>
      </c>
      <c r="H9259" s="389" t="s">
        <v>9567</v>
      </c>
      <c r="I9259" s="166" t="s">
        <v>13749</v>
      </c>
      <c r="J9259" s="166"/>
      <c r="K9259" s="166">
        <v>5102474.5762711866</v>
      </c>
      <c r="L9259" s="166">
        <v>854500</v>
      </c>
      <c r="M9259" s="166">
        <f>L9259+K9259</f>
        <v>5956974.5762711866</v>
      </c>
    </row>
    <row r="9260" spans="1:13" x14ac:dyDescent="0.3">
      <c r="A9260" s="45">
        <v>45437</v>
      </c>
      <c r="B9260" s="396" t="s">
        <v>13400</v>
      </c>
      <c r="C9260" s="5" t="s">
        <v>5793</v>
      </c>
      <c r="D9260" s="5" t="s">
        <v>40</v>
      </c>
      <c r="E9260" s="43">
        <v>1500</v>
      </c>
      <c r="F9260" s="43"/>
      <c r="G9260" s="48">
        <f t="shared" si="230"/>
        <v>36919.684927697526</v>
      </c>
      <c r="H9260" s="389" t="s">
        <v>9567</v>
      </c>
      <c r="I9260" s="166" t="s">
        <v>13750</v>
      </c>
      <c r="J9260" s="166"/>
      <c r="K9260" s="166">
        <f>K9259*18%</f>
        <v>918445.42372881353</v>
      </c>
      <c r="L9260" s="166">
        <v>0</v>
      </c>
      <c r="M9260" s="645">
        <f>L9260+K9260</f>
        <v>918445.42372881353</v>
      </c>
    </row>
    <row r="9261" spans="1:13" x14ac:dyDescent="0.3">
      <c r="A9261" s="45">
        <v>45437</v>
      </c>
      <c r="B9261" s="396" t="s">
        <v>25</v>
      </c>
      <c r="C9261" s="5" t="s">
        <v>25</v>
      </c>
      <c r="D9261" s="5" t="s">
        <v>11435</v>
      </c>
      <c r="E9261" s="43">
        <v>4000</v>
      </c>
      <c r="F9261" s="43"/>
      <c r="G9261" s="48">
        <f t="shared" si="230"/>
        <v>32919.684927697526</v>
      </c>
      <c r="H9261" s="389" t="s">
        <v>9567</v>
      </c>
      <c r="I9261" s="166" t="s">
        <v>13751</v>
      </c>
      <c r="J9261" s="166"/>
      <c r="K9261" s="166">
        <v>0</v>
      </c>
      <c r="L9261" s="166">
        <f>L9259*13%</f>
        <v>111085</v>
      </c>
      <c r="M9261" s="645">
        <f>L9261+K9261</f>
        <v>111085</v>
      </c>
    </row>
    <row r="9262" spans="1:13" x14ac:dyDescent="0.3">
      <c r="A9262" s="45">
        <v>45439</v>
      </c>
      <c r="B9262" s="396" t="s">
        <v>13152</v>
      </c>
      <c r="C9262" s="5" t="s">
        <v>5793</v>
      </c>
      <c r="D9262" s="5" t="s">
        <v>40</v>
      </c>
      <c r="E9262" s="43">
        <v>1000</v>
      </c>
      <c r="F9262" s="43"/>
      <c r="G9262" s="48">
        <f t="shared" si="230"/>
        <v>31919.684927697526</v>
      </c>
      <c r="H9262" s="389" t="s">
        <v>9567</v>
      </c>
      <c r="I9262" s="166" t="s">
        <v>13752</v>
      </c>
      <c r="J9262" s="166"/>
      <c r="K9262" s="166">
        <f>SUM(K9259:K9261)</f>
        <v>6020920</v>
      </c>
      <c r="L9262" s="166">
        <f>SUM(L9259:L9261)</f>
        <v>965585</v>
      </c>
      <c r="M9262" s="166">
        <f>SUM(M9259:M9261)</f>
        <v>6986505</v>
      </c>
    </row>
    <row r="9263" spans="1:13" x14ac:dyDescent="0.3">
      <c r="A9263" s="45">
        <v>45439</v>
      </c>
      <c r="B9263" s="396" t="s">
        <v>13475</v>
      </c>
      <c r="C9263" s="5" t="s">
        <v>5793</v>
      </c>
      <c r="D9263" s="5" t="s">
        <v>40</v>
      </c>
      <c r="E9263" s="43">
        <v>600</v>
      </c>
      <c r="F9263" s="43"/>
      <c r="G9263" s="48">
        <f t="shared" si="230"/>
        <v>31319.684927697526</v>
      </c>
      <c r="H9263" s="389" t="s">
        <v>9567</v>
      </c>
    </row>
    <row r="9264" spans="1:13" x14ac:dyDescent="0.3">
      <c r="A9264" s="45">
        <v>45439</v>
      </c>
      <c r="B9264" s="396" t="s">
        <v>13400</v>
      </c>
      <c r="C9264" s="5" t="s">
        <v>11174</v>
      </c>
      <c r="D9264" s="5" t="s">
        <v>13762</v>
      </c>
      <c r="E9264" s="43">
        <v>6700</v>
      </c>
      <c r="F9264" s="43"/>
      <c r="G9264" s="48">
        <f t="shared" si="230"/>
        <v>24619.684927697526</v>
      </c>
      <c r="H9264" s="389" t="s">
        <v>9567</v>
      </c>
    </row>
    <row r="9265" spans="1:11" ht="18" customHeight="1" x14ac:dyDescent="0.3">
      <c r="A9265" s="45">
        <v>45439</v>
      </c>
      <c r="B9265" s="396" t="s">
        <v>13400</v>
      </c>
      <c r="C9265" s="5" t="s">
        <v>30</v>
      </c>
      <c r="D9265" s="5" t="s">
        <v>10637</v>
      </c>
      <c r="E9265" s="43">
        <v>1000</v>
      </c>
      <c r="F9265" s="43"/>
      <c r="G9265" s="48">
        <f t="shared" si="230"/>
        <v>23619.684927697526</v>
      </c>
      <c r="H9265" s="389" t="s">
        <v>9567</v>
      </c>
      <c r="I9265" s="167"/>
      <c r="J9265" s="167"/>
      <c r="K9265" s="167"/>
    </row>
    <row r="9266" spans="1:11" ht="18" customHeight="1" x14ac:dyDescent="0.3">
      <c r="A9266" s="45">
        <v>45439</v>
      </c>
      <c r="B9266" s="567"/>
      <c r="C9266" s="480"/>
      <c r="D9266" s="491" t="s">
        <v>7088</v>
      </c>
      <c r="E9266" s="480"/>
      <c r="F9266" s="43">
        <v>200000</v>
      </c>
      <c r="G9266" s="48">
        <f t="shared" si="230"/>
        <v>223619.68492769753</v>
      </c>
      <c r="H9266" s="389" t="s">
        <v>9567</v>
      </c>
      <c r="I9266" s="167"/>
      <c r="J9266" s="167"/>
      <c r="K9266" s="167"/>
    </row>
    <row r="9267" spans="1:11" ht="18" customHeight="1" x14ac:dyDescent="0.3">
      <c r="A9267" s="45">
        <v>45439</v>
      </c>
      <c r="B9267" s="396" t="s">
        <v>12251</v>
      </c>
      <c r="C9267" s="5" t="s">
        <v>1074</v>
      </c>
      <c r="D9267" s="5" t="s">
        <v>12236</v>
      </c>
      <c r="E9267" s="43">
        <v>57681</v>
      </c>
      <c r="F9267" s="43"/>
      <c r="G9267" s="48">
        <f t="shared" si="230"/>
        <v>165938.68492769753</v>
      </c>
      <c r="H9267" s="389" t="s">
        <v>9567</v>
      </c>
      <c r="I9267" s="646"/>
      <c r="J9267" s="646"/>
      <c r="K9267" s="648"/>
    </row>
    <row r="9268" spans="1:11" ht="18" customHeight="1" x14ac:dyDescent="0.3">
      <c r="A9268" s="45">
        <v>45439</v>
      </c>
      <c r="B9268" s="396" t="s">
        <v>25</v>
      </c>
      <c r="C9268" s="5" t="s">
        <v>1074</v>
      </c>
      <c r="D9268" s="5" t="s">
        <v>12236</v>
      </c>
      <c r="E9268" s="43">
        <v>31010</v>
      </c>
      <c r="F9268" s="43"/>
      <c r="G9268" s="48">
        <f t="shared" si="230"/>
        <v>134928.68492769753</v>
      </c>
      <c r="H9268" s="389" t="s">
        <v>9567</v>
      </c>
      <c r="I9268" s="646"/>
      <c r="J9268" s="646"/>
      <c r="K9268" s="649"/>
    </row>
    <row r="9269" spans="1:11" ht="18" customHeight="1" x14ac:dyDescent="0.3">
      <c r="A9269" s="45">
        <v>45439</v>
      </c>
      <c r="B9269" s="396" t="s">
        <v>12153</v>
      </c>
      <c r="C9269" s="5" t="s">
        <v>5162</v>
      </c>
      <c r="D9269" s="5" t="s">
        <v>5813</v>
      </c>
      <c r="E9269" s="43">
        <v>3000</v>
      </c>
      <c r="F9269" s="43"/>
      <c r="G9269" s="48">
        <f t="shared" si="230"/>
        <v>131928.68492769753</v>
      </c>
      <c r="H9269" s="389" t="s">
        <v>9567</v>
      </c>
      <c r="I9269" s="646"/>
      <c r="J9269" s="646"/>
      <c r="K9269" s="649"/>
    </row>
    <row r="9270" spans="1:11" ht="18" customHeight="1" x14ac:dyDescent="0.3">
      <c r="A9270" s="45">
        <v>45439</v>
      </c>
      <c r="B9270" s="396" t="s">
        <v>13159</v>
      </c>
      <c r="C9270" s="5" t="s">
        <v>30</v>
      </c>
      <c r="D9270" s="5" t="s">
        <v>13765</v>
      </c>
      <c r="E9270" s="43">
        <v>5000</v>
      </c>
      <c r="F9270" s="43"/>
      <c r="G9270" s="48">
        <f t="shared" si="230"/>
        <v>126928.68492769753</v>
      </c>
      <c r="H9270" s="389" t="s">
        <v>9567</v>
      </c>
      <c r="I9270" s="646"/>
      <c r="J9270" s="646"/>
      <c r="K9270" s="647"/>
    </row>
    <row r="9271" spans="1:11" ht="18" customHeight="1" x14ac:dyDescent="0.3">
      <c r="A9271" s="45">
        <v>45441</v>
      </c>
      <c r="B9271" s="396" t="s">
        <v>12817</v>
      </c>
      <c r="C9271" s="5" t="s">
        <v>5288</v>
      </c>
      <c r="D9271" s="5" t="s">
        <v>13766</v>
      </c>
      <c r="E9271" s="43">
        <v>4000</v>
      </c>
      <c r="F9271" s="43"/>
      <c r="G9271" s="48">
        <f t="shared" si="230"/>
        <v>122928.68492769753</v>
      </c>
      <c r="H9271" s="389" t="s">
        <v>9567</v>
      </c>
      <c r="I9271" s="646"/>
      <c r="J9271" s="646"/>
      <c r="K9271" s="647"/>
    </row>
    <row r="9272" spans="1:11" x14ac:dyDescent="0.3">
      <c r="A9272" s="45">
        <v>45441</v>
      </c>
      <c r="B9272" s="396" t="s">
        <v>13633</v>
      </c>
      <c r="C9272" s="5" t="s">
        <v>11174</v>
      </c>
      <c r="D9272" s="5" t="s">
        <v>13768</v>
      </c>
      <c r="E9272" s="43">
        <v>4870</v>
      </c>
      <c r="F9272" s="43"/>
      <c r="G9272" s="48">
        <f t="shared" si="230"/>
        <v>118058.68492769753</v>
      </c>
      <c r="H9272" s="389" t="s">
        <v>9567</v>
      </c>
      <c r="I9272" s="167"/>
      <c r="J9272" s="167"/>
      <c r="K9272" s="167"/>
    </row>
    <row r="9273" spans="1:11" x14ac:dyDescent="0.3">
      <c r="A9273" s="45">
        <v>45441</v>
      </c>
      <c r="B9273" s="396" t="s">
        <v>13335</v>
      </c>
      <c r="C9273" s="5" t="s">
        <v>5793</v>
      </c>
      <c r="D9273" s="5" t="s">
        <v>40</v>
      </c>
      <c r="E9273" s="43">
        <v>200</v>
      </c>
      <c r="F9273" s="43"/>
      <c r="G9273" s="48">
        <f t="shared" si="230"/>
        <v>117858.68492769753</v>
      </c>
      <c r="H9273" s="389" t="s">
        <v>9567</v>
      </c>
    </row>
    <row r="9274" spans="1:11" x14ac:dyDescent="0.3">
      <c r="A9274" s="45">
        <v>45441</v>
      </c>
      <c r="B9274" s="396" t="s">
        <v>25</v>
      </c>
      <c r="C9274" s="5" t="s">
        <v>25</v>
      </c>
      <c r="D9274" s="5" t="s">
        <v>11435</v>
      </c>
      <c r="E9274" s="43">
        <v>3000</v>
      </c>
      <c r="F9274" s="43"/>
      <c r="G9274" s="48">
        <f t="shared" si="230"/>
        <v>114858.68492769753</v>
      </c>
      <c r="H9274" s="389" t="s">
        <v>9567</v>
      </c>
    </row>
    <row r="9275" spans="1:11" x14ac:dyDescent="0.3">
      <c r="A9275" s="45">
        <v>45441</v>
      </c>
      <c r="B9275" s="396" t="s">
        <v>13479</v>
      </c>
      <c r="C9275" s="5" t="s">
        <v>13769</v>
      </c>
      <c r="D9275" s="5" t="s">
        <v>294</v>
      </c>
      <c r="E9275" s="43">
        <v>10000</v>
      </c>
      <c r="F9275" s="43"/>
      <c r="G9275" s="48">
        <f t="shared" si="230"/>
        <v>104858.68492769753</v>
      </c>
      <c r="H9275" s="389" t="s">
        <v>9567</v>
      </c>
    </row>
    <row r="9276" spans="1:11" x14ac:dyDescent="0.3">
      <c r="A9276" s="45">
        <v>45441</v>
      </c>
      <c r="B9276" s="396" t="s">
        <v>25</v>
      </c>
      <c r="C9276" s="5" t="s">
        <v>4400</v>
      </c>
      <c r="D9276" s="5" t="s">
        <v>294</v>
      </c>
      <c r="E9276" s="43">
        <v>5330</v>
      </c>
      <c r="F9276" s="43"/>
      <c r="G9276" s="48">
        <f t="shared" si="230"/>
        <v>99528.684927697526</v>
      </c>
      <c r="H9276" s="389" t="s">
        <v>9567</v>
      </c>
    </row>
    <row r="9277" spans="1:11" x14ac:dyDescent="0.3">
      <c r="A9277" s="45">
        <v>45442</v>
      </c>
      <c r="B9277" s="396" t="s">
        <v>12153</v>
      </c>
      <c r="C9277" s="5" t="s">
        <v>68</v>
      </c>
      <c r="D9277" s="5" t="s">
        <v>294</v>
      </c>
      <c r="E9277" s="43">
        <v>10000</v>
      </c>
      <c r="F9277" s="43"/>
      <c r="G9277" s="48">
        <f t="shared" si="230"/>
        <v>89528.684927697526</v>
      </c>
      <c r="H9277" s="389" t="s">
        <v>9567</v>
      </c>
    </row>
    <row r="9278" spans="1:11" x14ac:dyDescent="0.3">
      <c r="A9278" s="45">
        <v>45442</v>
      </c>
      <c r="B9278" s="396" t="s">
        <v>13335</v>
      </c>
      <c r="C9278" s="5" t="s">
        <v>10695</v>
      </c>
      <c r="D9278" s="5" t="s">
        <v>3910</v>
      </c>
      <c r="E9278" s="43">
        <v>10000</v>
      </c>
      <c r="F9278" s="43"/>
      <c r="G9278" s="48">
        <f t="shared" si="230"/>
        <v>79528.684927697526</v>
      </c>
      <c r="H9278" s="389" t="s">
        <v>10757</v>
      </c>
    </row>
    <row r="9279" spans="1:11" x14ac:dyDescent="0.3">
      <c r="A9279" s="45">
        <v>45442</v>
      </c>
      <c r="B9279" s="396" t="s">
        <v>13335</v>
      </c>
      <c r="C9279" s="5" t="s">
        <v>5793</v>
      </c>
      <c r="D9279" s="5" t="s">
        <v>40</v>
      </c>
      <c r="E9279" s="43">
        <v>400</v>
      </c>
      <c r="F9279" s="43"/>
      <c r="G9279" s="48">
        <f t="shared" si="230"/>
        <v>79128.684927697526</v>
      </c>
      <c r="H9279" s="389" t="s">
        <v>9567</v>
      </c>
    </row>
    <row r="9280" spans="1:11" x14ac:dyDescent="0.3">
      <c r="A9280" s="45">
        <v>45442</v>
      </c>
      <c r="B9280" s="396" t="s">
        <v>13448</v>
      </c>
      <c r="C9280" s="5" t="s">
        <v>12847</v>
      </c>
      <c r="D9280" s="5" t="s">
        <v>13772</v>
      </c>
      <c r="E9280" s="43">
        <v>26000</v>
      </c>
      <c r="F9280" s="43"/>
      <c r="G9280" s="48">
        <f t="shared" si="230"/>
        <v>53128.684927697526</v>
      </c>
      <c r="H9280" s="389" t="s">
        <v>9567</v>
      </c>
    </row>
    <row r="9281" spans="1:11" x14ac:dyDescent="0.3">
      <c r="A9281" s="45">
        <v>45442</v>
      </c>
      <c r="B9281" s="396" t="s">
        <v>12153</v>
      </c>
      <c r="C9281" s="5" t="s">
        <v>9620</v>
      </c>
      <c r="D9281" s="5" t="s">
        <v>13773</v>
      </c>
      <c r="E9281" s="43">
        <v>7000</v>
      </c>
      <c r="F9281" s="43"/>
      <c r="G9281" s="48">
        <f t="shared" si="230"/>
        <v>46128.684927697526</v>
      </c>
      <c r="H9281" s="389" t="s">
        <v>9567</v>
      </c>
      <c r="I9281" s="52">
        <v>2766923</v>
      </c>
      <c r="K9281" s="52">
        <v>2766923</v>
      </c>
    </row>
    <row r="9282" spans="1:11" x14ac:dyDescent="0.3">
      <c r="A9282" s="45">
        <v>45442</v>
      </c>
      <c r="B9282" s="396" t="s">
        <v>13335</v>
      </c>
      <c r="C9282" s="5" t="s">
        <v>5793</v>
      </c>
      <c r="D9282" s="5" t="s">
        <v>294</v>
      </c>
      <c r="E9282" s="43">
        <v>1100</v>
      </c>
      <c r="F9282" s="43"/>
      <c r="G9282" s="48">
        <f t="shared" si="230"/>
        <v>45028.684927697526</v>
      </c>
      <c r="H9282" s="389" t="s">
        <v>9567</v>
      </c>
      <c r="I9282" s="52">
        <f>I9281*50%</f>
        <v>1383461.5</v>
      </c>
      <c r="K9282" s="52">
        <v>1383461.5</v>
      </c>
    </row>
    <row r="9283" spans="1:11" x14ac:dyDescent="0.3">
      <c r="A9283" s="45">
        <v>45442</v>
      </c>
      <c r="B9283" s="396" t="s">
        <v>25</v>
      </c>
      <c r="C9283" s="5" t="s">
        <v>25</v>
      </c>
      <c r="D9283" s="5" t="s">
        <v>11435</v>
      </c>
      <c r="E9283" s="43">
        <v>5000</v>
      </c>
      <c r="F9283" s="43"/>
      <c r="G9283" s="48">
        <f t="shared" si="230"/>
        <v>40028.684927697526</v>
      </c>
      <c r="H9283" s="389" t="s">
        <v>9567</v>
      </c>
    </row>
    <row r="9284" spans="1:11" x14ac:dyDescent="0.3">
      <c r="A9284" s="45">
        <v>45443</v>
      </c>
      <c r="B9284" s="396" t="s">
        <v>12153</v>
      </c>
      <c r="C9284" s="5" t="s">
        <v>5793</v>
      </c>
      <c r="D9284" s="5" t="s">
        <v>40</v>
      </c>
      <c r="E9284" s="43">
        <v>1500</v>
      </c>
      <c r="F9284" s="43"/>
      <c r="G9284" s="48">
        <f t="shared" si="230"/>
        <v>38528.684927697526</v>
      </c>
      <c r="H9284" s="389" t="s">
        <v>9567</v>
      </c>
    </row>
    <row r="9285" spans="1:11" x14ac:dyDescent="0.3">
      <c r="A9285" s="45">
        <v>45443</v>
      </c>
      <c r="B9285" s="396" t="s">
        <v>12066</v>
      </c>
      <c r="C9285" s="5" t="s">
        <v>11174</v>
      </c>
      <c r="D9285" s="5" t="s">
        <v>13782</v>
      </c>
      <c r="E9285" s="43">
        <v>4600</v>
      </c>
      <c r="F9285" s="43"/>
      <c r="G9285" s="48">
        <f t="shared" si="230"/>
        <v>33928.684927697526</v>
      </c>
      <c r="H9285" s="389" t="s">
        <v>9567</v>
      </c>
    </row>
    <row r="9286" spans="1:11" x14ac:dyDescent="0.3">
      <c r="A9286" s="45">
        <v>45443</v>
      </c>
      <c r="B9286" s="396" t="s">
        <v>12066</v>
      </c>
      <c r="C9286" s="5" t="s">
        <v>5288</v>
      </c>
      <c r="D9286" s="5" t="s">
        <v>13783</v>
      </c>
      <c r="E9286" s="43">
        <v>400</v>
      </c>
      <c r="F9286" s="43"/>
      <c r="G9286" s="48">
        <f t="shared" si="230"/>
        <v>33528.684927697526</v>
      </c>
      <c r="H9286" s="389" t="s">
        <v>9567</v>
      </c>
    </row>
    <row r="9287" spans="1:11" x14ac:dyDescent="0.3">
      <c r="A9287" s="45">
        <v>45443</v>
      </c>
      <c r="B9287" s="396" t="s">
        <v>13159</v>
      </c>
      <c r="C9287" s="5" t="s">
        <v>13785</v>
      </c>
      <c r="D9287" s="5" t="s">
        <v>13784</v>
      </c>
      <c r="E9287" s="43">
        <v>10000</v>
      </c>
      <c r="F9287" s="43"/>
      <c r="G9287" s="48">
        <f t="shared" si="230"/>
        <v>23528.684927697526</v>
      </c>
      <c r="H9287" s="389" t="s">
        <v>9567</v>
      </c>
    </row>
    <row r="9288" spans="1:11" x14ac:dyDescent="0.3">
      <c r="A9288" s="45">
        <v>45443</v>
      </c>
      <c r="B9288" s="396" t="s">
        <v>25</v>
      </c>
      <c r="C9288" s="5" t="s">
        <v>25</v>
      </c>
      <c r="D9288" s="5" t="s">
        <v>11435</v>
      </c>
      <c r="E9288" s="43">
        <v>5000</v>
      </c>
      <c r="F9288" s="43"/>
      <c r="G9288" s="48">
        <f t="shared" si="230"/>
        <v>18528.684927697526</v>
      </c>
      <c r="H9288" s="389" t="s">
        <v>9567</v>
      </c>
    </row>
    <row r="9289" spans="1:11" x14ac:dyDescent="0.3">
      <c r="A9289" s="45">
        <v>45443</v>
      </c>
      <c r="B9289" s="396" t="s">
        <v>13475</v>
      </c>
      <c r="C9289" s="5" t="s">
        <v>5793</v>
      </c>
      <c r="D9289" s="5" t="s">
        <v>40</v>
      </c>
      <c r="E9289" s="43">
        <v>1200</v>
      </c>
      <c r="F9289" s="43"/>
      <c r="G9289" s="48">
        <f t="shared" si="230"/>
        <v>17328.684927697526</v>
      </c>
      <c r="H9289" s="389" t="s">
        <v>9567</v>
      </c>
    </row>
    <row r="9290" spans="1:11" x14ac:dyDescent="0.3">
      <c r="A9290" s="45">
        <v>45443</v>
      </c>
      <c r="B9290" s="396" t="s">
        <v>25</v>
      </c>
      <c r="C9290" s="5" t="s">
        <v>26</v>
      </c>
      <c r="D9290" s="5" t="s">
        <v>13786</v>
      </c>
      <c r="E9290" s="43">
        <v>380</v>
      </c>
      <c r="F9290" s="43"/>
      <c r="G9290" s="48">
        <f t="shared" si="230"/>
        <v>16948.684927697526</v>
      </c>
      <c r="H9290" s="389" t="s">
        <v>9567</v>
      </c>
    </row>
    <row r="9291" spans="1:11" x14ac:dyDescent="0.3">
      <c r="A9291" s="45">
        <v>45443</v>
      </c>
      <c r="B9291" s="396" t="s">
        <v>12153</v>
      </c>
      <c r="C9291" s="5" t="s">
        <v>84</v>
      </c>
      <c r="D9291" s="5" t="s">
        <v>13789</v>
      </c>
      <c r="E9291" s="43">
        <v>2000</v>
      </c>
      <c r="F9291" s="43"/>
      <c r="G9291" s="48">
        <f t="shared" ref="G9291:G9357" si="231">G9290+F9291-E9291</f>
        <v>14948.684927697526</v>
      </c>
      <c r="H9291" s="389" t="s">
        <v>9567</v>
      </c>
    </row>
    <row r="9292" spans="1:11" x14ac:dyDescent="0.3">
      <c r="A9292" s="45">
        <v>45443</v>
      </c>
      <c r="B9292" s="396" t="s">
        <v>12251</v>
      </c>
      <c r="C9292" s="5" t="s">
        <v>1074</v>
      </c>
      <c r="D9292" s="5" t="s">
        <v>4601</v>
      </c>
      <c r="E9292" s="43">
        <v>1110</v>
      </c>
      <c r="F9292" s="43"/>
      <c r="G9292" s="48">
        <f t="shared" si="231"/>
        <v>13838.684927697526</v>
      </c>
      <c r="H9292" s="389" t="s">
        <v>9567</v>
      </c>
    </row>
    <row r="9293" spans="1:11" x14ac:dyDescent="0.3">
      <c r="A9293" s="45">
        <v>45443</v>
      </c>
      <c r="B9293" s="396" t="s">
        <v>25</v>
      </c>
      <c r="C9293" s="5" t="s">
        <v>1074</v>
      </c>
      <c r="D9293" s="5" t="s">
        <v>4601</v>
      </c>
      <c r="E9293" s="43">
        <v>1380</v>
      </c>
      <c r="F9293" s="43"/>
      <c r="G9293" s="48">
        <f t="shared" si="231"/>
        <v>12458.684927697526</v>
      </c>
      <c r="H9293" s="389" t="s">
        <v>9567</v>
      </c>
    </row>
    <row r="9294" spans="1:11" x14ac:dyDescent="0.3">
      <c r="A9294" s="45">
        <v>45443</v>
      </c>
      <c r="B9294" s="396"/>
      <c r="C9294" s="5" t="s">
        <v>14</v>
      </c>
      <c r="D9294" s="5" t="s">
        <v>4601</v>
      </c>
      <c r="E9294" s="43">
        <v>760</v>
      </c>
      <c r="F9294" s="43"/>
      <c r="G9294" s="48">
        <f t="shared" si="231"/>
        <v>11698.684927697526</v>
      </c>
      <c r="H9294" s="389" t="s">
        <v>9567</v>
      </c>
    </row>
    <row r="9295" spans="1:11" ht="18" customHeight="1" x14ac:dyDescent="0.3">
      <c r="A9295" s="45">
        <v>45444</v>
      </c>
      <c r="B9295" s="567"/>
      <c r="C9295" s="480"/>
      <c r="D9295" s="491" t="s">
        <v>11014</v>
      </c>
      <c r="E9295" s="480"/>
      <c r="F9295" s="43">
        <v>500000</v>
      </c>
      <c r="G9295" s="48">
        <f t="shared" si="231"/>
        <v>511698.68492769753</v>
      </c>
      <c r="H9295" s="389" t="s">
        <v>9567</v>
      </c>
      <c r="I9295" s="167"/>
      <c r="J9295" s="167"/>
      <c r="K9295" s="167"/>
    </row>
    <row r="9296" spans="1:11" x14ac:dyDescent="0.3">
      <c r="A9296" s="45">
        <v>45444</v>
      </c>
      <c r="B9296" s="396" t="s">
        <v>13814</v>
      </c>
      <c r="C9296" s="5" t="s">
        <v>13815</v>
      </c>
      <c r="D9296" s="5" t="s">
        <v>13816</v>
      </c>
      <c r="E9296" s="43">
        <v>40000</v>
      </c>
      <c r="F9296" s="43"/>
      <c r="G9296" s="48">
        <f t="shared" si="231"/>
        <v>471698.68492769753</v>
      </c>
      <c r="H9296" s="389" t="s">
        <v>9567</v>
      </c>
    </row>
    <row r="9297" spans="1:11" x14ac:dyDescent="0.3">
      <c r="A9297" s="45">
        <v>45444</v>
      </c>
      <c r="B9297" s="396" t="s">
        <v>12594</v>
      </c>
      <c r="C9297" s="5" t="s">
        <v>26</v>
      </c>
      <c r="D9297" s="5" t="s">
        <v>13817</v>
      </c>
      <c r="E9297" s="43">
        <v>35000</v>
      </c>
      <c r="F9297" s="43"/>
      <c r="G9297" s="48">
        <f t="shared" si="231"/>
        <v>436698.68492769753</v>
      </c>
      <c r="H9297" s="389" t="s">
        <v>9567</v>
      </c>
    </row>
    <row r="9298" spans="1:11" x14ac:dyDescent="0.3">
      <c r="A9298" s="45">
        <v>45444</v>
      </c>
      <c r="B9298" s="396" t="s">
        <v>10319</v>
      </c>
      <c r="C9298" s="5" t="s">
        <v>13818</v>
      </c>
      <c r="D9298" s="5" t="s">
        <v>294</v>
      </c>
      <c r="E9298" s="43">
        <v>33000</v>
      </c>
      <c r="F9298" s="43"/>
      <c r="G9298" s="48">
        <f t="shared" si="231"/>
        <v>403698.68492769753</v>
      </c>
      <c r="H9298" s="389" t="s">
        <v>9567</v>
      </c>
    </row>
    <row r="9299" spans="1:11" x14ac:dyDescent="0.3">
      <c r="A9299" s="45">
        <v>45444</v>
      </c>
      <c r="B9299" s="396" t="s">
        <v>12071</v>
      </c>
      <c r="C9299" s="5" t="s">
        <v>4055</v>
      </c>
      <c r="D9299" s="5" t="s">
        <v>13819</v>
      </c>
      <c r="E9299" s="43">
        <v>50000</v>
      </c>
      <c r="F9299" s="43"/>
      <c r="G9299" s="48">
        <f t="shared" si="231"/>
        <v>353698.68492769753</v>
      </c>
      <c r="H9299" s="389" t="s">
        <v>9567</v>
      </c>
    </row>
    <row r="9300" spans="1:11" x14ac:dyDescent="0.3">
      <c r="A9300" s="45">
        <v>45444</v>
      </c>
      <c r="B9300" s="396" t="s">
        <v>12071</v>
      </c>
      <c r="C9300" s="5" t="s">
        <v>13820</v>
      </c>
      <c r="D9300" s="5" t="s">
        <v>13821</v>
      </c>
      <c r="E9300" s="43">
        <v>235000</v>
      </c>
      <c r="F9300" s="43"/>
      <c r="G9300" s="48">
        <f t="shared" si="231"/>
        <v>118698.68492769753</v>
      </c>
      <c r="H9300" s="389" t="s">
        <v>9567</v>
      </c>
    </row>
    <row r="9301" spans="1:11" x14ac:dyDescent="0.3">
      <c r="A9301" s="45">
        <v>45444</v>
      </c>
      <c r="B9301" s="396" t="s">
        <v>10319</v>
      </c>
      <c r="C9301" s="5" t="s">
        <v>9794</v>
      </c>
      <c r="D9301" s="5" t="s">
        <v>40</v>
      </c>
      <c r="E9301" s="43">
        <v>5000</v>
      </c>
      <c r="F9301" s="43"/>
      <c r="G9301" s="48">
        <f t="shared" si="231"/>
        <v>113698.68492769753</v>
      </c>
      <c r="H9301" s="389" t="s">
        <v>9567</v>
      </c>
    </row>
    <row r="9302" spans="1:11" ht="18" customHeight="1" x14ac:dyDescent="0.3">
      <c r="A9302" s="45">
        <v>45444</v>
      </c>
      <c r="B9302" s="567"/>
      <c r="C9302" s="480"/>
      <c r="D9302" s="491" t="s">
        <v>11014</v>
      </c>
      <c r="E9302" s="480"/>
      <c r="F9302" s="43">
        <v>1000000</v>
      </c>
      <c r="G9302" s="48">
        <f t="shared" si="231"/>
        <v>1113698.6849276975</v>
      </c>
      <c r="H9302" s="389" t="s">
        <v>9567</v>
      </c>
      <c r="I9302" s="167"/>
      <c r="J9302" s="167"/>
      <c r="K9302" s="167"/>
    </row>
    <row r="9303" spans="1:11" x14ac:dyDescent="0.3">
      <c r="A9303" s="45">
        <v>45444</v>
      </c>
      <c r="B9303" s="396" t="s">
        <v>13096</v>
      </c>
      <c r="C9303" s="5" t="s">
        <v>4550</v>
      </c>
      <c r="D9303" s="5" t="s">
        <v>13823</v>
      </c>
      <c r="E9303" s="43">
        <v>15000</v>
      </c>
      <c r="F9303" s="43"/>
      <c r="G9303" s="48">
        <f t="shared" si="231"/>
        <v>1098698.6849276975</v>
      </c>
      <c r="H9303" s="389" t="s">
        <v>9567</v>
      </c>
    </row>
    <row r="9304" spans="1:11" x14ac:dyDescent="0.3">
      <c r="A9304" s="45">
        <v>45444</v>
      </c>
      <c r="B9304" s="394" t="s">
        <v>13209</v>
      </c>
      <c r="C9304" s="186" t="s">
        <v>54</v>
      </c>
      <c r="D9304" s="186" t="s">
        <v>6245</v>
      </c>
      <c r="E9304" s="187">
        <v>79000</v>
      </c>
      <c r="F9304" s="43"/>
      <c r="G9304" s="48">
        <f t="shared" si="231"/>
        <v>1019698.6849276975</v>
      </c>
      <c r="H9304" s="389" t="s">
        <v>9567</v>
      </c>
    </row>
    <row r="9305" spans="1:11" x14ac:dyDescent="0.3">
      <c r="A9305" s="45">
        <v>45444</v>
      </c>
      <c r="B9305" s="396" t="s">
        <v>12153</v>
      </c>
      <c r="C9305" s="5" t="s">
        <v>5162</v>
      </c>
      <c r="D9305" s="5" t="s">
        <v>294</v>
      </c>
      <c r="E9305" s="43">
        <v>2000</v>
      </c>
      <c r="F9305" s="43"/>
      <c r="G9305" s="48">
        <f t="shared" si="231"/>
        <v>1017698.6849276975</v>
      </c>
      <c r="H9305" s="389" t="s">
        <v>9567</v>
      </c>
    </row>
    <row r="9306" spans="1:11" x14ac:dyDescent="0.3">
      <c r="A9306" s="45">
        <v>45444</v>
      </c>
      <c r="B9306" s="396" t="s">
        <v>12153</v>
      </c>
      <c r="C9306" s="5" t="s">
        <v>26</v>
      </c>
      <c r="D9306" s="5" t="s">
        <v>13824</v>
      </c>
      <c r="E9306" s="43">
        <v>1500</v>
      </c>
      <c r="F9306" s="43"/>
      <c r="G9306" s="48">
        <f t="shared" si="231"/>
        <v>1016198.6849276975</v>
      </c>
      <c r="H9306" s="389" t="s">
        <v>9567</v>
      </c>
    </row>
    <row r="9307" spans="1:11"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1" x14ac:dyDescent="0.3">
      <c r="A9308" s="45">
        <v>45444</v>
      </c>
      <c r="B9308" s="396" t="s">
        <v>25</v>
      </c>
      <c r="C9308" s="5" t="s">
        <v>3205</v>
      </c>
      <c r="D9308" s="5" t="s">
        <v>4834</v>
      </c>
      <c r="E9308" s="43">
        <v>2000</v>
      </c>
      <c r="F9308" s="43"/>
      <c r="G9308" s="48">
        <f t="shared" si="231"/>
        <v>735868.68492769753</v>
      </c>
      <c r="H9308" s="389" t="s">
        <v>9567</v>
      </c>
    </row>
    <row r="9309" spans="1:11" x14ac:dyDescent="0.3">
      <c r="A9309" s="45">
        <v>45444</v>
      </c>
      <c r="B9309" s="394" t="s">
        <v>12153</v>
      </c>
      <c r="C9309" s="186" t="s">
        <v>54</v>
      </c>
      <c r="D9309" s="186" t="s">
        <v>13502</v>
      </c>
      <c r="E9309" s="187">
        <v>45900</v>
      </c>
      <c r="F9309" s="43"/>
      <c r="G9309" s="48">
        <f t="shared" si="231"/>
        <v>689968.68492769753</v>
      </c>
      <c r="H9309" s="389" t="s">
        <v>9567</v>
      </c>
    </row>
    <row r="9310" spans="1:11" x14ac:dyDescent="0.3">
      <c r="A9310" s="45">
        <v>45444</v>
      </c>
      <c r="B9310" s="394" t="s">
        <v>13209</v>
      </c>
      <c r="C9310" s="186" t="s">
        <v>54</v>
      </c>
      <c r="D9310" s="186" t="s">
        <v>13825</v>
      </c>
      <c r="E9310" s="187">
        <v>50330</v>
      </c>
      <c r="F9310" s="43"/>
      <c r="G9310" s="48">
        <f t="shared" si="231"/>
        <v>639638.68492769753</v>
      </c>
      <c r="H9310" s="389" t="s">
        <v>9567</v>
      </c>
    </row>
    <row r="9311" spans="1:11" x14ac:dyDescent="0.3">
      <c r="A9311" s="45">
        <v>45444</v>
      </c>
      <c r="B9311" s="396" t="s">
        <v>25</v>
      </c>
      <c r="C9311" s="5" t="s">
        <v>25</v>
      </c>
      <c r="D9311" s="5" t="s">
        <v>11435</v>
      </c>
      <c r="E9311" s="43">
        <v>2000</v>
      </c>
      <c r="F9311" s="43"/>
      <c r="G9311" s="48">
        <f t="shared" si="231"/>
        <v>637638.68492769753</v>
      </c>
      <c r="H9311" s="389" t="s">
        <v>9567</v>
      </c>
      <c r="K9311" s="52">
        <v>38</v>
      </c>
    </row>
    <row r="9312" spans="1:11" ht="18" customHeight="1" x14ac:dyDescent="0.3">
      <c r="A9312" s="45">
        <v>45446</v>
      </c>
      <c r="B9312" s="567"/>
      <c r="C9312" s="480"/>
      <c r="D9312" s="491" t="s">
        <v>12290</v>
      </c>
      <c r="E9312" s="480"/>
      <c r="F9312" s="43">
        <v>900000</v>
      </c>
      <c r="G9312" s="48">
        <f t="shared" si="231"/>
        <v>1537638.6849276975</v>
      </c>
      <c r="H9312" s="389" t="s">
        <v>9567</v>
      </c>
      <c r="K9312" s="52">
        <v>5000</v>
      </c>
    </row>
    <row r="9313" spans="1:11" x14ac:dyDescent="0.3">
      <c r="A9313" s="45">
        <v>45446</v>
      </c>
      <c r="B9313" s="396" t="s">
        <v>12096</v>
      </c>
      <c r="C9313" s="5" t="s">
        <v>13826</v>
      </c>
      <c r="D9313" s="5" t="s">
        <v>13827</v>
      </c>
      <c r="E9313" s="43">
        <v>50000</v>
      </c>
      <c r="F9313" s="43"/>
      <c r="G9313" s="48">
        <f t="shared" si="231"/>
        <v>1487638.6849276975</v>
      </c>
      <c r="H9313" s="389" t="s">
        <v>9567</v>
      </c>
      <c r="K9313" s="52">
        <f>K9312*K9311</f>
        <v>190000</v>
      </c>
    </row>
    <row r="9314" spans="1:11" x14ac:dyDescent="0.3">
      <c r="A9314" s="45">
        <v>45446</v>
      </c>
      <c r="B9314" s="396" t="s">
        <v>12632</v>
      </c>
      <c r="C9314" s="5" t="s">
        <v>5793</v>
      </c>
      <c r="D9314" s="5" t="s">
        <v>40</v>
      </c>
      <c r="E9314" s="43">
        <v>1000</v>
      </c>
      <c r="F9314" s="43"/>
      <c r="G9314" s="48">
        <f t="shared" si="231"/>
        <v>1486638.6849276975</v>
      </c>
      <c r="H9314" s="389" t="s">
        <v>9567</v>
      </c>
      <c r="K9314" s="52">
        <v>600000</v>
      </c>
    </row>
    <row r="9315" spans="1:11" x14ac:dyDescent="0.3">
      <c r="A9315" s="45">
        <v>45446</v>
      </c>
      <c r="B9315" s="396" t="s">
        <v>12632</v>
      </c>
      <c r="C9315" s="5" t="s">
        <v>13629</v>
      </c>
      <c r="D9315" s="5" t="s">
        <v>13740</v>
      </c>
      <c r="E9315" s="43">
        <v>37000</v>
      </c>
      <c r="F9315" s="43"/>
      <c r="G9315" s="48">
        <f t="shared" si="231"/>
        <v>1449638.6849276975</v>
      </c>
      <c r="H9315" s="389" t="s">
        <v>9567</v>
      </c>
      <c r="K9315" s="52">
        <f>K9314+K9313</f>
        <v>790000</v>
      </c>
    </row>
    <row r="9316" spans="1:11" x14ac:dyDescent="0.3">
      <c r="A9316" s="45">
        <v>45446</v>
      </c>
      <c r="B9316" s="394" t="s">
        <v>13159</v>
      </c>
      <c r="C9316" s="186" t="s">
        <v>54</v>
      </c>
      <c r="D9316" s="186" t="s">
        <v>13828</v>
      </c>
      <c r="E9316" s="187">
        <v>166630</v>
      </c>
      <c r="F9316" s="43"/>
      <c r="G9316" s="48">
        <f t="shared" si="231"/>
        <v>1283008.6849276975</v>
      </c>
      <c r="H9316" s="389" t="s">
        <v>9567</v>
      </c>
    </row>
    <row r="9317" spans="1:11" x14ac:dyDescent="0.3">
      <c r="A9317" s="45">
        <v>45446</v>
      </c>
      <c r="B9317" s="394" t="s">
        <v>12153</v>
      </c>
      <c r="C9317" s="186" t="s">
        <v>54</v>
      </c>
      <c r="D9317" s="186" t="s">
        <v>13829</v>
      </c>
      <c r="E9317" s="187">
        <f>23520+47250</f>
        <v>70770</v>
      </c>
      <c r="F9317" s="43"/>
      <c r="G9317" s="48">
        <f t="shared" si="231"/>
        <v>1212238.6849276975</v>
      </c>
      <c r="H9317" s="389" t="s">
        <v>9567</v>
      </c>
      <c r="K9317" s="52">
        <v>5000</v>
      </c>
    </row>
    <row r="9318" spans="1:11" x14ac:dyDescent="0.3">
      <c r="A9318" s="45">
        <v>45446</v>
      </c>
      <c r="B9318" s="396" t="s">
        <v>25</v>
      </c>
      <c r="C9318" s="5" t="s">
        <v>25</v>
      </c>
      <c r="D9318" s="5" t="s">
        <v>11435</v>
      </c>
      <c r="E9318" s="43">
        <v>5000</v>
      </c>
      <c r="F9318" s="43"/>
      <c r="G9318" s="48">
        <f t="shared" si="231"/>
        <v>1207238.6849276975</v>
      </c>
      <c r="H9318" s="389" t="s">
        <v>9567</v>
      </c>
      <c r="K9318" s="52">
        <f>SUM(K9316:K9317)</f>
        <v>5000</v>
      </c>
    </row>
    <row r="9319" spans="1:11" x14ac:dyDescent="0.3">
      <c r="A9319" s="45">
        <v>45447</v>
      </c>
      <c r="B9319" s="394" t="s">
        <v>13209</v>
      </c>
      <c r="C9319" s="186" t="s">
        <v>54</v>
      </c>
      <c r="D9319" s="186" t="s">
        <v>13830</v>
      </c>
      <c r="E9319" s="187">
        <v>174970</v>
      </c>
      <c r="F9319" s="43"/>
      <c r="G9319" s="48">
        <f t="shared" si="231"/>
        <v>1032268.6849276975</v>
      </c>
      <c r="H9319" s="389" t="s">
        <v>9567</v>
      </c>
      <c r="K9319" s="52">
        <v>3</v>
      </c>
    </row>
    <row r="9320" spans="1:11" x14ac:dyDescent="0.3">
      <c r="A9320" s="45">
        <v>45447</v>
      </c>
      <c r="B9320" s="394" t="s">
        <v>12096</v>
      </c>
      <c r="C9320" s="186" t="s">
        <v>54</v>
      </c>
      <c r="D9320" s="186" t="s">
        <v>12767</v>
      </c>
      <c r="E9320" s="187">
        <v>187830</v>
      </c>
      <c r="F9320" s="43"/>
      <c r="G9320" s="48">
        <f t="shared" si="231"/>
        <v>844438.68492769753</v>
      </c>
      <c r="H9320" s="389" t="s">
        <v>9567</v>
      </c>
    </row>
    <row r="9321" spans="1:11" x14ac:dyDescent="0.3">
      <c r="A9321" s="45">
        <v>45447</v>
      </c>
      <c r="B9321" s="394" t="s">
        <v>12817</v>
      </c>
      <c r="C9321" s="186" t="s">
        <v>54</v>
      </c>
      <c r="D9321" s="186" t="s">
        <v>11102</v>
      </c>
      <c r="E9321" s="187">
        <v>62710</v>
      </c>
      <c r="F9321" s="43"/>
      <c r="G9321" s="48">
        <f t="shared" si="231"/>
        <v>781728.68492769753</v>
      </c>
      <c r="H9321" s="389" t="s">
        <v>9567</v>
      </c>
    </row>
    <row r="9322" spans="1:11" x14ac:dyDescent="0.3">
      <c r="A9322" s="45">
        <v>45447</v>
      </c>
      <c r="B9322" s="396" t="s">
        <v>13209</v>
      </c>
      <c r="C9322" s="5" t="s">
        <v>18</v>
      </c>
      <c r="D9322" s="5" t="s">
        <v>294</v>
      </c>
      <c r="E9322" s="43">
        <v>5000</v>
      </c>
      <c r="F9322" s="43"/>
      <c r="G9322" s="48">
        <f t="shared" si="231"/>
        <v>776728.68492769753</v>
      </c>
      <c r="H9322" s="389" t="s">
        <v>9567</v>
      </c>
    </row>
    <row r="9323" spans="1:11" x14ac:dyDescent="0.3">
      <c r="A9323" s="45">
        <v>45447</v>
      </c>
      <c r="B9323" s="394" t="s">
        <v>12071</v>
      </c>
      <c r="C9323" s="186" t="s">
        <v>54</v>
      </c>
      <c r="D9323" s="186" t="s">
        <v>6236</v>
      </c>
      <c r="E9323" s="187">
        <v>137420</v>
      </c>
      <c r="F9323" s="43"/>
      <c r="G9323" s="48">
        <f t="shared" si="231"/>
        <v>639308.68492769753</v>
      </c>
      <c r="H9323" s="389" t="s">
        <v>9567</v>
      </c>
    </row>
    <row r="9324" spans="1:11" x14ac:dyDescent="0.3">
      <c r="A9324" s="45">
        <v>45447</v>
      </c>
      <c r="B9324" s="394" t="s">
        <v>12095</v>
      </c>
      <c r="C9324" s="186" t="s">
        <v>54</v>
      </c>
      <c r="D9324" s="186" t="s">
        <v>6253</v>
      </c>
      <c r="E9324" s="187">
        <v>134710</v>
      </c>
      <c r="F9324" s="43"/>
      <c r="G9324" s="48">
        <f t="shared" si="231"/>
        <v>504598.68492769753</v>
      </c>
      <c r="H9324" s="389" t="s">
        <v>9567</v>
      </c>
    </row>
    <row r="9325" spans="1:11" x14ac:dyDescent="0.3">
      <c r="A9325" s="45">
        <v>45447</v>
      </c>
      <c r="B9325" s="394" t="s">
        <v>12153</v>
      </c>
      <c r="C9325" s="186" t="s">
        <v>54</v>
      </c>
      <c r="D9325" s="186" t="s">
        <v>12774</v>
      </c>
      <c r="E9325" s="187">
        <v>41820</v>
      </c>
      <c r="F9325" s="43"/>
      <c r="G9325" s="48">
        <f t="shared" si="231"/>
        <v>462778.68492769753</v>
      </c>
      <c r="H9325" s="389" t="s">
        <v>9567</v>
      </c>
      <c r="K9325" s="353">
        <v>1949152.5</v>
      </c>
    </row>
    <row r="9326" spans="1:11" x14ac:dyDescent="0.3">
      <c r="A9326" s="45">
        <v>45447</v>
      </c>
      <c r="B9326" s="394" t="s">
        <v>12632</v>
      </c>
      <c r="C9326" s="186" t="s">
        <v>54</v>
      </c>
      <c r="D9326" s="186" t="s">
        <v>13837</v>
      </c>
      <c r="E9326" s="187">
        <v>52660</v>
      </c>
      <c r="F9326" s="43"/>
      <c r="G9326" s="48">
        <f t="shared" si="231"/>
        <v>410118.68492769753</v>
      </c>
      <c r="H9326" s="389" t="s">
        <v>9567</v>
      </c>
    </row>
    <row r="9327" spans="1:11" x14ac:dyDescent="0.3">
      <c r="A9327" s="45">
        <v>45447</v>
      </c>
      <c r="B9327" s="394" t="s">
        <v>13159</v>
      </c>
      <c r="C9327" s="186" t="s">
        <v>54</v>
      </c>
      <c r="D9327" s="186" t="s">
        <v>13838</v>
      </c>
      <c r="E9327" s="187">
        <v>21000</v>
      </c>
      <c r="F9327" s="43"/>
      <c r="G9327" s="48">
        <f t="shared" si="231"/>
        <v>389118.68492769753</v>
      </c>
      <c r="H9327" s="389" t="s">
        <v>9567</v>
      </c>
      <c r="I9327" s="367">
        <v>0.18</v>
      </c>
      <c r="J9327" s="367"/>
      <c r="K9327" s="52">
        <f>K9325*18%</f>
        <v>350847.45</v>
      </c>
    </row>
    <row r="9328" spans="1:11" x14ac:dyDescent="0.3">
      <c r="A9328" s="45">
        <v>45447</v>
      </c>
      <c r="B9328" s="394" t="s">
        <v>12071</v>
      </c>
      <c r="C9328" s="186" t="s">
        <v>54</v>
      </c>
      <c r="D9328" s="186" t="s">
        <v>10079</v>
      </c>
      <c r="E9328" s="187">
        <v>28000</v>
      </c>
      <c r="F9328" s="43"/>
      <c r="G9328" s="48">
        <f t="shared" si="231"/>
        <v>361118.68492769753</v>
      </c>
      <c r="H9328" s="389" t="s">
        <v>9567</v>
      </c>
    </row>
    <row r="9329" spans="1:11" x14ac:dyDescent="0.3">
      <c r="A9329" s="45">
        <v>45447</v>
      </c>
      <c r="B9329" s="394" t="s">
        <v>13342</v>
      </c>
      <c r="C9329" s="186" t="s">
        <v>54</v>
      </c>
      <c r="D9329" s="186" t="s">
        <v>13839</v>
      </c>
      <c r="E9329" s="187">
        <v>108860</v>
      </c>
      <c r="F9329" s="43"/>
      <c r="G9329" s="48">
        <f t="shared" si="231"/>
        <v>252258.68492769753</v>
      </c>
      <c r="H9329" s="389" t="s">
        <v>9567</v>
      </c>
      <c r="K9329" s="52">
        <f>K9327+K9325</f>
        <v>2299999.9500000002</v>
      </c>
    </row>
    <row r="9330" spans="1:11" x14ac:dyDescent="0.3">
      <c r="A9330" s="45">
        <v>45447</v>
      </c>
      <c r="B9330" s="396" t="s">
        <v>12096</v>
      </c>
      <c r="C9330" s="5" t="s">
        <v>26</v>
      </c>
      <c r="D9330" s="5" t="s">
        <v>6932</v>
      </c>
      <c r="E9330" s="43">
        <v>3000</v>
      </c>
      <c r="F9330" s="43"/>
      <c r="G9330" s="48">
        <f t="shared" si="231"/>
        <v>249258.68492769753</v>
      </c>
      <c r="H9330" s="389" t="s">
        <v>9567</v>
      </c>
    </row>
    <row r="9331" spans="1:11" x14ac:dyDescent="0.3">
      <c r="A9331" s="45">
        <v>45447</v>
      </c>
      <c r="B9331" s="396" t="s">
        <v>12096</v>
      </c>
      <c r="C9331" s="5" t="s">
        <v>26</v>
      </c>
      <c r="D9331" s="5" t="s">
        <v>13831</v>
      </c>
      <c r="E9331" s="43">
        <v>2000</v>
      </c>
      <c r="F9331" s="43"/>
      <c r="G9331" s="48">
        <f t="shared" si="231"/>
        <v>247258.68492769753</v>
      </c>
      <c r="H9331" s="389" t="s">
        <v>9567</v>
      </c>
    </row>
    <row r="9332" spans="1:11" x14ac:dyDescent="0.3">
      <c r="A9332" s="45">
        <v>45447</v>
      </c>
      <c r="B9332" s="396" t="s">
        <v>25</v>
      </c>
      <c r="C9332" s="5" t="s">
        <v>25</v>
      </c>
      <c r="D9332" s="5" t="s">
        <v>11435</v>
      </c>
      <c r="E9332" s="43">
        <v>3000</v>
      </c>
      <c r="F9332" s="43"/>
      <c r="G9332" s="48">
        <f t="shared" si="231"/>
        <v>244258.68492769753</v>
      </c>
      <c r="H9332" s="389" t="s">
        <v>9567</v>
      </c>
    </row>
    <row r="9333" spans="1:11" x14ac:dyDescent="0.3">
      <c r="A9333" s="45">
        <v>45447</v>
      </c>
      <c r="B9333" s="396" t="s">
        <v>25</v>
      </c>
      <c r="C9333" s="5" t="s">
        <v>13834</v>
      </c>
      <c r="D9333" s="5" t="s">
        <v>13835</v>
      </c>
      <c r="E9333" s="43">
        <v>37000</v>
      </c>
      <c r="F9333" s="43"/>
      <c r="G9333" s="48">
        <f t="shared" si="231"/>
        <v>207258.68492769753</v>
      </c>
      <c r="H9333" s="389" t="s">
        <v>9567</v>
      </c>
    </row>
    <row r="9334" spans="1:11" x14ac:dyDescent="0.3">
      <c r="A9334" s="45">
        <v>45447</v>
      </c>
      <c r="B9334" s="396" t="s">
        <v>12071</v>
      </c>
      <c r="C9334" s="5" t="s">
        <v>30</v>
      </c>
      <c r="D9334" s="5" t="s">
        <v>13836</v>
      </c>
      <c r="E9334" s="43">
        <v>500</v>
      </c>
      <c r="F9334" s="43"/>
      <c r="G9334" s="48">
        <f t="shared" si="231"/>
        <v>206758.68492769753</v>
      </c>
      <c r="H9334" s="389" t="s">
        <v>9567</v>
      </c>
    </row>
    <row r="9335" spans="1:11" x14ac:dyDescent="0.3">
      <c r="A9335" s="45">
        <v>45448</v>
      </c>
      <c r="B9335" s="567"/>
      <c r="C9335" s="480"/>
      <c r="D9335" s="491" t="s">
        <v>12290</v>
      </c>
      <c r="E9335" s="480"/>
      <c r="F9335" s="43">
        <v>700000</v>
      </c>
      <c r="G9335" s="48">
        <f t="shared" si="231"/>
        <v>906758.68492769753</v>
      </c>
      <c r="H9335" s="389" t="s">
        <v>9567</v>
      </c>
    </row>
    <row r="9336" spans="1:11" x14ac:dyDescent="0.3">
      <c r="A9336" s="45">
        <v>45448</v>
      </c>
      <c r="B9336" s="396" t="s">
        <v>12251</v>
      </c>
      <c r="C9336" s="5" t="s">
        <v>1616</v>
      </c>
      <c r="D9336" s="5" t="s">
        <v>10979</v>
      </c>
      <c r="E9336" s="43">
        <v>2500</v>
      </c>
      <c r="F9336" s="43"/>
      <c r="G9336" s="48">
        <f t="shared" si="231"/>
        <v>904258.68492769753</v>
      </c>
      <c r="H9336" s="389" t="s">
        <v>9567</v>
      </c>
      <c r="I9336" s="167"/>
      <c r="J9336" s="167"/>
      <c r="K9336" s="167"/>
    </row>
    <row r="9337" spans="1:11" x14ac:dyDescent="0.3">
      <c r="A9337" s="45">
        <v>45448</v>
      </c>
      <c r="B9337" s="396" t="s">
        <v>10319</v>
      </c>
      <c r="C9337" s="5" t="s">
        <v>7737</v>
      </c>
      <c r="D9337" s="5" t="s">
        <v>13840</v>
      </c>
      <c r="E9337" s="43">
        <v>15000</v>
      </c>
      <c r="F9337" s="43"/>
      <c r="G9337" s="48">
        <f t="shared" si="231"/>
        <v>889258.68492769753</v>
      </c>
      <c r="H9337" s="389" t="s">
        <v>9567</v>
      </c>
      <c r="I9337" s="585" t="s">
        <v>12535</v>
      </c>
      <c r="J9337" s="585"/>
      <c r="K9337" s="187">
        <f>'[1]Salary Sheets'!$Q$89</f>
        <v>0</v>
      </c>
    </row>
    <row r="9338" spans="1:11" x14ac:dyDescent="0.3">
      <c r="A9338" s="45">
        <v>45448</v>
      </c>
      <c r="B9338" s="396" t="s">
        <v>13096</v>
      </c>
      <c r="C9338" s="5" t="s">
        <v>12790</v>
      </c>
      <c r="D9338" s="5" t="s">
        <v>13841</v>
      </c>
      <c r="E9338" s="43">
        <v>3800</v>
      </c>
      <c r="F9338" s="43"/>
      <c r="G9338" s="48">
        <f t="shared" si="231"/>
        <v>885458.68492769753</v>
      </c>
      <c r="H9338" s="389" t="s">
        <v>9567</v>
      </c>
      <c r="I9338" s="585" t="s">
        <v>55</v>
      </c>
      <c r="J9338" s="585"/>
      <c r="K9338" s="187">
        <f ca="1">SUMIF(C9303:E9378,"salary",E9303:E9378)</f>
        <v>2592180</v>
      </c>
    </row>
    <row r="9339" spans="1:11" x14ac:dyDescent="0.3">
      <c r="A9339" s="45">
        <v>45448</v>
      </c>
      <c r="B9339" s="394" t="s">
        <v>12632</v>
      </c>
      <c r="C9339" s="186" t="s">
        <v>54</v>
      </c>
      <c r="D9339" s="186" t="s">
        <v>13185</v>
      </c>
      <c r="E9339" s="187">
        <v>663140</v>
      </c>
      <c r="F9339" s="43"/>
      <c r="G9339" s="48">
        <f t="shared" si="231"/>
        <v>222318.68492769753</v>
      </c>
      <c r="H9339" s="389" t="s">
        <v>9567</v>
      </c>
      <c r="I9339" s="585" t="s">
        <v>12254</v>
      </c>
      <c r="J9339" s="585"/>
      <c r="K9339" s="187">
        <f ca="1">K9337-K9338</f>
        <v>-2592180</v>
      </c>
    </row>
    <row r="9340" spans="1:11" x14ac:dyDescent="0.3">
      <c r="A9340" s="45">
        <v>45448</v>
      </c>
      <c r="B9340" s="396" t="s">
        <v>12102</v>
      </c>
      <c r="C9340" s="5" t="s">
        <v>5793</v>
      </c>
      <c r="D9340" s="5" t="s">
        <v>40</v>
      </c>
      <c r="E9340" s="43">
        <v>1300</v>
      </c>
      <c r="F9340" s="43"/>
      <c r="G9340" s="48">
        <f t="shared" si="231"/>
        <v>221018.68492769753</v>
      </c>
      <c r="H9340" s="389" t="s">
        <v>9567</v>
      </c>
    </row>
    <row r="9341" spans="1:11" x14ac:dyDescent="0.3">
      <c r="A9341" s="45">
        <v>45448</v>
      </c>
      <c r="B9341" s="396" t="s">
        <v>25</v>
      </c>
      <c r="C9341" s="5" t="s">
        <v>84</v>
      </c>
      <c r="D9341" s="5" t="s">
        <v>13842</v>
      </c>
      <c r="E9341" s="43">
        <v>8000</v>
      </c>
      <c r="F9341" s="43"/>
      <c r="G9341" s="48">
        <f t="shared" si="231"/>
        <v>213018.68492769753</v>
      </c>
      <c r="H9341" s="389" t="s">
        <v>9567</v>
      </c>
    </row>
    <row r="9342" spans="1:11" x14ac:dyDescent="0.3">
      <c r="A9342" s="45">
        <v>45449</v>
      </c>
      <c r="B9342" s="394" t="s">
        <v>13209</v>
      </c>
      <c r="C9342" s="186" t="s">
        <v>54</v>
      </c>
      <c r="D9342" s="186" t="s">
        <v>13843</v>
      </c>
      <c r="E9342" s="187">
        <v>70000</v>
      </c>
      <c r="F9342" s="43"/>
      <c r="G9342" s="48">
        <f t="shared" si="231"/>
        <v>143018.68492769753</v>
      </c>
      <c r="H9342" s="389" t="s">
        <v>9567</v>
      </c>
      <c r="K9342" s="52">
        <v>3499100</v>
      </c>
    </row>
    <row r="9343" spans="1:11" x14ac:dyDescent="0.3">
      <c r="A9343" s="45">
        <v>45449</v>
      </c>
      <c r="B9343" s="394" t="s">
        <v>12632</v>
      </c>
      <c r="C9343" s="5" t="s">
        <v>64</v>
      </c>
      <c r="D9343" s="5" t="s">
        <v>13847</v>
      </c>
      <c r="E9343" s="43">
        <v>9180</v>
      </c>
      <c r="F9343" s="43"/>
      <c r="G9343" s="48">
        <f t="shared" si="231"/>
        <v>133838.68492769753</v>
      </c>
      <c r="H9343" s="389" t="s">
        <v>9567</v>
      </c>
    </row>
    <row r="9344" spans="1:11" x14ac:dyDescent="0.3">
      <c r="A9344" s="45">
        <v>45449</v>
      </c>
      <c r="B9344" s="394" t="s">
        <v>12153</v>
      </c>
      <c r="C9344" s="186" t="s">
        <v>54</v>
      </c>
      <c r="D9344" s="186" t="s">
        <v>8820</v>
      </c>
      <c r="E9344" s="187">
        <v>51600</v>
      </c>
      <c r="F9344" s="43"/>
      <c r="G9344" s="48">
        <f t="shared" si="231"/>
        <v>82238.684927697526</v>
      </c>
      <c r="H9344" s="389" t="s">
        <v>9567</v>
      </c>
      <c r="K9344" s="52" t="e">
        <f>K9342-#REF!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5" x14ac:dyDescent="0.3">
      <c r="A9409" s="45">
        <v>45458</v>
      </c>
      <c r="B9409" s="396" t="s">
        <v>12153</v>
      </c>
      <c r="C9409" s="5" t="s">
        <v>13908</v>
      </c>
      <c r="D9409" s="5" t="s">
        <v>294</v>
      </c>
      <c r="E9409" s="43">
        <v>43600</v>
      </c>
      <c r="F9409" s="43"/>
      <c r="G9409" s="48">
        <f t="shared" si="232"/>
        <v>374199.68492769729</v>
      </c>
      <c r="H9409" s="389" t="s">
        <v>9567</v>
      </c>
    </row>
    <row r="9410" spans="1:15" x14ac:dyDescent="0.3">
      <c r="A9410" s="45">
        <v>45458</v>
      </c>
      <c r="B9410" s="396" t="s">
        <v>13400</v>
      </c>
      <c r="C9410" s="5" t="s">
        <v>9451</v>
      </c>
      <c r="D9410" s="5" t="s">
        <v>13909</v>
      </c>
      <c r="E9410" s="43">
        <v>20000</v>
      </c>
      <c r="F9410" s="43"/>
      <c r="G9410" s="48">
        <f t="shared" si="232"/>
        <v>354199.68492769729</v>
      </c>
      <c r="H9410" s="389" t="s">
        <v>9567</v>
      </c>
    </row>
    <row r="9411" spans="1:15" x14ac:dyDescent="0.3">
      <c r="A9411" s="45">
        <v>45458</v>
      </c>
      <c r="B9411" s="396" t="s">
        <v>12153</v>
      </c>
      <c r="C9411" s="5" t="s">
        <v>84</v>
      </c>
      <c r="D9411" s="5" t="s">
        <v>13910</v>
      </c>
      <c r="E9411" s="43">
        <v>5000</v>
      </c>
      <c r="F9411" s="43"/>
      <c r="G9411" s="48">
        <f t="shared" si="232"/>
        <v>349199.68492769729</v>
      </c>
      <c r="H9411" s="389" t="s">
        <v>9567</v>
      </c>
    </row>
    <row r="9412" spans="1:15" x14ac:dyDescent="0.3">
      <c r="A9412" s="45">
        <v>45458</v>
      </c>
      <c r="B9412" s="396" t="s">
        <v>12071</v>
      </c>
      <c r="C9412" s="5" t="s">
        <v>11174</v>
      </c>
      <c r="D9412" s="5" t="s">
        <v>13911</v>
      </c>
      <c r="E9412" s="43">
        <v>5000</v>
      </c>
      <c r="F9412" s="43"/>
      <c r="G9412" s="48">
        <f t="shared" si="232"/>
        <v>344199.68492769729</v>
      </c>
      <c r="H9412" s="389" t="s">
        <v>9567</v>
      </c>
    </row>
    <row r="9413" spans="1:15" x14ac:dyDescent="0.3">
      <c r="A9413" s="45">
        <v>45458</v>
      </c>
      <c r="B9413" s="396" t="s">
        <v>12071</v>
      </c>
      <c r="C9413" s="5" t="s">
        <v>11386</v>
      </c>
      <c r="D9413" s="5" t="s">
        <v>13913</v>
      </c>
      <c r="E9413" s="43">
        <v>20000</v>
      </c>
      <c r="F9413" s="43"/>
      <c r="G9413" s="48">
        <f t="shared" si="232"/>
        <v>324199.68492769729</v>
      </c>
      <c r="H9413" s="389" t="s">
        <v>9567</v>
      </c>
    </row>
    <row r="9414" spans="1:15" x14ac:dyDescent="0.3">
      <c r="A9414" s="45">
        <v>45458</v>
      </c>
      <c r="B9414" s="396" t="s">
        <v>13209</v>
      </c>
      <c r="C9414" s="5" t="s">
        <v>84</v>
      </c>
      <c r="D9414" s="5" t="s">
        <v>13912</v>
      </c>
      <c r="E9414" s="43">
        <v>4000</v>
      </c>
      <c r="F9414" s="43"/>
      <c r="G9414" s="48">
        <f t="shared" si="232"/>
        <v>320199.68492769729</v>
      </c>
      <c r="H9414" s="389" t="s">
        <v>9567</v>
      </c>
    </row>
    <row r="9415" spans="1:15" x14ac:dyDescent="0.3">
      <c r="A9415" s="45">
        <v>45458</v>
      </c>
      <c r="B9415" s="396" t="s">
        <v>25</v>
      </c>
      <c r="C9415" s="5" t="s">
        <v>25</v>
      </c>
      <c r="D9415" s="5" t="s">
        <v>11435</v>
      </c>
      <c r="E9415" s="43">
        <v>2000</v>
      </c>
      <c r="F9415" s="43"/>
      <c r="G9415" s="48">
        <f t="shared" si="232"/>
        <v>318199.68492769729</v>
      </c>
      <c r="H9415" s="389" t="s">
        <v>9567</v>
      </c>
    </row>
    <row r="9416" spans="1:15" x14ac:dyDescent="0.3">
      <c r="A9416" s="45">
        <v>45463</v>
      </c>
      <c r="B9416" s="396" t="s">
        <v>25</v>
      </c>
      <c r="C9416" s="5" t="s">
        <v>84</v>
      </c>
      <c r="D9416" s="5" t="s">
        <v>13914</v>
      </c>
      <c r="E9416" s="43">
        <v>1000</v>
      </c>
      <c r="F9416" s="43"/>
      <c r="G9416" s="48">
        <f t="shared" si="232"/>
        <v>317199.68492769729</v>
      </c>
      <c r="H9416" s="389" t="s">
        <v>9567</v>
      </c>
    </row>
    <row r="9417" spans="1:15" x14ac:dyDescent="0.3">
      <c r="A9417" s="45">
        <v>45463</v>
      </c>
      <c r="B9417" s="396" t="s">
        <v>25</v>
      </c>
      <c r="C9417" s="5" t="s">
        <v>25</v>
      </c>
      <c r="D9417" s="5" t="s">
        <v>11435</v>
      </c>
      <c r="E9417" s="43">
        <v>3000</v>
      </c>
      <c r="F9417" s="43"/>
      <c r="G9417" s="48">
        <f t="shared" si="232"/>
        <v>314199.68492769729</v>
      </c>
      <c r="H9417" s="389" t="s">
        <v>9567</v>
      </c>
    </row>
    <row r="9418" spans="1:15" x14ac:dyDescent="0.3">
      <c r="A9418" s="45">
        <v>45463</v>
      </c>
      <c r="B9418" s="396" t="s">
        <v>12096</v>
      </c>
      <c r="C9418" s="5" t="s">
        <v>5793</v>
      </c>
      <c r="D9418" s="5" t="s">
        <v>13915</v>
      </c>
      <c r="E9418" s="43">
        <v>300</v>
      </c>
      <c r="F9418" s="43"/>
      <c r="G9418" s="48">
        <f t="shared" si="232"/>
        <v>313899.68492769729</v>
      </c>
      <c r="H9418" s="389" t="s">
        <v>9567</v>
      </c>
    </row>
    <row r="9419" spans="1:15" x14ac:dyDescent="0.3">
      <c r="A9419" s="45">
        <v>45463</v>
      </c>
      <c r="B9419" s="396" t="s">
        <v>13342</v>
      </c>
      <c r="C9419" s="5" t="s">
        <v>54</v>
      </c>
      <c r="D9419" s="5" t="s">
        <v>13916</v>
      </c>
      <c r="E9419" s="43">
        <v>7060</v>
      </c>
      <c r="F9419" s="43"/>
      <c r="G9419" s="48">
        <f t="shared" si="232"/>
        <v>306839.68492769729</v>
      </c>
      <c r="H9419" s="389" t="s">
        <v>9567</v>
      </c>
    </row>
    <row r="9420" spans="1:15" x14ac:dyDescent="0.3">
      <c r="A9420" s="45">
        <v>45463</v>
      </c>
      <c r="B9420" s="396" t="s">
        <v>12102</v>
      </c>
      <c r="C9420" s="5" t="s">
        <v>13918</v>
      </c>
      <c r="D9420" s="5" t="s">
        <v>1044</v>
      </c>
      <c r="E9420" s="43">
        <v>11850</v>
      </c>
      <c r="F9420" s="43"/>
      <c r="G9420" s="48">
        <f t="shared" si="232"/>
        <v>294989.68492769729</v>
      </c>
      <c r="H9420" s="389" t="s">
        <v>9567</v>
      </c>
      <c r="I9420" s="52">
        <v>151325</v>
      </c>
    </row>
    <row r="9421" spans="1:15"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5"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5" x14ac:dyDescent="0.3">
      <c r="A9423" s="45">
        <v>45464</v>
      </c>
      <c r="B9423" s="396" t="s">
        <v>25</v>
      </c>
      <c r="C9423" s="5" t="s">
        <v>25</v>
      </c>
      <c r="D9423" s="5" t="s">
        <v>11435</v>
      </c>
      <c r="E9423" s="43">
        <v>4000</v>
      </c>
      <c r="F9423" s="43"/>
      <c r="G9423" s="48">
        <f t="shared" si="233"/>
        <v>275759.68492769729</v>
      </c>
      <c r="H9423" s="389" t="s">
        <v>9567</v>
      </c>
    </row>
    <row r="9424" spans="1:15"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L9424" s="155"/>
      <c r="O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2"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2" x14ac:dyDescent="0.3">
      <c r="A9442" s="45">
        <v>45467</v>
      </c>
      <c r="B9442" s="396" t="s">
        <v>12817</v>
      </c>
      <c r="C9442" s="5" t="s">
        <v>18</v>
      </c>
      <c r="D9442" s="5" t="s">
        <v>294</v>
      </c>
      <c r="E9442" s="43">
        <v>5000</v>
      </c>
      <c r="F9442" s="43"/>
      <c r="G9442" s="48">
        <f t="shared" si="233"/>
        <v>39919.684927697293</v>
      </c>
      <c r="H9442" s="389" t="s">
        <v>9567</v>
      </c>
    </row>
    <row r="9443" spans="1:12" x14ac:dyDescent="0.3">
      <c r="A9443" s="45">
        <v>45467</v>
      </c>
      <c r="B9443" s="396" t="s">
        <v>25</v>
      </c>
      <c r="C9443" s="5" t="s">
        <v>25</v>
      </c>
      <c r="D9443" s="5" t="s">
        <v>11435</v>
      </c>
      <c r="E9443" s="43">
        <v>5000</v>
      </c>
      <c r="F9443" s="43"/>
      <c r="G9443" s="48">
        <f t="shared" si="233"/>
        <v>34919.684927697293</v>
      </c>
      <c r="H9443" s="389" t="s">
        <v>9567</v>
      </c>
    </row>
    <row r="9444" spans="1:12" x14ac:dyDescent="0.3">
      <c r="A9444" s="45">
        <v>45467</v>
      </c>
      <c r="B9444" s="396" t="s">
        <v>13209</v>
      </c>
      <c r="C9444" s="5" t="s">
        <v>5793</v>
      </c>
      <c r="D9444" s="5" t="s">
        <v>40</v>
      </c>
      <c r="E9444" s="43">
        <v>270</v>
      </c>
      <c r="F9444" s="43"/>
      <c r="G9444" s="48">
        <f t="shared" si="233"/>
        <v>34649.684927697293</v>
      </c>
      <c r="H9444" s="389" t="s">
        <v>9567</v>
      </c>
    </row>
    <row r="9445" spans="1:12" ht="21" x14ac:dyDescent="0.3">
      <c r="A9445" s="45">
        <v>45467</v>
      </c>
      <c r="B9445" s="396" t="s">
        <v>13928</v>
      </c>
      <c r="C9445" s="5" t="s">
        <v>5793</v>
      </c>
      <c r="D9445" s="5" t="s">
        <v>40</v>
      </c>
      <c r="E9445" s="43">
        <v>400</v>
      </c>
      <c r="F9445" s="43"/>
      <c r="G9445" s="48">
        <f t="shared" si="233"/>
        <v>34249.684927697293</v>
      </c>
      <c r="H9445" s="389" t="s">
        <v>9567</v>
      </c>
      <c r="K9445" s="683" t="s">
        <v>13943</v>
      </c>
      <c r="L9445" s="684"/>
    </row>
    <row r="9446" spans="1:12" x14ac:dyDescent="0.3">
      <c r="A9446" s="45">
        <v>45467</v>
      </c>
      <c r="B9446" s="396" t="s">
        <v>12153</v>
      </c>
      <c r="C9446" s="5" t="s">
        <v>5162</v>
      </c>
      <c r="D9446" s="5" t="s">
        <v>3910</v>
      </c>
      <c r="E9446" s="43">
        <v>7000</v>
      </c>
      <c r="F9446" s="43"/>
      <c r="G9446" s="48">
        <f t="shared" si="233"/>
        <v>27249.684927697293</v>
      </c>
      <c r="H9446" s="389" t="s">
        <v>9567</v>
      </c>
      <c r="K9446" s="558" t="s">
        <v>10517</v>
      </c>
      <c r="L9446" s="558" t="s">
        <v>13940</v>
      </c>
    </row>
    <row r="9447" spans="1:12" x14ac:dyDescent="0.3">
      <c r="A9447" s="45">
        <v>45467</v>
      </c>
      <c r="B9447" s="567"/>
      <c r="C9447" s="480"/>
      <c r="D9447" s="491" t="s">
        <v>13086</v>
      </c>
      <c r="E9447" s="480"/>
      <c r="F9447" s="43">
        <v>250000</v>
      </c>
      <c r="G9447" s="48">
        <f t="shared" si="233"/>
        <v>277249.68492769729</v>
      </c>
      <c r="H9447" s="389" t="s">
        <v>9567</v>
      </c>
      <c r="K9447" s="558" t="s">
        <v>13939</v>
      </c>
      <c r="L9447" s="43" t="s">
        <v>13941</v>
      </c>
    </row>
    <row r="9448" spans="1:12" x14ac:dyDescent="0.3">
      <c r="A9448" s="45">
        <v>45467</v>
      </c>
      <c r="B9448" s="396" t="s">
        <v>13209</v>
      </c>
      <c r="C9448" s="5" t="s">
        <v>5793</v>
      </c>
      <c r="D9448" s="5" t="s">
        <v>40</v>
      </c>
      <c r="E9448" s="43">
        <v>1500</v>
      </c>
      <c r="F9448" s="43"/>
      <c r="G9448" s="48">
        <f t="shared" si="233"/>
        <v>275749.68492769729</v>
      </c>
      <c r="H9448" s="389" t="s">
        <v>9567</v>
      </c>
      <c r="K9448" s="558" t="s">
        <v>13942</v>
      </c>
      <c r="L9448" s="43" t="s">
        <v>13941</v>
      </c>
    </row>
    <row r="9449" spans="1:12" x14ac:dyDescent="0.3">
      <c r="A9449" s="45">
        <v>45468</v>
      </c>
      <c r="B9449" s="396"/>
      <c r="C9449" s="5" t="s">
        <v>68</v>
      </c>
      <c r="D9449" s="5" t="s">
        <v>13934</v>
      </c>
      <c r="E9449" s="43">
        <v>3000</v>
      </c>
      <c r="F9449" s="43"/>
      <c r="G9449" s="48">
        <f t="shared" si="233"/>
        <v>272749.68492769729</v>
      </c>
      <c r="H9449" s="389" t="s">
        <v>9567</v>
      </c>
    </row>
    <row r="9450" spans="1:12" x14ac:dyDescent="0.3">
      <c r="A9450" s="45">
        <v>45468</v>
      </c>
      <c r="B9450" s="396" t="s">
        <v>13928</v>
      </c>
      <c r="C9450" s="5" t="s">
        <v>11174</v>
      </c>
      <c r="D9450" s="5" t="s">
        <v>3910</v>
      </c>
      <c r="E9450" s="43">
        <v>20000</v>
      </c>
      <c r="F9450" s="43"/>
      <c r="G9450" s="48">
        <f t="shared" si="233"/>
        <v>252749.68492769729</v>
      </c>
      <c r="H9450" s="389" t="s">
        <v>9567</v>
      </c>
    </row>
    <row r="9451" spans="1:12" x14ac:dyDescent="0.3">
      <c r="A9451" s="45">
        <v>45468</v>
      </c>
      <c r="B9451" s="396" t="s">
        <v>10319</v>
      </c>
      <c r="C9451" s="5" t="s">
        <v>7737</v>
      </c>
      <c r="D9451" s="5" t="s">
        <v>294</v>
      </c>
      <c r="E9451" s="43">
        <v>15000</v>
      </c>
      <c r="F9451" s="43"/>
      <c r="G9451" s="48">
        <f t="shared" si="233"/>
        <v>237749.68492769729</v>
      </c>
      <c r="H9451" s="389" t="s">
        <v>9567</v>
      </c>
    </row>
    <row r="9452" spans="1:12" x14ac:dyDescent="0.3">
      <c r="A9452" s="45">
        <v>45468</v>
      </c>
      <c r="B9452" s="396" t="s">
        <v>10319</v>
      </c>
      <c r="C9452" s="5" t="s">
        <v>11174</v>
      </c>
      <c r="D9452" s="5" t="s">
        <v>13937</v>
      </c>
      <c r="E9452" s="43">
        <v>25600</v>
      </c>
      <c r="F9452" s="43"/>
      <c r="G9452" s="48">
        <f t="shared" si="233"/>
        <v>212149.68492769729</v>
      </c>
      <c r="H9452" s="389" t="s">
        <v>9567</v>
      </c>
    </row>
    <row r="9453" spans="1:12" x14ac:dyDescent="0.3">
      <c r="A9453" s="45">
        <v>45468</v>
      </c>
      <c r="B9453" s="396" t="s">
        <v>10319</v>
      </c>
      <c r="C9453" s="5" t="s">
        <v>11174</v>
      </c>
      <c r="D9453" s="5" t="s">
        <v>13938</v>
      </c>
      <c r="E9453" s="43">
        <v>42000</v>
      </c>
      <c r="F9453" s="43"/>
      <c r="G9453" s="48">
        <f t="shared" si="233"/>
        <v>170149.68492769729</v>
      </c>
      <c r="H9453" s="389" t="s">
        <v>9567</v>
      </c>
      <c r="I9453" s="52">
        <v>231056</v>
      </c>
    </row>
    <row r="9454" spans="1:12" x14ac:dyDescent="0.3">
      <c r="A9454" s="45">
        <v>45468</v>
      </c>
      <c r="B9454" s="396" t="s">
        <v>25</v>
      </c>
      <c r="C9454" s="5" t="s">
        <v>25</v>
      </c>
      <c r="D9454" s="5" t="s">
        <v>11435</v>
      </c>
      <c r="E9454" s="43">
        <v>4000</v>
      </c>
      <c r="F9454" s="43"/>
      <c r="G9454" s="48">
        <f t="shared" si="233"/>
        <v>166149.68492769729</v>
      </c>
      <c r="H9454" s="389" t="s">
        <v>9567</v>
      </c>
      <c r="I9454" s="52">
        <v>33840</v>
      </c>
    </row>
    <row r="9455" spans="1:12"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2" x14ac:dyDescent="0.3">
      <c r="A9456" s="45">
        <v>45468</v>
      </c>
      <c r="B9456" s="396" t="s">
        <v>10319</v>
      </c>
      <c r="C9456" s="5" t="s">
        <v>9794</v>
      </c>
      <c r="D9456" s="5" t="s">
        <v>13945</v>
      </c>
      <c r="E9456" s="43">
        <v>8000</v>
      </c>
      <c r="F9456" s="43"/>
      <c r="G9456" s="48">
        <f t="shared" si="233"/>
        <v>58149.684927697293</v>
      </c>
      <c r="H9456" s="389" t="s">
        <v>9567</v>
      </c>
    </row>
    <row r="9457" spans="1:12" x14ac:dyDescent="0.3">
      <c r="A9457" s="45">
        <v>45468</v>
      </c>
      <c r="B9457" s="396" t="s">
        <v>13738</v>
      </c>
      <c r="C9457" s="5" t="s">
        <v>13946</v>
      </c>
      <c r="D9457" s="5" t="s">
        <v>13947</v>
      </c>
      <c r="E9457" s="43">
        <v>34000</v>
      </c>
      <c r="F9457" s="43"/>
      <c r="G9457" s="48">
        <f t="shared" si="233"/>
        <v>24149.684927697293</v>
      </c>
      <c r="H9457" s="389" t="s">
        <v>9567</v>
      </c>
    </row>
    <row r="9458" spans="1:12" x14ac:dyDescent="0.3">
      <c r="A9458" s="45">
        <v>45468</v>
      </c>
      <c r="B9458" s="396" t="s">
        <v>13738</v>
      </c>
      <c r="C9458" s="5" t="s">
        <v>11174</v>
      </c>
      <c r="D9458" s="5" t="s">
        <v>13948</v>
      </c>
      <c r="E9458" s="43">
        <v>1000</v>
      </c>
      <c r="F9458" s="43"/>
      <c r="G9458" s="48">
        <f t="shared" si="233"/>
        <v>23149.684927697293</v>
      </c>
      <c r="H9458" s="389" t="s">
        <v>9567</v>
      </c>
    </row>
    <row r="9459" spans="1:12" x14ac:dyDescent="0.3">
      <c r="A9459" s="45">
        <v>45469</v>
      </c>
      <c r="B9459" s="396" t="s">
        <v>13738</v>
      </c>
      <c r="C9459" s="5" t="s">
        <v>5793</v>
      </c>
      <c r="D9459" s="5" t="s">
        <v>294</v>
      </c>
      <c r="E9459" s="43">
        <v>3200</v>
      </c>
      <c r="F9459" s="43"/>
      <c r="G9459" s="48">
        <f t="shared" si="233"/>
        <v>19949.684927697293</v>
      </c>
      <c r="H9459" s="389" t="s">
        <v>9567</v>
      </c>
    </row>
    <row r="9460" spans="1:12" x14ac:dyDescent="0.3">
      <c r="A9460" s="45">
        <v>45469</v>
      </c>
      <c r="B9460" s="396" t="s">
        <v>13738</v>
      </c>
      <c r="C9460" s="5" t="s">
        <v>11174</v>
      </c>
      <c r="D9460" s="5" t="s">
        <v>13949</v>
      </c>
      <c r="E9460" s="43">
        <v>7050</v>
      </c>
      <c r="F9460" s="43"/>
      <c r="G9460" s="48">
        <f t="shared" si="233"/>
        <v>12899.684927697293</v>
      </c>
      <c r="H9460" s="389" t="s">
        <v>9567</v>
      </c>
    </row>
    <row r="9461" spans="1:12" x14ac:dyDescent="0.3">
      <c r="A9461" s="45">
        <v>45469</v>
      </c>
      <c r="B9461" s="396" t="s">
        <v>25</v>
      </c>
      <c r="C9461" s="5" t="s">
        <v>25</v>
      </c>
      <c r="D9461" s="5" t="s">
        <v>11435</v>
      </c>
      <c r="E9461" s="43">
        <v>4000</v>
      </c>
      <c r="F9461" s="43"/>
      <c r="G9461" s="48">
        <f t="shared" si="233"/>
        <v>8899.6849276972935</v>
      </c>
      <c r="H9461" s="389" t="s">
        <v>9567</v>
      </c>
    </row>
    <row r="9462" spans="1:12" x14ac:dyDescent="0.3">
      <c r="A9462" s="45">
        <v>45469</v>
      </c>
      <c r="B9462" s="396" t="s">
        <v>13738</v>
      </c>
      <c r="C9462" s="5" t="s">
        <v>11174</v>
      </c>
      <c r="D9462" s="5" t="s">
        <v>13950</v>
      </c>
      <c r="E9462" s="43">
        <v>4280</v>
      </c>
      <c r="F9462" s="43"/>
      <c r="G9462" s="48">
        <f t="shared" si="233"/>
        <v>4619.6849276972935</v>
      </c>
      <c r="H9462" s="389" t="s">
        <v>9567</v>
      </c>
    </row>
    <row r="9463" spans="1:12" x14ac:dyDescent="0.3">
      <c r="A9463" s="45">
        <v>45469</v>
      </c>
      <c r="B9463" s="396" t="s">
        <v>13209</v>
      </c>
      <c r="C9463" s="5" t="s">
        <v>30</v>
      </c>
      <c r="D9463" s="5" t="s">
        <v>10629</v>
      </c>
      <c r="E9463" s="43">
        <v>500</v>
      </c>
      <c r="F9463" s="43"/>
      <c r="G9463" s="48">
        <f t="shared" si="233"/>
        <v>4119.6849276972935</v>
      </c>
      <c r="H9463" s="389" t="s">
        <v>9567</v>
      </c>
    </row>
    <row r="9464" spans="1:12" x14ac:dyDescent="0.3">
      <c r="A9464" s="45">
        <v>45469</v>
      </c>
      <c r="B9464" s="396" t="s">
        <v>25</v>
      </c>
      <c r="C9464" s="5" t="s">
        <v>25</v>
      </c>
      <c r="D9464" s="5" t="s">
        <v>11435</v>
      </c>
      <c r="E9464" s="43">
        <v>4000</v>
      </c>
      <c r="F9464" s="43"/>
      <c r="G9464" s="48">
        <f t="shared" si="233"/>
        <v>119.68492769729346</v>
      </c>
      <c r="H9464" s="389" t="s">
        <v>9567</v>
      </c>
    </row>
    <row r="9465" spans="1:12" x14ac:dyDescent="0.3">
      <c r="A9465" s="45">
        <v>45470</v>
      </c>
      <c r="B9465" s="567"/>
      <c r="C9465" s="480"/>
      <c r="D9465" s="491" t="s">
        <v>11014</v>
      </c>
      <c r="E9465" s="480"/>
      <c r="F9465" s="43">
        <v>500000</v>
      </c>
      <c r="G9465" s="48">
        <f t="shared" si="233"/>
        <v>500119.68492769729</v>
      </c>
      <c r="H9465" s="389" t="s">
        <v>9567</v>
      </c>
    </row>
    <row r="9466" spans="1:12" x14ac:dyDescent="0.3">
      <c r="A9466" s="45">
        <v>45470</v>
      </c>
      <c r="B9466" s="396" t="s">
        <v>12153</v>
      </c>
      <c r="C9466" s="5" t="s">
        <v>5162</v>
      </c>
      <c r="D9466" s="5" t="s">
        <v>294</v>
      </c>
      <c r="E9466" s="43">
        <v>3000</v>
      </c>
      <c r="F9466" s="43"/>
      <c r="G9466" s="48">
        <f t="shared" si="233"/>
        <v>497119.68492769729</v>
      </c>
      <c r="H9466" s="389" t="s">
        <v>9567</v>
      </c>
      <c r="K9466" s="52">
        <f>696593+2170165+2083381</f>
        <v>4950139</v>
      </c>
    </row>
    <row r="9467" spans="1:12" x14ac:dyDescent="0.3">
      <c r="A9467" s="45">
        <v>45470</v>
      </c>
      <c r="B9467" s="396" t="s">
        <v>13953</v>
      </c>
      <c r="C9467" s="5" t="s">
        <v>9758</v>
      </c>
      <c r="D9467" s="5" t="s">
        <v>294</v>
      </c>
      <c r="E9467" s="43">
        <v>10000</v>
      </c>
      <c r="F9467" s="43"/>
      <c r="G9467" s="48">
        <f t="shared" si="233"/>
        <v>487119.68492769729</v>
      </c>
      <c r="H9467" s="389" t="s">
        <v>9567</v>
      </c>
      <c r="K9467" s="52">
        <f>K9466*8%</f>
        <v>396011.12</v>
      </c>
    </row>
    <row r="9468" spans="1:12" x14ac:dyDescent="0.3">
      <c r="A9468" s="45">
        <v>45470</v>
      </c>
      <c r="B9468" s="396" t="s">
        <v>25</v>
      </c>
      <c r="C9468" s="5" t="s">
        <v>25</v>
      </c>
      <c r="D9468" s="5" t="s">
        <v>11435</v>
      </c>
      <c r="E9468" s="43">
        <v>4000</v>
      </c>
      <c r="F9468" s="43"/>
      <c r="G9468" s="48">
        <f t="shared" si="233"/>
        <v>483119.68492769729</v>
      </c>
      <c r="H9468" s="389" t="s">
        <v>9567</v>
      </c>
    </row>
    <row r="9469" spans="1:12" x14ac:dyDescent="0.3">
      <c r="A9469" s="45">
        <v>45470</v>
      </c>
      <c r="B9469" s="396" t="s">
        <v>13953</v>
      </c>
      <c r="C9469" s="5" t="s">
        <v>11174</v>
      </c>
      <c r="D9469" s="5" t="s">
        <v>13954</v>
      </c>
      <c r="E9469" s="43">
        <v>118000</v>
      </c>
      <c r="F9469" s="43"/>
      <c r="G9469" s="48">
        <f t="shared" si="233"/>
        <v>365119.68492769729</v>
      </c>
      <c r="H9469" s="389" t="s">
        <v>9567</v>
      </c>
      <c r="K9469" s="52">
        <f>K9466-K9467</f>
        <v>4554127.88</v>
      </c>
      <c r="L9469" s="52">
        <f>249665+79794+239681</f>
        <v>569140</v>
      </c>
    </row>
    <row r="9470" spans="1:12" x14ac:dyDescent="0.3">
      <c r="A9470" s="45">
        <v>45470</v>
      </c>
      <c r="B9470" s="396" t="s">
        <v>12918</v>
      </c>
      <c r="C9470" s="5" t="s">
        <v>5793</v>
      </c>
      <c r="D9470" s="5" t="s">
        <v>294</v>
      </c>
      <c r="E9470" s="43">
        <v>1800</v>
      </c>
      <c r="F9470" s="43"/>
      <c r="G9470" s="48">
        <f t="shared" si="233"/>
        <v>363319.68492769729</v>
      </c>
      <c r="H9470" s="389" t="s">
        <v>9567</v>
      </c>
      <c r="L9470" s="52">
        <f>L9469*20%</f>
        <v>113828</v>
      </c>
    </row>
    <row r="9471" spans="1:12" x14ac:dyDescent="0.3">
      <c r="A9471" s="45">
        <v>45470</v>
      </c>
      <c r="B9471" s="396" t="s">
        <v>13884</v>
      </c>
      <c r="C9471" s="5" t="s">
        <v>11174</v>
      </c>
      <c r="D9471" s="5" t="s">
        <v>13956</v>
      </c>
      <c r="E9471" s="43">
        <v>1750</v>
      </c>
      <c r="F9471" s="43"/>
      <c r="G9471" s="48">
        <f t="shared" si="233"/>
        <v>361569.68492769729</v>
      </c>
      <c r="H9471" s="389" t="s">
        <v>9567</v>
      </c>
      <c r="K9471" s="52">
        <f>K9469-L9470</f>
        <v>4440299.88</v>
      </c>
    </row>
    <row r="9472" spans="1:12" x14ac:dyDescent="0.3">
      <c r="A9472" s="45">
        <v>45470</v>
      </c>
      <c r="B9472" s="396" t="s">
        <v>12817</v>
      </c>
      <c r="C9472" s="5" t="s">
        <v>11174</v>
      </c>
      <c r="D9472" s="5" t="s">
        <v>13957</v>
      </c>
      <c r="E9472" s="43">
        <v>6500</v>
      </c>
      <c r="F9472" s="43"/>
      <c r="G9472" s="48">
        <f t="shared" si="233"/>
        <v>355069.68492769729</v>
      </c>
      <c r="H9472" s="389" t="s">
        <v>9567</v>
      </c>
      <c r="K9472" s="52">
        <f>L9469*80%</f>
        <v>455312</v>
      </c>
    </row>
    <row r="9473" spans="1:11" x14ac:dyDescent="0.3">
      <c r="A9473" s="45">
        <v>45471</v>
      </c>
      <c r="B9473" s="396" t="s">
        <v>12918</v>
      </c>
      <c r="C9473" s="5" t="s">
        <v>84</v>
      </c>
      <c r="D9473" s="5" t="s">
        <v>13958</v>
      </c>
      <c r="E9473" s="43">
        <v>10000</v>
      </c>
      <c r="F9473" s="43"/>
      <c r="G9473" s="48">
        <f t="shared" si="233"/>
        <v>345069.68492769729</v>
      </c>
      <c r="H9473" s="389" t="s">
        <v>9567</v>
      </c>
      <c r="K9473" s="52">
        <f>K9471-K9472</f>
        <v>3984987.88</v>
      </c>
    </row>
    <row r="9474" spans="1:11" x14ac:dyDescent="0.3">
      <c r="A9474" s="45">
        <v>45471</v>
      </c>
      <c r="B9474" s="396" t="s">
        <v>12918</v>
      </c>
      <c r="C9474" s="5" t="s">
        <v>11174</v>
      </c>
      <c r="D9474" s="5" t="s">
        <v>13959</v>
      </c>
      <c r="E9474" s="43">
        <v>15500</v>
      </c>
      <c r="F9474" s="43"/>
      <c r="G9474" s="48">
        <f t="shared" si="233"/>
        <v>329569.68492769729</v>
      </c>
      <c r="H9474" s="389" t="s">
        <v>9567</v>
      </c>
    </row>
    <row r="9475" spans="1:11" x14ac:dyDescent="0.3">
      <c r="A9475" s="45">
        <v>45471</v>
      </c>
      <c r="B9475" s="396" t="s">
        <v>12918</v>
      </c>
      <c r="C9475" s="5" t="s">
        <v>5793</v>
      </c>
      <c r="D9475" s="5" t="s">
        <v>40</v>
      </c>
      <c r="E9475" s="43">
        <v>500</v>
      </c>
      <c r="F9475" s="43"/>
      <c r="G9475" s="48">
        <f t="shared" si="233"/>
        <v>329069.68492769729</v>
      </c>
      <c r="H9475" s="389" t="s">
        <v>9567</v>
      </c>
    </row>
    <row r="9476" spans="1:11" x14ac:dyDescent="0.3">
      <c r="A9476" s="45">
        <v>45471</v>
      </c>
      <c r="B9476" s="396" t="s">
        <v>12918</v>
      </c>
      <c r="C9476" s="5" t="s">
        <v>30</v>
      </c>
      <c r="D9476" s="5" t="s">
        <v>13976</v>
      </c>
      <c r="E9476" s="43">
        <v>1000</v>
      </c>
      <c r="F9476" s="43"/>
      <c r="G9476" s="48">
        <f t="shared" si="233"/>
        <v>328069.68492769729</v>
      </c>
      <c r="H9476" s="389" t="s">
        <v>9567</v>
      </c>
    </row>
    <row r="9477" spans="1:11" x14ac:dyDescent="0.3">
      <c r="A9477" s="45">
        <v>45471</v>
      </c>
      <c r="B9477" s="396" t="s">
        <v>25</v>
      </c>
      <c r="C9477" s="5" t="s">
        <v>25</v>
      </c>
      <c r="D9477" s="5" t="s">
        <v>11435</v>
      </c>
      <c r="E9477" s="43">
        <v>4000</v>
      </c>
      <c r="F9477" s="43"/>
      <c r="G9477" s="48">
        <f t="shared" si="233"/>
        <v>324069.68492769729</v>
      </c>
      <c r="H9477" s="389" t="s">
        <v>9567</v>
      </c>
    </row>
    <row r="9478" spans="1:11" ht="18" customHeight="1" x14ac:dyDescent="0.3">
      <c r="A9478" s="45">
        <v>45471</v>
      </c>
      <c r="B9478" s="396" t="s">
        <v>12918</v>
      </c>
      <c r="C9478" s="5" t="s">
        <v>11174</v>
      </c>
      <c r="D9478" s="5" t="s">
        <v>11163</v>
      </c>
      <c r="E9478" s="43">
        <v>1936</v>
      </c>
      <c r="F9478" s="43"/>
      <c r="G9478" s="48">
        <f t="shared" si="233"/>
        <v>322133.68492769729</v>
      </c>
      <c r="H9478" s="389" t="s">
        <v>9567</v>
      </c>
    </row>
    <row r="9479" spans="1:11" x14ac:dyDescent="0.3">
      <c r="A9479" s="45">
        <v>45471</v>
      </c>
      <c r="B9479" s="396" t="s">
        <v>12071</v>
      </c>
      <c r="C9479" s="5" t="s">
        <v>11174</v>
      </c>
      <c r="D9479" s="5" t="s">
        <v>13963</v>
      </c>
      <c r="E9479" s="43">
        <v>10000</v>
      </c>
      <c r="F9479" s="43"/>
      <c r="G9479" s="48">
        <f t="shared" si="233"/>
        <v>312133.68492769729</v>
      </c>
      <c r="H9479" s="389" t="s">
        <v>9567</v>
      </c>
    </row>
    <row r="9480" spans="1:11" x14ac:dyDescent="0.3">
      <c r="A9480" s="45">
        <v>45471</v>
      </c>
      <c r="B9480" s="396" t="s">
        <v>12071</v>
      </c>
      <c r="C9480" s="5" t="s">
        <v>5793</v>
      </c>
      <c r="D9480" s="5" t="s">
        <v>40</v>
      </c>
      <c r="E9480" s="43">
        <v>1000</v>
      </c>
      <c r="F9480" s="43"/>
      <c r="G9480" s="48">
        <f t="shared" si="233"/>
        <v>311133.68492769729</v>
      </c>
      <c r="H9480" s="389" t="s">
        <v>9567</v>
      </c>
    </row>
    <row r="9481" spans="1:11" x14ac:dyDescent="0.3">
      <c r="A9481" s="45">
        <v>45471</v>
      </c>
      <c r="B9481" s="396" t="s">
        <v>13738</v>
      </c>
      <c r="C9481" s="5" t="s">
        <v>84</v>
      </c>
      <c r="D9481" s="5" t="s">
        <v>13960</v>
      </c>
      <c r="E9481" s="43">
        <v>5000</v>
      </c>
      <c r="F9481" s="43"/>
      <c r="G9481" s="48">
        <f t="shared" si="233"/>
        <v>306133.68492769729</v>
      </c>
      <c r="H9481" s="389" t="s">
        <v>9567</v>
      </c>
      <c r="I9481" s="52">
        <v>85000</v>
      </c>
    </row>
    <row r="9482" spans="1:11" x14ac:dyDescent="0.3">
      <c r="A9482" s="45">
        <v>45471</v>
      </c>
      <c r="B9482" s="396"/>
      <c r="C9482" s="5" t="s">
        <v>14</v>
      </c>
      <c r="D9482" s="5" t="s">
        <v>294</v>
      </c>
      <c r="E9482" s="43">
        <v>5000</v>
      </c>
      <c r="F9482" s="43"/>
      <c r="G9482" s="48">
        <f t="shared" si="233"/>
        <v>301133.68492769729</v>
      </c>
      <c r="H9482" s="389" t="s">
        <v>9567</v>
      </c>
      <c r="I9482" s="52">
        <f>I9481*13%</f>
        <v>11050</v>
      </c>
    </row>
    <row r="9483" spans="1:11"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1" x14ac:dyDescent="0.3">
      <c r="A9484" s="45">
        <v>45472</v>
      </c>
      <c r="B9484" s="396" t="s">
        <v>12632</v>
      </c>
      <c r="C9484" s="5" t="s">
        <v>13961</v>
      </c>
      <c r="D9484" s="5" t="s">
        <v>13962</v>
      </c>
      <c r="E9484" s="43">
        <v>25000</v>
      </c>
      <c r="F9484" s="43"/>
      <c r="G9484" s="48">
        <f t="shared" si="233"/>
        <v>275133.68492769729</v>
      </c>
      <c r="H9484" s="389" t="s">
        <v>9567</v>
      </c>
    </row>
    <row r="9485" spans="1:11" x14ac:dyDescent="0.3">
      <c r="A9485" s="45">
        <v>45472</v>
      </c>
      <c r="B9485" s="396" t="s">
        <v>12632</v>
      </c>
      <c r="C9485" s="5" t="s">
        <v>26</v>
      </c>
      <c r="D9485" s="5" t="s">
        <v>13969</v>
      </c>
      <c r="E9485" s="43">
        <v>5000</v>
      </c>
      <c r="F9485" s="43"/>
      <c r="G9485" s="48">
        <f t="shared" si="233"/>
        <v>270133.68492769729</v>
      </c>
      <c r="H9485" s="389" t="s">
        <v>9567</v>
      </c>
    </row>
    <row r="9486" spans="1:11" x14ac:dyDescent="0.3">
      <c r="A9486" s="45">
        <v>45472</v>
      </c>
      <c r="B9486" s="396" t="s">
        <v>25</v>
      </c>
      <c r="C9486" s="5" t="s">
        <v>25</v>
      </c>
      <c r="D9486" s="5" t="s">
        <v>11435</v>
      </c>
      <c r="E9486" s="43">
        <v>5000</v>
      </c>
      <c r="F9486" s="43"/>
      <c r="G9486" s="48">
        <f t="shared" si="233"/>
        <v>265133.68492769729</v>
      </c>
      <c r="H9486" s="389" t="s">
        <v>9567</v>
      </c>
    </row>
    <row r="9487" spans="1:11" x14ac:dyDescent="0.3">
      <c r="A9487" s="45">
        <v>45472</v>
      </c>
      <c r="B9487" s="396" t="s">
        <v>12153</v>
      </c>
      <c r="C9487" s="5" t="s">
        <v>5793</v>
      </c>
      <c r="D9487" s="5" t="s">
        <v>13970</v>
      </c>
      <c r="E9487" s="43">
        <v>5500</v>
      </c>
      <c r="F9487" s="43"/>
      <c r="G9487" s="48">
        <f t="shared" si="233"/>
        <v>259633.68492769729</v>
      </c>
      <c r="H9487" s="389" t="s">
        <v>9567</v>
      </c>
    </row>
    <row r="9488" spans="1:11"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2" x14ac:dyDescent="0.3">
      <c r="A9537" s="45">
        <v>45478</v>
      </c>
      <c r="B9537" s="567"/>
      <c r="C9537" s="480"/>
      <c r="D9537" s="491" t="s">
        <v>12290</v>
      </c>
      <c r="E9537" s="480"/>
      <c r="F9537" s="43">
        <v>1000000</v>
      </c>
      <c r="G9537" s="48">
        <f t="shared" si="234"/>
        <v>1202163.101594364</v>
      </c>
      <c r="H9537" s="389" t="s">
        <v>9567</v>
      </c>
    </row>
    <row r="9538" spans="1:12" x14ac:dyDescent="0.3">
      <c r="A9538" s="45">
        <v>45478</v>
      </c>
      <c r="B9538" s="396" t="s">
        <v>13738</v>
      </c>
      <c r="C9538" s="5" t="s">
        <v>5793</v>
      </c>
      <c r="D9538" s="5" t="s">
        <v>294</v>
      </c>
      <c r="E9538" s="43">
        <v>500</v>
      </c>
      <c r="F9538" s="43"/>
      <c r="G9538" s="48">
        <f t="shared" si="234"/>
        <v>1201663.101594364</v>
      </c>
      <c r="H9538" s="389" t="s">
        <v>9567</v>
      </c>
    </row>
    <row r="9539" spans="1:12" x14ac:dyDescent="0.3">
      <c r="A9539" s="45">
        <v>45478</v>
      </c>
      <c r="B9539" s="396" t="s">
        <v>25</v>
      </c>
      <c r="C9539" s="5" t="s">
        <v>25</v>
      </c>
      <c r="D9539" s="5" t="s">
        <v>11435</v>
      </c>
      <c r="E9539" s="43">
        <v>5000</v>
      </c>
      <c r="F9539" s="43"/>
      <c r="G9539" s="48">
        <f t="shared" si="234"/>
        <v>1196663.101594364</v>
      </c>
      <c r="H9539" s="389" t="s">
        <v>9567</v>
      </c>
    </row>
    <row r="9540" spans="1:12" x14ac:dyDescent="0.3">
      <c r="A9540" s="45">
        <v>45478</v>
      </c>
      <c r="B9540" s="394" t="s">
        <v>12095</v>
      </c>
      <c r="C9540" s="186" t="s">
        <v>54</v>
      </c>
      <c r="D9540" s="186" t="s">
        <v>6253</v>
      </c>
      <c r="E9540" s="187">
        <v>165810</v>
      </c>
      <c r="F9540" s="43"/>
      <c r="G9540" s="48">
        <f t="shared" si="234"/>
        <v>1030853.101594364</v>
      </c>
      <c r="H9540" s="389" t="s">
        <v>9567</v>
      </c>
    </row>
    <row r="9541" spans="1:12" x14ac:dyDescent="0.3">
      <c r="A9541" s="45">
        <v>45478</v>
      </c>
      <c r="B9541" s="394" t="s">
        <v>13342</v>
      </c>
      <c r="C9541" s="186" t="s">
        <v>54</v>
      </c>
      <c r="D9541" s="186" t="s">
        <v>14018</v>
      </c>
      <c r="E9541" s="187">
        <v>219375</v>
      </c>
      <c r="F9541" s="43"/>
      <c r="G9541" s="48">
        <f t="shared" si="234"/>
        <v>811478.10159436404</v>
      </c>
      <c r="H9541" s="389" t="s">
        <v>9567</v>
      </c>
    </row>
    <row r="9542" spans="1:12" x14ac:dyDescent="0.3">
      <c r="A9542" s="45">
        <v>45478</v>
      </c>
      <c r="B9542" s="396" t="s">
        <v>13342</v>
      </c>
      <c r="C9542" s="5" t="s">
        <v>14</v>
      </c>
      <c r="D9542" s="5" t="s">
        <v>14019</v>
      </c>
      <c r="E9542" s="43">
        <v>1000</v>
      </c>
      <c r="F9542" s="43"/>
      <c r="G9542" s="48">
        <f t="shared" si="234"/>
        <v>810478.10159436404</v>
      </c>
      <c r="H9542" s="389" t="s">
        <v>9567</v>
      </c>
    </row>
    <row r="9543" spans="1:12" x14ac:dyDescent="0.3">
      <c r="A9543" s="45">
        <v>45478</v>
      </c>
      <c r="B9543" s="396" t="s">
        <v>14026</v>
      </c>
      <c r="C9543" s="5" t="s">
        <v>9758</v>
      </c>
      <c r="D9543" s="5" t="s">
        <v>14027</v>
      </c>
      <c r="E9543" s="43">
        <v>5000</v>
      </c>
      <c r="F9543" s="43"/>
      <c r="G9543" s="48">
        <f t="shared" si="234"/>
        <v>805478.10159436404</v>
      </c>
      <c r="H9543" s="389" t="s">
        <v>9567</v>
      </c>
    </row>
    <row r="9544" spans="1:12" x14ac:dyDescent="0.3">
      <c r="A9544" s="45">
        <v>45478</v>
      </c>
      <c r="B9544" s="396" t="s">
        <v>12153</v>
      </c>
      <c r="C9544" s="5" t="s">
        <v>12847</v>
      </c>
      <c r="D9544" s="5" t="s">
        <v>14020</v>
      </c>
      <c r="E9544" s="43">
        <v>6000</v>
      </c>
      <c r="F9544" s="43"/>
      <c r="G9544" s="48">
        <f t="shared" si="234"/>
        <v>799478.10159436404</v>
      </c>
      <c r="H9544" s="389" t="s">
        <v>9567</v>
      </c>
    </row>
    <row r="9545" spans="1:12" x14ac:dyDescent="0.3">
      <c r="A9545" s="45">
        <v>45478</v>
      </c>
      <c r="B9545" s="396" t="s">
        <v>13738</v>
      </c>
      <c r="C9545" s="5" t="s">
        <v>5793</v>
      </c>
      <c r="D9545" s="5" t="s">
        <v>40</v>
      </c>
      <c r="E9545" s="43">
        <v>3500</v>
      </c>
      <c r="F9545" s="43"/>
      <c r="G9545" s="48">
        <f t="shared" si="234"/>
        <v>795978.10159436404</v>
      </c>
      <c r="H9545" s="389" t="s">
        <v>9567</v>
      </c>
    </row>
    <row r="9546" spans="1:12" x14ac:dyDescent="0.3">
      <c r="A9546" s="45">
        <v>45478</v>
      </c>
      <c r="B9546" s="394" t="s">
        <v>12153</v>
      </c>
      <c r="C9546" s="186" t="s">
        <v>54</v>
      </c>
      <c r="D9546" s="186" t="s">
        <v>14021</v>
      </c>
      <c r="E9546" s="187">
        <v>20225</v>
      </c>
      <c r="F9546" s="43"/>
      <c r="G9546" s="48">
        <f t="shared" si="234"/>
        <v>775753.10159436404</v>
      </c>
      <c r="H9546" s="389" t="s">
        <v>9567</v>
      </c>
    </row>
    <row r="9547" spans="1:12" x14ac:dyDescent="0.3">
      <c r="A9547" s="45">
        <v>45478</v>
      </c>
      <c r="B9547" s="396" t="s">
        <v>25</v>
      </c>
      <c r="C9547" s="5" t="s">
        <v>64</v>
      </c>
      <c r="D9547" s="5" t="s">
        <v>40</v>
      </c>
      <c r="E9547" s="43">
        <v>3080</v>
      </c>
      <c r="F9547" s="43"/>
      <c r="G9547" s="48">
        <f t="shared" si="234"/>
        <v>772673.10159436404</v>
      </c>
      <c r="H9547" s="389" t="s">
        <v>9567</v>
      </c>
    </row>
    <row r="9548" spans="1:12" x14ac:dyDescent="0.3">
      <c r="A9548" s="45">
        <v>45478</v>
      </c>
      <c r="B9548" s="394" t="s">
        <v>12153</v>
      </c>
      <c r="C9548" s="186" t="s">
        <v>54</v>
      </c>
      <c r="D9548" s="186" t="s">
        <v>14022</v>
      </c>
      <c r="E9548" s="187">
        <v>17200</v>
      </c>
      <c r="F9548" s="43"/>
      <c r="G9548" s="48">
        <f t="shared" si="234"/>
        <v>755473.10159436404</v>
      </c>
      <c r="H9548" s="389" t="s">
        <v>9567</v>
      </c>
    </row>
    <row r="9549" spans="1:12" x14ac:dyDescent="0.3">
      <c r="A9549" s="45">
        <v>45478</v>
      </c>
      <c r="B9549" s="396" t="s">
        <v>14001</v>
      </c>
      <c r="C9549" s="5" t="s">
        <v>14023</v>
      </c>
      <c r="D9549" s="5" t="s">
        <v>14024</v>
      </c>
      <c r="E9549" s="43">
        <v>40000</v>
      </c>
      <c r="F9549" s="43"/>
      <c r="G9549" s="48">
        <f t="shared" si="234"/>
        <v>715473.10159436404</v>
      </c>
      <c r="H9549" s="389" t="s">
        <v>9567</v>
      </c>
    </row>
    <row r="9550" spans="1:12" x14ac:dyDescent="0.3">
      <c r="A9550" s="45">
        <v>45478</v>
      </c>
      <c r="B9550" s="396" t="s">
        <v>13884</v>
      </c>
      <c r="C9550" s="5" t="s">
        <v>5793</v>
      </c>
      <c r="D9550" s="5" t="s">
        <v>40</v>
      </c>
      <c r="E9550" s="43">
        <v>500</v>
      </c>
      <c r="F9550" s="43"/>
      <c r="G9550" s="48">
        <f t="shared" si="234"/>
        <v>714973.10159436404</v>
      </c>
      <c r="H9550" s="389" t="s">
        <v>9567</v>
      </c>
      <c r="I9550" s="585" t="s">
        <v>12535</v>
      </c>
      <c r="J9550" s="585"/>
      <c r="K9550" s="187">
        <v>2734521</v>
      </c>
      <c r="L9550" s="52">
        <v>2678000</v>
      </c>
    </row>
    <row r="9551" spans="1:12" x14ac:dyDescent="0.3">
      <c r="A9551" s="45">
        <v>45478</v>
      </c>
      <c r="B9551" s="396" t="s">
        <v>12594</v>
      </c>
      <c r="C9551" s="5" t="s">
        <v>5793</v>
      </c>
      <c r="D9551" s="5" t="s">
        <v>40</v>
      </c>
      <c r="E9551" s="43">
        <v>500</v>
      </c>
      <c r="F9551" s="43"/>
      <c r="G9551" s="48">
        <f t="shared" si="234"/>
        <v>714473.10159436404</v>
      </c>
      <c r="H9551" s="389" t="s">
        <v>9567</v>
      </c>
      <c r="I9551" s="585" t="s">
        <v>55</v>
      </c>
      <c r="J9551" s="585"/>
      <c r="K9551" s="187">
        <f ca="1">SUMIF(C9481:E9559,"salary",E9481:E9559)</f>
        <v>2651840.583333333</v>
      </c>
      <c r="L9551" s="52">
        <v>1857500</v>
      </c>
    </row>
    <row r="9552" spans="1:12" x14ac:dyDescent="0.3">
      <c r="A9552" s="45">
        <v>45478</v>
      </c>
      <c r="B9552" s="396" t="s">
        <v>13738</v>
      </c>
      <c r="C9552" s="5" t="s">
        <v>5793</v>
      </c>
      <c r="D9552" s="5" t="s">
        <v>40</v>
      </c>
      <c r="E9552" s="43">
        <v>1000</v>
      </c>
      <c r="F9552" s="43"/>
      <c r="G9552" s="48">
        <f t="shared" si="234"/>
        <v>713473.10159436404</v>
      </c>
      <c r="H9552" s="389" t="s">
        <v>9567</v>
      </c>
      <c r="I9552" s="585" t="s">
        <v>12254</v>
      </c>
      <c r="J9552" s="585"/>
      <c r="K9552" s="187">
        <f ca="1">K9550-K9551</f>
        <v>82680.416666666977</v>
      </c>
      <c r="L9552" s="52">
        <f>L9550-L9551</f>
        <v>820500</v>
      </c>
    </row>
    <row r="9553" spans="1:12" x14ac:dyDescent="0.3">
      <c r="A9553" s="45">
        <v>45478</v>
      </c>
      <c r="B9553" s="396" t="s">
        <v>13738</v>
      </c>
      <c r="C9553" s="5" t="s">
        <v>30</v>
      </c>
      <c r="D9553" s="5" t="s">
        <v>14025</v>
      </c>
      <c r="E9553" s="43">
        <v>1000</v>
      </c>
      <c r="F9553" s="43"/>
      <c r="G9553" s="48">
        <f t="shared" ref="G9553:G9618" si="235">G9552+F9553-E9553</f>
        <v>712473.10159436404</v>
      </c>
      <c r="H9553" s="389" t="s">
        <v>9567</v>
      </c>
      <c r="K9553" s="52">
        <v>49500</v>
      </c>
    </row>
    <row r="9554" spans="1:12" x14ac:dyDescent="0.3">
      <c r="A9554" s="45">
        <v>45478</v>
      </c>
      <c r="B9554" s="394" t="s">
        <v>12071</v>
      </c>
      <c r="C9554" s="186" t="s">
        <v>54</v>
      </c>
      <c r="D9554" s="186" t="s">
        <v>10079</v>
      </c>
      <c r="E9554" s="187">
        <v>28000</v>
      </c>
      <c r="F9554" s="43"/>
      <c r="G9554" s="48">
        <f t="shared" si="235"/>
        <v>684473.10159436404</v>
      </c>
      <c r="H9554" s="389" t="s">
        <v>9567</v>
      </c>
      <c r="K9554" s="52">
        <v>15000</v>
      </c>
    </row>
    <row r="9555" spans="1:12" x14ac:dyDescent="0.3">
      <c r="A9555" s="45">
        <v>45479</v>
      </c>
      <c r="B9555" s="394" t="s">
        <v>12102</v>
      </c>
      <c r="C9555" s="186" t="s">
        <v>54</v>
      </c>
      <c r="D9555" s="186" t="s">
        <v>12541</v>
      </c>
      <c r="E9555" s="187">
        <v>52000</v>
      </c>
      <c r="F9555" s="43"/>
      <c r="G9555" s="48">
        <f t="shared" si="235"/>
        <v>632473.10159436404</v>
      </c>
      <c r="H9555" s="389" t="s">
        <v>9567</v>
      </c>
    </row>
    <row r="9556" spans="1:12" x14ac:dyDescent="0.3">
      <c r="A9556" s="45">
        <v>45479</v>
      </c>
      <c r="B9556" s="396" t="s">
        <v>12153</v>
      </c>
      <c r="C9556" s="5" t="s">
        <v>5162</v>
      </c>
      <c r="D9556" s="5" t="s">
        <v>294</v>
      </c>
      <c r="E9556" s="43">
        <v>5000</v>
      </c>
      <c r="F9556" s="43"/>
      <c r="G9556" s="48">
        <f t="shared" si="235"/>
        <v>627473.10159436404</v>
      </c>
      <c r="H9556" s="389" t="s">
        <v>9567</v>
      </c>
    </row>
    <row r="9557" spans="1:12" x14ac:dyDescent="0.3">
      <c r="A9557" s="45">
        <v>45479</v>
      </c>
      <c r="B9557" s="396" t="s">
        <v>13953</v>
      </c>
      <c r="C9557" s="5" t="s">
        <v>5793</v>
      </c>
      <c r="D9557" s="5" t="s">
        <v>294</v>
      </c>
      <c r="E9557" s="43">
        <v>7000</v>
      </c>
      <c r="F9557" s="43"/>
      <c r="G9557" s="48">
        <f t="shared" si="235"/>
        <v>620473.10159436404</v>
      </c>
      <c r="H9557" s="389" t="s">
        <v>9567</v>
      </c>
    </row>
    <row r="9558" spans="1:12" x14ac:dyDescent="0.3">
      <c r="A9558" s="45">
        <v>45479</v>
      </c>
      <c r="B9558" s="396" t="s">
        <v>12251</v>
      </c>
      <c r="C9558" s="5" t="s">
        <v>1616</v>
      </c>
      <c r="D9558" s="5" t="s">
        <v>14029</v>
      </c>
      <c r="E9558" s="43">
        <v>2500</v>
      </c>
      <c r="F9558" s="43"/>
      <c r="G9558" s="48">
        <f t="shared" si="235"/>
        <v>617973.10159436404</v>
      </c>
      <c r="H9558" s="389" t="s">
        <v>9567</v>
      </c>
    </row>
    <row r="9559" spans="1:12" x14ac:dyDescent="0.3">
      <c r="A9559" s="45">
        <v>45479</v>
      </c>
      <c r="B9559" s="396" t="s">
        <v>13738</v>
      </c>
      <c r="C9559" s="5" t="s">
        <v>9794</v>
      </c>
      <c r="D9559" s="5" t="s">
        <v>14030</v>
      </c>
      <c r="E9559" s="43">
        <v>8700</v>
      </c>
      <c r="F9559" s="43"/>
      <c r="G9559" s="48">
        <f t="shared" si="235"/>
        <v>609273.10159436404</v>
      </c>
      <c r="H9559" s="389" t="s">
        <v>9567</v>
      </c>
    </row>
    <row r="9560" spans="1:12" x14ac:dyDescent="0.3">
      <c r="A9560" s="45">
        <v>45479</v>
      </c>
      <c r="B9560" s="396" t="s">
        <v>13738</v>
      </c>
      <c r="C9560" s="5" t="s">
        <v>11174</v>
      </c>
      <c r="D9560" s="5" t="s">
        <v>14031</v>
      </c>
      <c r="E9560" s="43">
        <v>51000</v>
      </c>
      <c r="F9560" s="43"/>
      <c r="G9560" s="48">
        <f t="shared" si="235"/>
        <v>558273.10159436404</v>
      </c>
      <c r="H9560" s="389" t="s">
        <v>9567</v>
      </c>
    </row>
    <row r="9561" spans="1:12" x14ac:dyDescent="0.3">
      <c r="A9561" s="45">
        <v>45479</v>
      </c>
      <c r="B9561" s="396" t="s">
        <v>12817</v>
      </c>
      <c r="C9561" s="5" t="s">
        <v>14032</v>
      </c>
      <c r="D9561" s="5" t="s">
        <v>14038</v>
      </c>
      <c r="E9561" s="43">
        <v>3000</v>
      </c>
      <c r="F9561" s="43"/>
      <c r="G9561" s="48">
        <f t="shared" si="235"/>
        <v>555273.10159436404</v>
      </c>
      <c r="H9561" s="389" t="s">
        <v>9567</v>
      </c>
    </row>
    <row r="9562" spans="1:12" x14ac:dyDescent="0.3">
      <c r="A9562" s="45">
        <v>45479</v>
      </c>
      <c r="B9562" s="396" t="s">
        <v>25</v>
      </c>
      <c r="C9562" s="5" t="s">
        <v>25</v>
      </c>
      <c r="D9562" s="5" t="s">
        <v>11435</v>
      </c>
      <c r="E9562" s="43">
        <v>5000</v>
      </c>
      <c r="F9562" s="43"/>
      <c r="G9562" s="48">
        <f t="shared" si="235"/>
        <v>550273.10159436404</v>
      </c>
      <c r="H9562" s="389" t="s">
        <v>9567</v>
      </c>
      <c r="I9562" s="52">
        <v>1402</v>
      </c>
      <c r="K9562" s="52">
        <v>190</v>
      </c>
      <c r="L9562" s="52">
        <f>K9562*I9562</f>
        <v>266380</v>
      </c>
    </row>
    <row r="9563" spans="1:12" x14ac:dyDescent="0.3">
      <c r="A9563" s="45">
        <v>45479</v>
      </c>
      <c r="B9563" s="396" t="s">
        <v>13738</v>
      </c>
      <c r="C9563" s="5" t="s">
        <v>26</v>
      </c>
      <c r="D9563" s="5" t="s">
        <v>12308</v>
      </c>
      <c r="E9563" s="43">
        <v>1000</v>
      </c>
      <c r="F9563" s="43"/>
      <c r="G9563" s="48">
        <f t="shared" si="235"/>
        <v>549273.10159436404</v>
      </c>
      <c r="H9563" s="389" t="s">
        <v>9567</v>
      </c>
    </row>
    <row r="9564" spans="1:12" x14ac:dyDescent="0.3">
      <c r="A9564" s="45">
        <v>45479</v>
      </c>
      <c r="B9564" s="396" t="s">
        <v>12095</v>
      </c>
      <c r="C9564" s="5" t="s">
        <v>26</v>
      </c>
      <c r="D9564" s="5" t="s">
        <v>14035</v>
      </c>
      <c r="E9564" s="43">
        <v>500</v>
      </c>
      <c r="F9564" s="43"/>
      <c r="G9564" s="48">
        <f t="shared" si="235"/>
        <v>548773.10159436404</v>
      </c>
      <c r="H9564" s="389" t="s">
        <v>9567</v>
      </c>
    </row>
    <row r="9565" spans="1:12" x14ac:dyDescent="0.3">
      <c r="A9565" s="45">
        <v>45479</v>
      </c>
      <c r="B9565" s="396" t="s">
        <v>14036</v>
      </c>
      <c r="C9565" s="5" t="s">
        <v>14037</v>
      </c>
      <c r="D9565" s="5" t="s">
        <v>11766</v>
      </c>
      <c r="E9565" s="43">
        <v>50000</v>
      </c>
      <c r="F9565" s="43"/>
      <c r="G9565" s="48">
        <f t="shared" si="235"/>
        <v>498773.10159436404</v>
      </c>
      <c r="H9565" s="389" t="s">
        <v>9567</v>
      </c>
      <c r="I9565" s="52">
        <v>229</v>
      </c>
      <c r="K9565" s="52">
        <v>200</v>
      </c>
      <c r="L9565" s="52">
        <f t="shared" ref="L9565:L9587" si="236">K9565*I9565</f>
        <v>45800</v>
      </c>
    </row>
    <row r="9566" spans="1:12" x14ac:dyDescent="0.3">
      <c r="A9566" s="45">
        <v>45479</v>
      </c>
      <c r="B9566" s="396" t="s">
        <v>13953</v>
      </c>
      <c r="C9566" s="5" t="s">
        <v>11174</v>
      </c>
      <c r="D9566" s="5" t="s">
        <v>14039</v>
      </c>
      <c r="E9566" s="43">
        <v>10000</v>
      </c>
      <c r="F9566" s="43"/>
      <c r="G9566" s="48">
        <f t="shared" si="235"/>
        <v>488773.10159436404</v>
      </c>
      <c r="H9566" s="389" t="s">
        <v>9567</v>
      </c>
    </row>
    <row r="9567" spans="1:12" x14ac:dyDescent="0.3">
      <c r="A9567" s="45">
        <v>45479</v>
      </c>
      <c r="B9567" s="396" t="s">
        <v>12817</v>
      </c>
      <c r="C9567" s="5" t="s">
        <v>5793</v>
      </c>
      <c r="D9567" s="5" t="s">
        <v>40</v>
      </c>
      <c r="E9567" s="43">
        <v>1000</v>
      </c>
      <c r="F9567" s="43"/>
      <c r="G9567" s="48">
        <f t="shared" si="235"/>
        <v>487773.10159436404</v>
      </c>
      <c r="H9567" s="389" t="s">
        <v>9567</v>
      </c>
      <c r="I9567" s="52">
        <v>194</v>
      </c>
      <c r="K9567" s="52">
        <v>210</v>
      </c>
      <c r="L9567" s="52">
        <f t="shared" si="236"/>
        <v>40740</v>
      </c>
    </row>
    <row r="9568" spans="1:12" x14ac:dyDescent="0.3">
      <c r="A9568" s="45">
        <v>45481</v>
      </c>
      <c r="B9568" s="396" t="s">
        <v>13342</v>
      </c>
      <c r="C9568" s="5" t="s">
        <v>3220</v>
      </c>
      <c r="D9568" s="5" t="s">
        <v>13944</v>
      </c>
      <c r="E9568" s="43">
        <v>50000</v>
      </c>
      <c r="F9568" s="43"/>
      <c r="G9568" s="48">
        <f t="shared" si="235"/>
        <v>437773.10159436404</v>
      </c>
      <c r="H9568" s="389" t="s">
        <v>9567</v>
      </c>
      <c r="I9568" s="52">
        <v>190</v>
      </c>
      <c r="K9568" s="52">
        <v>280</v>
      </c>
      <c r="L9568" s="52">
        <f t="shared" si="236"/>
        <v>53200</v>
      </c>
    </row>
    <row r="9569" spans="1:13" x14ac:dyDescent="0.3">
      <c r="A9569" s="45">
        <v>45481</v>
      </c>
      <c r="B9569" s="396" t="s">
        <v>12817</v>
      </c>
      <c r="C9569" s="5" t="s">
        <v>11174</v>
      </c>
      <c r="D9569" s="5" t="s">
        <v>14041</v>
      </c>
      <c r="E9569" s="43">
        <v>2000</v>
      </c>
      <c r="F9569" s="43"/>
      <c r="G9569" s="48">
        <f t="shared" si="235"/>
        <v>435773.10159436404</v>
      </c>
      <c r="H9569" s="389" t="s">
        <v>9567</v>
      </c>
      <c r="I9569" s="52">
        <v>134</v>
      </c>
      <c r="K9569" s="52">
        <v>300</v>
      </c>
      <c r="L9569" s="52">
        <f t="shared" si="236"/>
        <v>40200</v>
      </c>
    </row>
    <row r="9570" spans="1:13" x14ac:dyDescent="0.3">
      <c r="A9570" s="45">
        <v>45481</v>
      </c>
      <c r="B9570" s="396" t="s">
        <v>12632</v>
      </c>
      <c r="C9570" s="5" t="s">
        <v>5793</v>
      </c>
      <c r="D9570" s="5" t="s">
        <v>40</v>
      </c>
      <c r="E9570" s="43">
        <v>900</v>
      </c>
      <c r="F9570" s="43"/>
      <c r="G9570" s="48">
        <f t="shared" si="235"/>
        <v>434873.10159436404</v>
      </c>
      <c r="H9570" s="389" t="s">
        <v>9567</v>
      </c>
      <c r="I9570" s="52">
        <v>274</v>
      </c>
      <c r="K9570" s="52">
        <v>330</v>
      </c>
      <c r="L9570" s="52">
        <f t="shared" si="236"/>
        <v>90420</v>
      </c>
    </row>
    <row r="9571" spans="1:13" x14ac:dyDescent="0.3">
      <c r="A9571" s="45">
        <v>45481</v>
      </c>
      <c r="B9571" s="396" t="s">
        <v>13884</v>
      </c>
      <c r="C9571" s="5" t="s">
        <v>11174</v>
      </c>
      <c r="D9571" s="5" t="s">
        <v>14039</v>
      </c>
      <c r="E9571" s="43">
        <v>7690</v>
      </c>
      <c r="F9571" s="43"/>
      <c r="G9571" s="48">
        <f t="shared" si="235"/>
        <v>427183.10159436404</v>
      </c>
      <c r="H9571" s="389" t="s">
        <v>9567</v>
      </c>
      <c r="I9571" s="52">
        <v>130</v>
      </c>
      <c r="K9571" s="52">
        <v>400</v>
      </c>
      <c r="L9571" s="52">
        <f t="shared" si="236"/>
        <v>52000</v>
      </c>
    </row>
    <row r="9572" spans="1:13" x14ac:dyDescent="0.3">
      <c r="A9572" s="45">
        <v>45481</v>
      </c>
      <c r="B9572" s="396"/>
      <c r="C9572" s="5" t="s">
        <v>14</v>
      </c>
      <c r="D9572" s="5" t="s">
        <v>13212</v>
      </c>
      <c r="E9572" s="43">
        <v>55131</v>
      </c>
      <c r="F9572" s="43"/>
      <c r="G9572" s="48">
        <f t="shared" si="235"/>
        <v>372052.10159436404</v>
      </c>
      <c r="H9572" s="389" t="s">
        <v>9567</v>
      </c>
      <c r="I9572" s="52">
        <v>0</v>
      </c>
      <c r="K9572" s="52">
        <v>3000</v>
      </c>
      <c r="L9572" s="52">
        <f t="shared" si="236"/>
        <v>0</v>
      </c>
    </row>
    <row r="9573" spans="1:13" x14ac:dyDescent="0.3">
      <c r="A9573" s="45">
        <v>45481</v>
      </c>
      <c r="B9573" s="396" t="s">
        <v>25</v>
      </c>
      <c r="C9573" s="5" t="s">
        <v>25</v>
      </c>
      <c r="D9573" s="5" t="s">
        <v>11435</v>
      </c>
      <c r="E9573" s="43">
        <v>5000</v>
      </c>
      <c r="F9573" s="43"/>
      <c r="G9573" s="48">
        <f t="shared" si="235"/>
        <v>367052.10159436404</v>
      </c>
      <c r="H9573" s="389" t="s">
        <v>9567</v>
      </c>
      <c r="I9573" s="52">
        <v>0</v>
      </c>
      <c r="K9573" s="52">
        <v>2500</v>
      </c>
      <c r="L9573" s="52">
        <f t="shared" si="236"/>
        <v>0</v>
      </c>
    </row>
    <row r="9574" spans="1:13" x14ac:dyDescent="0.3">
      <c r="A9574" s="45">
        <v>45482</v>
      </c>
      <c r="B9574" s="396" t="s">
        <v>13406</v>
      </c>
      <c r="C9574" s="5" t="s">
        <v>26</v>
      </c>
      <c r="D9574" s="5" t="s">
        <v>14042</v>
      </c>
      <c r="E9574" s="43">
        <v>2500</v>
      </c>
      <c r="F9574" s="43"/>
      <c r="G9574" s="48">
        <f t="shared" si="235"/>
        <v>364552.10159436404</v>
      </c>
      <c r="H9574" s="389" t="s">
        <v>9567</v>
      </c>
      <c r="I9574" s="52">
        <v>222</v>
      </c>
      <c r="K9574" s="52">
        <v>500</v>
      </c>
      <c r="L9574" s="52">
        <f t="shared" si="236"/>
        <v>111000</v>
      </c>
    </row>
    <row r="9575" spans="1:13" x14ac:dyDescent="0.3">
      <c r="A9575" s="45">
        <v>45482</v>
      </c>
      <c r="B9575" s="396" t="s">
        <v>13738</v>
      </c>
      <c r="C9575" s="5" t="s">
        <v>5793</v>
      </c>
      <c r="D9575" s="5" t="s">
        <v>40</v>
      </c>
      <c r="E9575" s="43">
        <v>1500</v>
      </c>
      <c r="F9575" s="43"/>
      <c r="G9575" s="48">
        <f t="shared" si="235"/>
        <v>363052.10159436404</v>
      </c>
      <c r="H9575" s="389" t="s">
        <v>9567</v>
      </c>
      <c r="I9575" s="52">
        <v>173</v>
      </c>
      <c r="K9575" s="52">
        <v>500</v>
      </c>
      <c r="L9575" s="52">
        <f t="shared" si="236"/>
        <v>86500</v>
      </c>
    </row>
    <row r="9576" spans="1:13" x14ac:dyDescent="0.3">
      <c r="A9576" s="45">
        <v>45482</v>
      </c>
      <c r="B9576" s="396" t="s">
        <v>12918</v>
      </c>
      <c r="C9576" s="5" t="s">
        <v>5793</v>
      </c>
      <c r="D9576" s="5" t="s">
        <v>40</v>
      </c>
      <c r="E9576" s="43">
        <v>2000</v>
      </c>
      <c r="F9576" s="43"/>
      <c r="G9576" s="48">
        <f t="shared" si="235"/>
        <v>361052.10159436404</v>
      </c>
      <c r="H9576" s="389" t="s">
        <v>9567</v>
      </c>
      <c r="I9576" s="52">
        <v>4</v>
      </c>
      <c r="K9576" s="52">
        <v>20000</v>
      </c>
      <c r="L9576" s="52">
        <v>50000</v>
      </c>
    </row>
    <row r="9577" spans="1:13" x14ac:dyDescent="0.3">
      <c r="A9577" s="45">
        <v>45482</v>
      </c>
      <c r="B9577" s="396" t="s">
        <v>14059</v>
      </c>
      <c r="C9577" s="5" t="s">
        <v>9758</v>
      </c>
      <c r="D9577" s="5" t="s">
        <v>40</v>
      </c>
      <c r="E9577" s="43">
        <v>5000</v>
      </c>
      <c r="F9577" s="43"/>
      <c r="G9577" s="48">
        <f t="shared" si="235"/>
        <v>356052.10159436404</v>
      </c>
      <c r="H9577" s="389" t="s">
        <v>9567</v>
      </c>
    </row>
    <row r="9578" spans="1:13" x14ac:dyDescent="0.3">
      <c r="A9578" s="45">
        <v>45482</v>
      </c>
      <c r="B9578" s="396" t="s">
        <v>25</v>
      </c>
      <c r="C9578" s="5" t="s">
        <v>7214</v>
      </c>
      <c r="D9578" s="5" t="s">
        <v>14048</v>
      </c>
      <c r="E9578" s="43">
        <v>10000</v>
      </c>
      <c r="F9578" s="43"/>
      <c r="G9578" s="48">
        <f t="shared" si="235"/>
        <v>346052.10159436404</v>
      </c>
      <c r="H9578" s="389" t="s">
        <v>9567</v>
      </c>
      <c r="I9578" s="52">
        <v>2</v>
      </c>
      <c r="K9578" s="52">
        <v>30000</v>
      </c>
      <c r="L9578" s="52">
        <v>30000</v>
      </c>
    </row>
    <row r="9579" spans="1:13" x14ac:dyDescent="0.3">
      <c r="A9579" s="45">
        <v>45482</v>
      </c>
      <c r="B9579" s="396" t="s">
        <v>13953</v>
      </c>
      <c r="C9579" s="5" t="s">
        <v>5793</v>
      </c>
      <c r="D9579" s="5" t="s">
        <v>40</v>
      </c>
      <c r="E9579" s="43">
        <v>1800</v>
      </c>
      <c r="F9579" s="43"/>
      <c r="G9579" s="48">
        <f t="shared" si="235"/>
        <v>344252.10159436404</v>
      </c>
      <c r="H9579" s="389" t="s">
        <v>9567</v>
      </c>
      <c r="I9579" s="52">
        <v>110</v>
      </c>
      <c r="K9579" s="52">
        <v>190</v>
      </c>
      <c r="L9579" s="52">
        <f t="shared" si="236"/>
        <v>20900</v>
      </c>
    </row>
    <row r="9580" spans="1:13" ht="19.5" thickBot="1" x14ac:dyDescent="0.35">
      <c r="A9580" s="45">
        <v>45482</v>
      </c>
      <c r="B9580" s="396" t="s">
        <v>13738</v>
      </c>
      <c r="C9580" s="5" t="s">
        <v>30</v>
      </c>
      <c r="D9580" s="5" t="s">
        <v>10629</v>
      </c>
      <c r="E9580" s="43">
        <v>350</v>
      </c>
      <c r="F9580" s="43"/>
      <c r="G9580" s="48">
        <f t="shared" si="235"/>
        <v>343902.10159436404</v>
      </c>
      <c r="H9580" s="389" t="s">
        <v>9567</v>
      </c>
    </row>
    <row r="9581" spans="1:13" ht="19.5" thickBot="1" x14ac:dyDescent="0.35">
      <c r="A9581" s="45">
        <v>45482</v>
      </c>
      <c r="B9581" s="396" t="s">
        <v>25</v>
      </c>
      <c r="C9581" s="5" t="s">
        <v>25</v>
      </c>
      <c r="D9581" s="5" t="s">
        <v>11435</v>
      </c>
      <c r="E9581" s="43">
        <v>5000</v>
      </c>
      <c r="F9581" s="43"/>
      <c r="G9581" s="48">
        <f t="shared" si="235"/>
        <v>338902.10159436404</v>
      </c>
      <c r="H9581" s="389" t="s">
        <v>9567</v>
      </c>
      <c r="I9581" s="52">
        <v>1</v>
      </c>
      <c r="K9581" s="52">
        <v>12000</v>
      </c>
      <c r="L9581" s="52">
        <v>15000</v>
      </c>
      <c r="M9581" s="661"/>
    </row>
    <row r="9582" spans="1:13" ht="19.5" thickBot="1" x14ac:dyDescent="0.35">
      <c r="A9582" s="45">
        <v>45483</v>
      </c>
      <c r="B9582" s="396" t="s">
        <v>25</v>
      </c>
      <c r="C9582" s="5" t="s">
        <v>25</v>
      </c>
      <c r="D9582" s="5" t="s">
        <v>11435</v>
      </c>
      <c r="E9582" s="43">
        <v>5000</v>
      </c>
      <c r="F9582" s="43"/>
      <c r="G9582" s="48">
        <f t="shared" si="235"/>
        <v>333902.10159436404</v>
      </c>
      <c r="H9582" s="389" t="s">
        <v>9567</v>
      </c>
      <c r="I9582" s="52">
        <v>1</v>
      </c>
      <c r="K9582" s="52">
        <v>8500</v>
      </c>
      <c r="L9582" s="52">
        <f t="shared" si="236"/>
        <v>8500</v>
      </c>
      <c r="M9582" s="663"/>
    </row>
    <row r="9583" spans="1:13" ht="19.5" thickBot="1" x14ac:dyDescent="0.35">
      <c r="A9583" s="45">
        <v>45483</v>
      </c>
      <c r="B9583" s="396"/>
      <c r="C9583" s="5"/>
      <c r="D9583" s="5" t="s">
        <v>14049</v>
      </c>
      <c r="E9583" s="43">
        <v>600</v>
      </c>
      <c r="F9583" s="43"/>
      <c r="G9583" s="48">
        <f t="shared" si="235"/>
        <v>333302.10159436404</v>
      </c>
      <c r="H9583" s="389" t="s">
        <v>9567</v>
      </c>
      <c r="I9583" s="52">
        <v>13</v>
      </c>
      <c r="K9583" s="52">
        <v>500</v>
      </c>
      <c r="L9583" s="52">
        <f t="shared" si="236"/>
        <v>6500</v>
      </c>
      <c r="M9583" s="663"/>
    </row>
    <row r="9584" spans="1:13" ht="19.5" thickBot="1" x14ac:dyDescent="0.35">
      <c r="A9584" s="45">
        <v>45483</v>
      </c>
      <c r="B9584" s="394" t="s">
        <v>12918</v>
      </c>
      <c r="C9584" s="186" t="s">
        <v>54</v>
      </c>
      <c r="D9584" s="186" t="s">
        <v>14050</v>
      </c>
      <c r="E9584" s="187">
        <v>55000</v>
      </c>
      <c r="F9584" s="43"/>
      <c r="G9584" s="48">
        <f t="shared" si="235"/>
        <v>278302.10159436404</v>
      </c>
      <c r="H9584" s="389" t="s">
        <v>9567</v>
      </c>
      <c r="L9584" s="52">
        <v>35000</v>
      </c>
      <c r="M9584" s="664"/>
    </row>
    <row r="9585" spans="1:13" ht="19.5" thickBot="1" x14ac:dyDescent="0.35">
      <c r="A9585" s="45">
        <v>45483</v>
      </c>
      <c r="B9585" s="396" t="s">
        <v>10319</v>
      </c>
      <c r="C9585" s="5" t="s">
        <v>7737</v>
      </c>
      <c r="D9585" s="5" t="s">
        <v>13840</v>
      </c>
      <c r="E9585" s="43">
        <v>20000</v>
      </c>
      <c r="F9585" s="43"/>
      <c r="G9585" s="48">
        <f t="shared" si="235"/>
        <v>258302.10159436404</v>
      </c>
      <c r="H9585" s="389" t="s">
        <v>9567</v>
      </c>
      <c r="L9585" s="52">
        <f>SUM(L9562:L9584)</f>
        <v>952140</v>
      </c>
      <c r="M9585" s="664"/>
    </row>
    <row r="9586" spans="1:13" ht="19.5" thickBot="1" x14ac:dyDescent="0.35">
      <c r="A9586" s="45">
        <v>45483</v>
      </c>
      <c r="B9586" s="396" t="s">
        <v>14036</v>
      </c>
      <c r="C9586" s="5" t="s">
        <v>5793</v>
      </c>
      <c r="D9586" s="5" t="s">
        <v>40</v>
      </c>
      <c r="E9586" s="43">
        <v>1100</v>
      </c>
      <c r="F9586" s="43"/>
      <c r="G9586" s="48">
        <f t="shared" si="235"/>
        <v>257202.10159436404</v>
      </c>
      <c r="H9586" s="389" t="s">
        <v>9567</v>
      </c>
      <c r="L9586" s="52">
        <f t="shared" si="236"/>
        <v>0</v>
      </c>
      <c r="M9586" s="664"/>
    </row>
    <row r="9587" spans="1:13" ht="19.5" thickBot="1" x14ac:dyDescent="0.35">
      <c r="A9587" s="45">
        <v>45483</v>
      </c>
      <c r="B9587" s="396"/>
      <c r="C9587" s="5" t="s">
        <v>11174</v>
      </c>
      <c r="D9587" s="5" t="s">
        <v>4342</v>
      </c>
      <c r="E9587" s="43">
        <v>700</v>
      </c>
      <c r="F9587" s="43"/>
      <c r="G9587" s="48">
        <f t="shared" si="235"/>
        <v>256502.10159436404</v>
      </c>
      <c r="H9587" s="389" t="s">
        <v>9567</v>
      </c>
      <c r="L9587" s="52">
        <f t="shared" si="236"/>
        <v>0</v>
      </c>
      <c r="M9587" s="664"/>
    </row>
    <row r="9588" spans="1:13" ht="19.5" thickBot="1" x14ac:dyDescent="0.35">
      <c r="A9588" s="45">
        <v>45483</v>
      </c>
      <c r="B9588" s="396" t="s">
        <v>25</v>
      </c>
      <c r="C9588" s="5" t="s">
        <v>84</v>
      </c>
      <c r="D9588" s="5" t="s">
        <v>14051</v>
      </c>
      <c r="E9588" s="43">
        <v>30000</v>
      </c>
      <c r="F9588" s="43"/>
      <c r="G9588" s="48">
        <f t="shared" si="235"/>
        <v>226502.10159436404</v>
      </c>
      <c r="H9588" s="389" t="s">
        <v>9567</v>
      </c>
      <c r="M9588" s="664"/>
    </row>
    <row r="9589" spans="1:13" x14ac:dyDescent="0.3">
      <c r="A9589" s="45">
        <v>45484</v>
      </c>
      <c r="B9589" s="396" t="s">
        <v>13928</v>
      </c>
      <c r="C9589" s="5" t="s">
        <v>5288</v>
      </c>
      <c r="D9589" s="5" t="s">
        <v>14052</v>
      </c>
      <c r="E9589" s="43">
        <v>150000</v>
      </c>
      <c r="F9589" s="43"/>
      <c r="G9589" s="48">
        <f t="shared" si="235"/>
        <v>76502.101594364038</v>
      </c>
      <c r="H9589" s="389" t="s">
        <v>9567</v>
      </c>
    </row>
    <row r="9590" spans="1:13" ht="19.5" thickBot="1" x14ac:dyDescent="0.35">
      <c r="A9590" s="45">
        <v>45484</v>
      </c>
      <c r="B9590" s="396" t="s">
        <v>13953</v>
      </c>
      <c r="C9590" s="5" t="s">
        <v>30</v>
      </c>
      <c r="D9590" s="5" t="s">
        <v>10637</v>
      </c>
      <c r="E9590" s="43">
        <v>1000</v>
      </c>
      <c r="F9590" s="43"/>
      <c r="G9590" s="48">
        <f t="shared" si="235"/>
        <v>75502.101594364038</v>
      </c>
      <c r="H9590" s="389" t="s">
        <v>9567</v>
      </c>
    </row>
    <row r="9591" spans="1:13" ht="19.5" thickBot="1" x14ac:dyDescent="0.35">
      <c r="A9591" s="45">
        <v>45484</v>
      </c>
      <c r="B9591" s="396" t="s">
        <v>12153</v>
      </c>
      <c r="C9591" s="5" t="s">
        <v>84</v>
      </c>
      <c r="D9591" s="5" t="s">
        <v>14054</v>
      </c>
      <c r="E9591" s="43">
        <v>5000</v>
      </c>
      <c r="F9591" s="43"/>
      <c r="G9591" s="48">
        <f t="shared" si="235"/>
        <v>70502.101594364038</v>
      </c>
      <c r="H9591" s="389" t="s">
        <v>9567</v>
      </c>
      <c r="I9591" s="52">
        <v>1397</v>
      </c>
      <c r="K9591" s="52">
        <v>205</v>
      </c>
      <c r="L9591" s="52">
        <f t="shared" ref="L9591:L9596" si="237">K9591*I9591</f>
        <v>286385</v>
      </c>
      <c r="M9591" s="661">
        <v>5956975</v>
      </c>
    </row>
    <row r="9592" spans="1:13" ht="19.5" thickBot="1" x14ac:dyDescent="0.35">
      <c r="A9592" s="45">
        <v>45485</v>
      </c>
      <c r="B9592" s="396" t="s">
        <v>25</v>
      </c>
      <c r="C9592" s="5" t="s">
        <v>25</v>
      </c>
      <c r="D9592" s="5" t="s">
        <v>11435</v>
      </c>
      <c r="E9592" s="43">
        <v>6000</v>
      </c>
      <c r="F9592" s="43"/>
      <c r="G9592" s="48">
        <f t="shared" si="235"/>
        <v>64502.101594364038</v>
      </c>
      <c r="H9592" s="389" t="s">
        <v>9567</v>
      </c>
      <c r="I9592" s="52">
        <v>392</v>
      </c>
      <c r="K9592" s="52">
        <v>215</v>
      </c>
      <c r="L9592" s="52">
        <f t="shared" si="237"/>
        <v>84280</v>
      </c>
      <c r="M9592" s="664">
        <v>918445</v>
      </c>
    </row>
    <row r="9593" spans="1:13" ht="19.5" thickBot="1" x14ac:dyDescent="0.35">
      <c r="A9593" s="45">
        <v>45485</v>
      </c>
      <c r="B9593" s="396" t="s">
        <v>25</v>
      </c>
      <c r="C9593" s="5" t="s">
        <v>25</v>
      </c>
      <c r="D9593" s="5" t="s">
        <v>14060</v>
      </c>
      <c r="E9593" s="43">
        <v>3000</v>
      </c>
      <c r="F9593" s="43"/>
      <c r="G9593" s="48">
        <f t="shared" si="235"/>
        <v>61502.101594364038</v>
      </c>
      <c r="H9593" s="389" t="s">
        <v>9567</v>
      </c>
      <c r="I9593" s="52">
        <v>480</v>
      </c>
      <c r="K9593" s="52">
        <v>215</v>
      </c>
      <c r="L9593" s="52">
        <f t="shared" si="237"/>
        <v>103200</v>
      </c>
      <c r="M9593" s="664">
        <f>M9592+M9591</f>
        <v>6875420</v>
      </c>
    </row>
    <row r="9594" spans="1:13" ht="19.5" thickBot="1" x14ac:dyDescent="0.35">
      <c r="A9594" s="45">
        <v>45485</v>
      </c>
      <c r="B9594" s="396" t="s">
        <v>13884</v>
      </c>
      <c r="C9594" s="5" t="s">
        <v>11174</v>
      </c>
      <c r="D9594" s="5" t="s">
        <v>14061</v>
      </c>
      <c r="E9594" s="43">
        <v>16000</v>
      </c>
      <c r="F9594" s="43"/>
      <c r="G9594" s="48">
        <f t="shared" si="235"/>
        <v>45502.101594364038</v>
      </c>
      <c r="H9594" s="389" t="s">
        <v>9567</v>
      </c>
      <c r="I9594" s="52">
        <v>333</v>
      </c>
      <c r="K9594" s="52">
        <v>300</v>
      </c>
      <c r="L9594" s="52">
        <f t="shared" si="237"/>
        <v>99900</v>
      </c>
      <c r="M9594" s="666">
        <v>150000</v>
      </c>
    </row>
    <row r="9595" spans="1:13" ht="19.5" thickBot="1" x14ac:dyDescent="0.35">
      <c r="A9595" s="45">
        <v>45485</v>
      </c>
      <c r="B9595" s="396" t="s">
        <v>13884</v>
      </c>
      <c r="C9595" s="5" t="s">
        <v>11174</v>
      </c>
      <c r="D9595" s="5" t="s">
        <v>14062</v>
      </c>
      <c r="E9595" s="43">
        <v>9000</v>
      </c>
      <c r="F9595" s="43"/>
      <c r="G9595" s="48">
        <f t="shared" si="235"/>
        <v>36502.101594364038</v>
      </c>
      <c r="H9595" s="389" t="s">
        <v>9567</v>
      </c>
      <c r="I9595" s="52">
        <v>288</v>
      </c>
      <c r="K9595" s="52">
        <v>340</v>
      </c>
      <c r="L9595" s="52">
        <f t="shared" si="237"/>
        <v>97920</v>
      </c>
      <c r="M9595" s="664">
        <f>M9593-M9594</f>
        <v>6725420</v>
      </c>
    </row>
    <row r="9596" spans="1:13" ht="19.5" thickBot="1" x14ac:dyDescent="0.35">
      <c r="A9596" s="45">
        <v>45485</v>
      </c>
      <c r="B9596" s="396" t="s">
        <v>12096</v>
      </c>
      <c r="C9596" s="5" t="s">
        <v>14063</v>
      </c>
      <c r="D9596" s="5" t="s">
        <v>14064</v>
      </c>
      <c r="E9596" s="43">
        <v>4000</v>
      </c>
      <c r="F9596" s="43"/>
      <c r="G9596" s="48">
        <f t="shared" si="235"/>
        <v>32502.101594364038</v>
      </c>
      <c r="H9596" s="389" t="s">
        <v>9567</v>
      </c>
      <c r="I9596" s="52">
        <v>64</v>
      </c>
      <c r="K9596" s="52">
        <v>500</v>
      </c>
      <c r="L9596" s="52">
        <f t="shared" si="237"/>
        <v>32000</v>
      </c>
      <c r="M9596" s="664">
        <v>111085</v>
      </c>
    </row>
    <row r="9597" spans="1:13" ht="19.5" thickBot="1" x14ac:dyDescent="0.35">
      <c r="A9597" s="45">
        <v>45485</v>
      </c>
      <c r="B9597" s="396" t="s">
        <v>13953</v>
      </c>
      <c r="C9597" s="5" t="s">
        <v>5793</v>
      </c>
      <c r="D9597" s="5" t="s">
        <v>40</v>
      </c>
      <c r="E9597" s="43">
        <v>1500</v>
      </c>
      <c r="F9597" s="43"/>
      <c r="G9597" s="48">
        <f t="shared" si="235"/>
        <v>31002.101594364038</v>
      </c>
      <c r="H9597" s="389" t="s">
        <v>9567</v>
      </c>
      <c r="M9597" s="664"/>
    </row>
    <row r="9598" spans="1:13" ht="19.5" thickBot="1" x14ac:dyDescent="0.35">
      <c r="A9598" s="45">
        <v>45485</v>
      </c>
      <c r="B9598" s="396" t="s">
        <v>12096</v>
      </c>
      <c r="C9598" s="5" t="s">
        <v>11174</v>
      </c>
      <c r="D9598" s="5" t="s">
        <v>14065</v>
      </c>
      <c r="E9598" s="43">
        <v>5000</v>
      </c>
      <c r="F9598" s="43"/>
      <c r="G9598" s="48">
        <f t="shared" si="235"/>
        <v>26002.101594364038</v>
      </c>
      <c r="H9598" s="389" t="s">
        <v>9567</v>
      </c>
      <c r="I9598" s="52">
        <v>64</v>
      </c>
      <c r="K9598" s="52">
        <v>500</v>
      </c>
      <c r="L9598" s="52">
        <f t="shared" ref="L9598:L9604" si="238">K9598*I9598</f>
        <v>32000</v>
      </c>
      <c r="M9598" s="664">
        <v>6986505</v>
      </c>
    </row>
    <row r="9599" spans="1:13" ht="19.5" thickBot="1" x14ac:dyDescent="0.35">
      <c r="A9599" s="45">
        <v>45485</v>
      </c>
      <c r="B9599" s="394" t="s">
        <v>12632</v>
      </c>
      <c r="C9599" s="186" t="s">
        <v>54</v>
      </c>
      <c r="D9599" s="186" t="s">
        <v>14067</v>
      </c>
      <c r="E9599" s="187">
        <v>15000</v>
      </c>
      <c r="F9599" s="43"/>
      <c r="G9599" s="48">
        <f t="shared" si="235"/>
        <v>11002.101594364038</v>
      </c>
      <c r="H9599" s="389" t="s">
        <v>9567</v>
      </c>
      <c r="I9599" s="52">
        <v>100</v>
      </c>
      <c r="K9599" s="52">
        <v>500</v>
      </c>
      <c r="L9599" s="52">
        <f t="shared" si="238"/>
        <v>50000</v>
      </c>
      <c r="M9599" s="664">
        <v>139730</v>
      </c>
    </row>
    <row r="9600" spans="1:13" ht="19.5" thickBot="1" x14ac:dyDescent="0.35">
      <c r="A9600" s="45">
        <v>45486</v>
      </c>
      <c r="B9600" s="396" t="s">
        <v>12062</v>
      </c>
      <c r="C9600" s="5" t="s">
        <v>5793</v>
      </c>
      <c r="D9600" s="5" t="s">
        <v>40</v>
      </c>
      <c r="E9600" s="43">
        <v>1500</v>
      </c>
      <c r="F9600" s="43"/>
      <c r="G9600" s="48">
        <f t="shared" si="235"/>
        <v>9502.1015943640377</v>
      </c>
      <c r="H9600" s="389" t="s">
        <v>9567</v>
      </c>
      <c r="I9600" s="52">
        <v>2</v>
      </c>
      <c r="K9600" s="52">
        <v>500</v>
      </c>
      <c r="L9600" s="52">
        <f t="shared" si="238"/>
        <v>1000</v>
      </c>
      <c r="M9600" s="664">
        <v>6846775</v>
      </c>
    </row>
    <row r="9601" spans="1:16" x14ac:dyDescent="0.3">
      <c r="A9601" s="45">
        <v>45486</v>
      </c>
      <c r="B9601" s="396" t="s">
        <v>25</v>
      </c>
      <c r="C9601" s="5" t="s">
        <v>25</v>
      </c>
      <c r="D9601" s="5" t="s">
        <v>11435</v>
      </c>
      <c r="E9601" s="43">
        <v>6000</v>
      </c>
      <c r="F9601" s="43"/>
      <c r="G9601" s="48">
        <f t="shared" si="235"/>
        <v>3502.1015943640377</v>
      </c>
      <c r="H9601" s="389" t="s">
        <v>9567</v>
      </c>
      <c r="I9601" s="52">
        <v>1</v>
      </c>
      <c r="K9601" s="52">
        <v>40000</v>
      </c>
      <c r="L9601" s="52">
        <f t="shared" si="238"/>
        <v>40000</v>
      </c>
    </row>
    <row r="9602" spans="1:16" x14ac:dyDescent="0.3">
      <c r="A9602" s="45">
        <v>45486</v>
      </c>
      <c r="B9602" s="396" t="s">
        <v>13953</v>
      </c>
      <c r="C9602" s="5" t="s">
        <v>30</v>
      </c>
      <c r="D9602" s="5" t="s">
        <v>14068</v>
      </c>
      <c r="E9602" s="43">
        <v>500</v>
      </c>
      <c r="F9602" s="43"/>
      <c r="G9602" s="48">
        <f t="shared" si="235"/>
        <v>3002.1015943640377</v>
      </c>
      <c r="H9602" s="389" t="s">
        <v>9567</v>
      </c>
      <c r="I9602" s="52">
        <v>1</v>
      </c>
      <c r="L9602" s="52">
        <f t="shared" si="238"/>
        <v>0</v>
      </c>
    </row>
    <row r="9603" spans="1:16" x14ac:dyDescent="0.3">
      <c r="A9603" s="45">
        <v>45488</v>
      </c>
      <c r="B9603" s="396" t="s">
        <v>25</v>
      </c>
      <c r="C9603" s="5" t="s">
        <v>25</v>
      </c>
      <c r="D9603" s="5" t="s">
        <v>11435</v>
      </c>
      <c r="E9603" s="43">
        <v>3000</v>
      </c>
      <c r="F9603" s="43"/>
      <c r="G9603" s="48">
        <f t="shared" si="235"/>
        <v>2.1015943640377373</v>
      </c>
      <c r="H9603" s="389" t="s">
        <v>9567</v>
      </c>
      <c r="I9603" s="52">
        <v>1</v>
      </c>
      <c r="K9603" s="52">
        <v>5000</v>
      </c>
      <c r="L9603" s="52">
        <f t="shared" si="238"/>
        <v>5000</v>
      </c>
    </row>
    <row r="9604" spans="1:16" x14ac:dyDescent="0.3">
      <c r="A9604" s="45">
        <v>45491</v>
      </c>
      <c r="B9604" s="567"/>
      <c r="C9604" s="480"/>
      <c r="D9604" s="491" t="s">
        <v>11014</v>
      </c>
      <c r="E9604" s="480"/>
      <c r="F9604" s="43">
        <v>100000</v>
      </c>
      <c r="G9604" s="48">
        <f t="shared" si="235"/>
        <v>100002.10159436404</v>
      </c>
      <c r="H9604" s="389" t="s">
        <v>9567</v>
      </c>
      <c r="L9604" s="52">
        <f t="shared" si="238"/>
        <v>0</v>
      </c>
    </row>
    <row r="9605" spans="1:16" x14ac:dyDescent="0.3">
      <c r="A9605" s="45">
        <v>45491</v>
      </c>
      <c r="B9605" s="396" t="s">
        <v>13738</v>
      </c>
      <c r="C9605" s="5" t="s">
        <v>11174</v>
      </c>
      <c r="D9605" s="5" t="s">
        <v>14075</v>
      </c>
      <c r="E9605" s="43">
        <v>38180</v>
      </c>
      <c r="F9605" s="43"/>
      <c r="G9605" s="48">
        <f t="shared" si="235"/>
        <v>61822.101594364038</v>
      </c>
      <c r="H9605" s="389" t="s">
        <v>9567</v>
      </c>
      <c r="L9605" s="52">
        <f>SUM(L9591:L9604)</f>
        <v>831685</v>
      </c>
    </row>
    <row r="9606" spans="1:16" x14ac:dyDescent="0.3">
      <c r="A9606" s="45">
        <v>45491</v>
      </c>
      <c r="B9606" s="396" t="s">
        <v>13738</v>
      </c>
      <c r="C9606" s="5" t="s">
        <v>5793</v>
      </c>
      <c r="D9606" s="5" t="s">
        <v>40</v>
      </c>
      <c r="E9606" s="43">
        <v>3300</v>
      </c>
      <c r="F9606" s="43"/>
      <c r="G9606" s="48">
        <f t="shared" si="235"/>
        <v>58522.101594364038</v>
      </c>
      <c r="H9606" s="389" t="s">
        <v>9567</v>
      </c>
      <c r="L9606" s="52">
        <v>952140</v>
      </c>
    </row>
    <row r="9607" spans="1:16" x14ac:dyDescent="0.3">
      <c r="A9607" s="45">
        <v>45491</v>
      </c>
      <c r="B9607" s="396" t="s">
        <v>13738</v>
      </c>
      <c r="C9607" s="5" t="s">
        <v>11174</v>
      </c>
      <c r="D9607" s="5" t="s">
        <v>12554</v>
      </c>
      <c r="E9607" s="43">
        <v>600</v>
      </c>
      <c r="F9607" s="43"/>
      <c r="G9607" s="48">
        <f t="shared" si="235"/>
        <v>57922.101594364038</v>
      </c>
      <c r="H9607" s="389" t="s">
        <v>9567</v>
      </c>
      <c r="L9607" s="52">
        <f>L9606+L9605</f>
        <v>1783825</v>
      </c>
    </row>
    <row r="9608" spans="1:16" x14ac:dyDescent="0.3">
      <c r="A9608" s="45">
        <v>45491</v>
      </c>
      <c r="B9608" s="396" t="s">
        <v>25</v>
      </c>
      <c r="C9608" s="5" t="s">
        <v>25</v>
      </c>
      <c r="D9608" s="5" t="s">
        <v>11435</v>
      </c>
      <c r="E9608" s="43">
        <v>7000</v>
      </c>
      <c r="F9608" s="43"/>
      <c r="G9608" s="48">
        <f t="shared" si="235"/>
        <v>50922.101594364038</v>
      </c>
      <c r="H9608" s="389" t="s">
        <v>9567</v>
      </c>
      <c r="I9608" s="278" t="s">
        <v>14069</v>
      </c>
      <c r="J9608" s="278"/>
      <c r="K9608" s="43">
        <v>8780000</v>
      </c>
      <c r="M9608" s="52">
        <f t="shared" ref="M9608:M9609" si="239">L9608*K9608</f>
        <v>0</v>
      </c>
      <c r="O9608" s="4"/>
      <c r="P9608" s="52"/>
    </row>
    <row r="9609" spans="1:16" x14ac:dyDescent="0.3">
      <c r="A9609" s="45">
        <v>45491</v>
      </c>
      <c r="B9609" s="396" t="s">
        <v>13406</v>
      </c>
      <c r="C9609" s="5" t="s">
        <v>11174</v>
      </c>
      <c r="D9609" s="5" t="s">
        <v>14074</v>
      </c>
      <c r="E9609" s="43">
        <v>1750</v>
      </c>
      <c r="F9609" s="43"/>
      <c r="G9609" s="48">
        <f t="shared" si="235"/>
        <v>49172.101594364038</v>
      </c>
      <c r="H9609" s="389" t="s">
        <v>9567</v>
      </c>
      <c r="I9609" s="278" t="s">
        <v>14070</v>
      </c>
      <c r="J9609" s="278"/>
      <c r="K9609" s="43">
        <f>K9608*2%</f>
        <v>175600</v>
      </c>
      <c r="M9609" s="52">
        <f t="shared" si="239"/>
        <v>0</v>
      </c>
      <c r="O9609" s="4"/>
      <c r="P9609" s="52"/>
    </row>
    <row r="9610" spans="1:16" x14ac:dyDescent="0.3">
      <c r="A9610" s="45">
        <v>45491</v>
      </c>
      <c r="B9610" s="396" t="s">
        <v>13884</v>
      </c>
      <c r="C9610" s="5" t="s">
        <v>5793</v>
      </c>
      <c r="D9610" s="5" t="s">
        <v>40</v>
      </c>
      <c r="E9610" s="43">
        <v>1100</v>
      </c>
      <c r="F9610" s="43"/>
      <c r="G9610" s="48">
        <f t="shared" si="235"/>
        <v>48072.101594364038</v>
      </c>
      <c r="H9610" s="389" t="s">
        <v>9567</v>
      </c>
      <c r="I9610" s="278" t="s">
        <v>14071</v>
      </c>
      <c r="J9610" s="278"/>
      <c r="K9610" s="43">
        <f>K9608-K9609</f>
        <v>8604400</v>
      </c>
      <c r="M9610" s="52">
        <f>SUM(L9591:L9609)</f>
        <v>4399335</v>
      </c>
      <c r="O9610" s="4"/>
      <c r="P9610" s="52"/>
    </row>
    <row r="9611" spans="1:16" x14ac:dyDescent="0.3">
      <c r="A9611" s="45">
        <v>45491</v>
      </c>
      <c r="B9611" s="396" t="s">
        <v>13738</v>
      </c>
      <c r="C9611" s="5" t="s">
        <v>5793</v>
      </c>
      <c r="D9611" s="5" t="s">
        <v>40</v>
      </c>
      <c r="E9611" s="43">
        <v>1000</v>
      </c>
      <c r="F9611" s="43"/>
      <c r="G9611" s="48">
        <f t="shared" si="235"/>
        <v>47072.101594364038</v>
      </c>
      <c r="H9611" s="389" t="s">
        <v>9567</v>
      </c>
    </row>
    <row r="9612" spans="1:16" x14ac:dyDescent="0.3">
      <c r="A9612" s="45">
        <v>45491</v>
      </c>
      <c r="B9612" s="396" t="s">
        <v>13953</v>
      </c>
      <c r="C9612" s="5" t="s">
        <v>11573</v>
      </c>
      <c r="D9612" s="5" t="s">
        <v>14076</v>
      </c>
      <c r="E9612" s="43">
        <v>2600</v>
      </c>
      <c r="F9612" s="43"/>
      <c r="G9612" s="48">
        <f t="shared" si="235"/>
        <v>44472.101594364038</v>
      </c>
      <c r="H9612" s="389" t="s">
        <v>9567</v>
      </c>
    </row>
    <row r="9613" spans="1:16" x14ac:dyDescent="0.3">
      <c r="A9613" s="45">
        <v>45491</v>
      </c>
      <c r="B9613" s="396" t="s">
        <v>12251</v>
      </c>
      <c r="C9613" s="5" t="s">
        <v>1074</v>
      </c>
      <c r="D9613" s="5" t="s">
        <v>6280</v>
      </c>
      <c r="E9613" s="43">
        <v>11715</v>
      </c>
      <c r="F9613" s="43"/>
      <c r="G9613" s="48">
        <f t="shared" si="235"/>
        <v>32757.101594364038</v>
      </c>
      <c r="H9613" s="389" t="s">
        <v>9567</v>
      </c>
    </row>
    <row r="9614" spans="1:16" x14ac:dyDescent="0.3">
      <c r="A9614" s="45">
        <v>45491</v>
      </c>
      <c r="B9614" s="396" t="s">
        <v>13159</v>
      </c>
      <c r="C9614" s="5" t="s">
        <v>84</v>
      </c>
      <c r="D9614" s="5" t="s">
        <v>14077</v>
      </c>
      <c r="E9614" s="43">
        <v>5000</v>
      </c>
      <c r="F9614" s="43"/>
      <c r="G9614" s="48">
        <f t="shared" si="235"/>
        <v>27757.101594364038</v>
      </c>
      <c r="H9614" s="389" t="s">
        <v>9567</v>
      </c>
    </row>
    <row r="9615" spans="1:16" x14ac:dyDescent="0.3">
      <c r="A9615" s="45">
        <v>45491</v>
      </c>
      <c r="B9615" s="396" t="s">
        <v>12153</v>
      </c>
      <c r="C9615" s="5" t="s">
        <v>5162</v>
      </c>
      <c r="D9615" s="5" t="s">
        <v>294</v>
      </c>
      <c r="E9615" s="43">
        <v>5000</v>
      </c>
      <c r="F9615" s="43"/>
      <c r="G9615" s="48">
        <f t="shared" si="235"/>
        <v>22757.101594364038</v>
      </c>
      <c r="H9615" s="389" t="s">
        <v>9567</v>
      </c>
    </row>
    <row r="9616" spans="1:16" x14ac:dyDescent="0.3">
      <c r="A9616" s="45">
        <v>45491</v>
      </c>
      <c r="B9616" s="396" t="s">
        <v>13479</v>
      </c>
      <c r="C9616" s="5" t="s">
        <v>84</v>
      </c>
      <c r="D9616" s="5" t="s">
        <v>14078</v>
      </c>
      <c r="E9616" s="43">
        <v>15000</v>
      </c>
      <c r="F9616" s="43"/>
      <c r="G9616" s="48">
        <f t="shared" si="235"/>
        <v>7757.1015943640377</v>
      </c>
      <c r="H9616" s="389" t="s">
        <v>9567</v>
      </c>
      <c r="N9616" s="4">
        <v>2500</v>
      </c>
    </row>
    <row r="9617" spans="1:14" ht="19.5" thickBot="1" x14ac:dyDescent="0.35">
      <c r="A9617" s="45">
        <v>45491</v>
      </c>
      <c r="B9617" s="396"/>
      <c r="C9617" s="5" t="s">
        <v>14</v>
      </c>
      <c r="D9617" s="5" t="s">
        <v>294</v>
      </c>
      <c r="E9617" s="43">
        <v>3000</v>
      </c>
      <c r="F9617" s="43"/>
      <c r="G9617" s="48">
        <f t="shared" si="235"/>
        <v>4757.1015943640377</v>
      </c>
      <c r="H9617" s="389" t="s">
        <v>9567</v>
      </c>
      <c r="N9617" s="4">
        <v>600</v>
      </c>
    </row>
    <row r="9618" spans="1:14" ht="19.5" thickBot="1" x14ac:dyDescent="0.35">
      <c r="A9618" s="45">
        <v>45492</v>
      </c>
      <c r="B9618" s="396" t="s">
        <v>13953</v>
      </c>
      <c r="C9618" s="5" t="s">
        <v>5793</v>
      </c>
      <c r="D9618" s="5" t="s">
        <v>40</v>
      </c>
      <c r="E9618" s="43">
        <v>500</v>
      </c>
      <c r="F9618" s="43"/>
      <c r="G9618" s="48">
        <f t="shared" si="235"/>
        <v>4257.1015943640377</v>
      </c>
      <c r="H9618" s="389" t="s">
        <v>9567</v>
      </c>
      <c r="I9618" s="660"/>
      <c r="J9618" s="677"/>
      <c r="K9618" s="661"/>
      <c r="L9618" s="661"/>
      <c r="N9618" s="4">
        <v>800</v>
      </c>
    </row>
    <row r="9619" spans="1:14"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62"/>
      <c r="J9619" s="663"/>
      <c r="K9619" s="663"/>
      <c r="L9619" s="663"/>
      <c r="N9619" s="4">
        <f>SUM(N9616:N9618)</f>
        <v>3900</v>
      </c>
    </row>
    <row r="9620" spans="1:14" x14ac:dyDescent="0.3">
      <c r="A9620" s="45">
        <v>45492</v>
      </c>
      <c r="B9620" s="567"/>
      <c r="C9620" s="480"/>
      <c r="D9620" s="491" t="s">
        <v>11014</v>
      </c>
      <c r="E9620" s="480"/>
      <c r="F9620" s="43">
        <v>50000</v>
      </c>
      <c r="G9620" s="48">
        <f t="shared" si="240"/>
        <v>50757.101594364038</v>
      </c>
      <c r="H9620" s="389" t="s">
        <v>9567</v>
      </c>
      <c r="L9620" s="52">
        <f t="shared" ref="L9620" si="241">K9620*I9620</f>
        <v>0</v>
      </c>
    </row>
    <row r="9621" spans="1:14" ht="19.5" thickBot="1" x14ac:dyDescent="0.35">
      <c r="A9621" s="45">
        <v>45492</v>
      </c>
      <c r="B9621" s="396" t="s">
        <v>13159</v>
      </c>
      <c r="C9621" s="5" t="s">
        <v>11174</v>
      </c>
      <c r="D9621" s="5" t="s">
        <v>14084</v>
      </c>
      <c r="E9621" s="43">
        <v>9500</v>
      </c>
      <c r="F9621" s="43"/>
      <c r="G9621" s="48">
        <f t="shared" si="240"/>
        <v>41257.101594364038</v>
      </c>
      <c r="H9621" s="389" t="s">
        <v>9567</v>
      </c>
      <c r="I9621" s="662"/>
      <c r="J9621" s="663"/>
      <c r="K9621" s="663"/>
      <c r="L9621" s="663"/>
    </row>
    <row r="9622" spans="1:14" ht="19.5" thickBot="1" x14ac:dyDescent="0.35">
      <c r="A9622" s="45">
        <v>45492</v>
      </c>
      <c r="B9622" s="396" t="s">
        <v>13884</v>
      </c>
      <c r="C9622" s="5" t="s">
        <v>5793</v>
      </c>
      <c r="D9622" s="5" t="s">
        <v>14085</v>
      </c>
      <c r="E9622" s="43">
        <v>3000</v>
      </c>
      <c r="F9622" s="43"/>
      <c r="G9622" s="48">
        <f t="shared" si="240"/>
        <v>38257.101594364038</v>
      </c>
      <c r="H9622" s="389" t="s">
        <v>9567</v>
      </c>
      <c r="I9622" s="662"/>
      <c r="J9622" s="663"/>
      <c r="K9622" s="664"/>
      <c r="L9622" s="663"/>
    </row>
    <row r="9623" spans="1:14" ht="19.5" thickBot="1" x14ac:dyDescent="0.35">
      <c r="A9623" s="45">
        <v>45492</v>
      </c>
      <c r="B9623" s="396" t="s">
        <v>13953</v>
      </c>
      <c r="C9623" s="5" t="s">
        <v>30</v>
      </c>
      <c r="D9623" s="5" t="s">
        <v>10637</v>
      </c>
      <c r="E9623" s="43">
        <v>1500</v>
      </c>
      <c r="F9623" s="43"/>
      <c r="G9623" s="48">
        <f t="shared" si="240"/>
        <v>36757.101594364038</v>
      </c>
      <c r="H9623" s="389" t="s">
        <v>9567</v>
      </c>
      <c r="I9623" s="662"/>
      <c r="J9623" s="663"/>
      <c r="K9623" s="663"/>
      <c r="L9623" s="664"/>
    </row>
    <row r="9624" spans="1:14" ht="19.5" thickBot="1" x14ac:dyDescent="0.35">
      <c r="A9624" s="45">
        <v>45492</v>
      </c>
      <c r="B9624" s="396" t="s">
        <v>13738</v>
      </c>
      <c r="C9624" s="5" t="s">
        <v>5793</v>
      </c>
      <c r="D9624" s="5" t="s">
        <v>8924</v>
      </c>
      <c r="E9624" s="43">
        <v>600</v>
      </c>
      <c r="F9624" s="43"/>
      <c r="G9624" s="48">
        <f t="shared" si="240"/>
        <v>36157.101594364038</v>
      </c>
      <c r="H9624" s="389" t="s">
        <v>9567</v>
      </c>
      <c r="I9624" s="662"/>
      <c r="J9624" s="663"/>
      <c r="K9624" s="664"/>
      <c r="L9624" s="664"/>
      <c r="N9624" s="4">
        <v>500</v>
      </c>
    </row>
    <row r="9625" spans="1:14" ht="19.5" thickBot="1" x14ac:dyDescent="0.35">
      <c r="A9625" s="45">
        <v>45492</v>
      </c>
      <c r="B9625" s="396" t="s">
        <v>13738</v>
      </c>
      <c r="C9625" s="5" t="s">
        <v>5793</v>
      </c>
      <c r="D9625" s="5" t="s">
        <v>40</v>
      </c>
      <c r="E9625" s="43">
        <v>500</v>
      </c>
      <c r="F9625" s="43"/>
      <c r="G9625" s="48">
        <f t="shared" si="240"/>
        <v>35657.101594364038</v>
      </c>
      <c r="H9625" s="389" t="s">
        <v>9567</v>
      </c>
      <c r="I9625" s="662"/>
      <c r="J9625" s="663"/>
      <c r="K9625" s="665"/>
      <c r="L9625" s="665"/>
      <c r="N9625" s="4">
        <v>600</v>
      </c>
    </row>
    <row r="9626" spans="1:14" ht="19.5" thickBot="1" x14ac:dyDescent="0.35">
      <c r="A9626" s="45">
        <v>45492</v>
      </c>
      <c r="B9626" s="396" t="s">
        <v>13738</v>
      </c>
      <c r="C9626" s="5" t="s">
        <v>5793</v>
      </c>
      <c r="D9626" s="5" t="s">
        <v>40</v>
      </c>
      <c r="E9626" s="43">
        <v>5500</v>
      </c>
      <c r="F9626" s="43"/>
      <c r="G9626" s="48">
        <f t="shared" si="240"/>
        <v>30157.101594364038</v>
      </c>
      <c r="H9626" s="389" t="s">
        <v>9567</v>
      </c>
      <c r="I9626" s="662"/>
      <c r="J9626" s="663"/>
      <c r="K9626" s="665"/>
      <c r="L9626" s="665"/>
      <c r="N9626" s="4">
        <v>1500</v>
      </c>
    </row>
    <row r="9627" spans="1:14" x14ac:dyDescent="0.3">
      <c r="A9627" s="45">
        <v>45492</v>
      </c>
      <c r="B9627" s="396" t="s">
        <v>14036</v>
      </c>
      <c r="C9627" s="5" t="s">
        <v>5793</v>
      </c>
      <c r="D9627" s="5" t="s">
        <v>40</v>
      </c>
      <c r="E9627" s="43">
        <v>1800</v>
      </c>
      <c r="F9627" s="43"/>
      <c r="G9627" s="48">
        <f t="shared" ref="G9627:G9645" si="242">G9626+F9627-E9627</f>
        <v>28357.101594364038</v>
      </c>
      <c r="H9627" s="389" t="s">
        <v>9567</v>
      </c>
      <c r="N9627" s="4">
        <v>2000</v>
      </c>
    </row>
    <row r="9628" spans="1:14" ht="19.5" thickBot="1" x14ac:dyDescent="0.35">
      <c r="A9628" s="45">
        <v>45493</v>
      </c>
      <c r="B9628" s="396"/>
      <c r="C9628" s="5" t="s">
        <v>14</v>
      </c>
      <c r="D9628" s="5" t="s">
        <v>294</v>
      </c>
      <c r="E9628" s="43">
        <v>3000</v>
      </c>
      <c r="F9628" s="43"/>
      <c r="G9628" s="48">
        <f t="shared" si="242"/>
        <v>25357.101594364038</v>
      </c>
      <c r="H9628" s="389" t="s">
        <v>9567</v>
      </c>
      <c r="N9628" s="4">
        <f>N9627+N9626+N9625+N9624</f>
        <v>4600</v>
      </c>
    </row>
    <row r="9629" spans="1:14" ht="19.5" thickBot="1" x14ac:dyDescent="0.35">
      <c r="A9629" s="45">
        <v>45493</v>
      </c>
      <c r="B9629" s="396" t="s">
        <v>13738</v>
      </c>
      <c r="C9629" s="5" t="s">
        <v>84</v>
      </c>
      <c r="D9629" s="5" t="s">
        <v>14095</v>
      </c>
      <c r="E9629" s="43">
        <v>5000</v>
      </c>
      <c r="F9629" s="43"/>
      <c r="G9629" s="48">
        <f t="shared" si="242"/>
        <v>20357.101594364038</v>
      </c>
      <c r="H9629" s="389" t="s">
        <v>9567</v>
      </c>
      <c r="I9629" s="660" t="s">
        <v>13749</v>
      </c>
      <c r="J9629" s="677"/>
      <c r="K9629" s="661">
        <v>5102475</v>
      </c>
      <c r="L9629" s="661">
        <v>854500</v>
      </c>
    </row>
    <row r="9630" spans="1:14" ht="19.5" thickBot="1" x14ac:dyDescent="0.35">
      <c r="A9630" s="45">
        <v>45493</v>
      </c>
      <c r="B9630" s="396" t="s">
        <v>12102</v>
      </c>
      <c r="C9630" s="5" t="s">
        <v>11174</v>
      </c>
      <c r="D9630" s="5" t="s">
        <v>14096</v>
      </c>
      <c r="E9630" s="43">
        <v>500</v>
      </c>
      <c r="F9630" s="43"/>
      <c r="G9630" s="48">
        <f t="shared" si="242"/>
        <v>19857.101594364038</v>
      </c>
      <c r="H9630" s="389" t="s">
        <v>9567</v>
      </c>
      <c r="I9630" s="662" t="s">
        <v>13750</v>
      </c>
      <c r="J9630" s="663"/>
      <c r="K9630" s="664">
        <v>918445</v>
      </c>
      <c r="L9630" s="663" t="s">
        <v>14012</v>
      </c>
    </row>
    <row r="9631" spans="1:14" ht="19.5" thickBot="1" x14ac:dyDescent="0.35">
      <c r="A9631" s="45">
        <v>45493</v>
      </c>
      <c r="B9631" s="396" t="s">
        <v>13572</v>
      </c>
      <c r="C9631" s="5" t="s">
        <v>11174</v>
      </c>
      <c r="D9631" s="5" t="s">
        <v>677</v>
      </c>
      <c r="E9631" s="43">
        <v>700</v>
      </c>
      <c r="F9631" s="43"/>
      <c r="G9631" s="48">
        <f t="shared" si="242"/>
        <v>19157.101594364038</v>
      </c>
      <c r="H9631" s="389" t="s">
        <v>9567</v>
      </c>
      <c r="I9631" s="662"/>
      <c r="J9631" s="663"/>
      <c r="K9631" s="663"/>
      <c r="L9631" s="663"/>
    </row>
    <row r="9632" spans="1:14" ht="19.5" thickBot="1" x14ac:dyDescent="0.35">
      <c r="A9632" s="45">
        <v>45493</v>
      </c>
      <c r="B9632" s="396" t="s">
        <v>13738</v>
      </c>
      <c r="C9632" s="5" t="s">
        <v>11174</v>
      </c>
      <c r="D9632" s="5" t="s">
        <v>14097</v>
      </c>
      <c r="E9632" s="43">
        <v>1450</v>
      </c>
      <c r="F9632" s="43"/>
      <c r="G9632" s="48">
        <f t="shared" si="242"/>
        <v>17707.101594364038</v>
      </c>
      <c r="H9632" s="389" t="s">
        <v>9567</v>
      </c>
      <c r="I9632" s="662" t="s">
        <v>14016</v>
      </c>
      <c r="J9632" s="663"/>
      <c r="K9632" s="663"/>
      <c r="L9632" s="663"/>
    </row>
    <row r="9633" spans="1:12" ht="19.5" thickBot="1" x14ac:dyDescent="0.35">
      <c r="A9633" s="45">
        <v>45493</v>
      </c>
      <c r="B9633" s="396" t="s">
        <v>12153</v>
      </c>
      <c r="C9633" s="5" t="s">
        <v>84</v>
      </c>
      <c r="D9633" s="5" t="s">
        <v>14098</v>
      </c>
      <c r="E9633" s="43">
        <v>5000</v>
      </c>
      <c r="F9633" s="43"/>
      <c r="G9633" s="48">
        <f t="shared" si="242"/>
        <v>12707.101594364038</v>
      </c>
      <c r="H9633" s="389" t="s">
        <v>9567</v>
      </c>
      <c r="I9633" s="662"/>
      <c r="J9633" s="663"/>
      <c r="K9633" s="663"/>
      <c r="L9633" s="663"/>
    </row>
    <row r="9634" spans="1:12" ht="19.5" thickBot="1" x14ac:dyDescent="0.35">
      <c r="A9634" s="45">
        <v>45493</v>
      </c>
      <c r="B9634" s="396" t="s">
        <v>25</v>
      </c>
      <c r="C9634" s="5" t="s">
        <v>25</v>
      </c>
      <c r="D9634" s="5" t="s">
        <v>3205</v>
      </c>
      <c r="E9634" s="43">
        <v>4000</v>
      </c>
      <c r="F9634" s="43"/>
      <c r="G9634" s="48">
        <f t="shared" si="242"/>
        <v>8707.1015943640377</v>
      </c>
      <c r="H9634" s="389" t="s">
        <v>9567</v>
      </c>
      <c r="I9634" s="662" t="s">
        <v>14013</v>
      </c>
      <c r="J9634" s="663"/>
      <c r="K9634" s="663" t="s">
        <v>14012</v>
      </c>
      <c r="L9634" s="664">
        <v>111085</v>
      </c>
    </row>
    <row r="9635" spans="1:12" ht="19.5" thickBot="1" x14ac:dyDescent="0.35">
      <c r="A9635" s="45">
        <v>45493</v>
      </c>
      <c r="B9635" s="396" t="s">
        <v>25</v>
      </c>
      <c r="C9635" s="5" t="s">
        <v>4400</v>
      </c>
      <c r="D9635" s="5" t="s">
        <v>14099</v>
      </c>
      <c r="E9635" s="43">
        <v>5330</v>
      </c>
      <c r="F9635" s="43"/>
      <c r="G9635" s="48">
        <f t="shared" si="242"/>
        <v>3377.1015943640377</v>
      </c>
      <c r="H9635" s="389" t="s">
        <v>9567</v>
      </c>
      <c r="I9635" s="662" t="s">
        <v>13752</v>
      </c>
      <c r="J9635" s="663"/>
      <c r="K9635" s="664">
        <v>6020920</v>
      </c>
      <c r="L9635" s="664">
        <v>965585</v>
      </c>
    </row>
    <row r="9636" spans="1:12" ht="19.5" thickBot="1" x14ac:dyDescent="0.35">
      <c r="A9636" s="45">
        <v>45493</v>
      </c>
      <c r="B9636" s="396" t="s">
        <v>13953</v>
      </c>
      <c r="C9636" s="5" t="s">
        <v>30</v>
      </c>
      <c r="D9636" s="5" t="s">
        <v>10629</v>
      </c>
      <c r="E9636" s="43">
        <v>350</v>
      </c>
      <c r="F9636" s="43"/>
      <c r="G9636" s="48">
        <f t="shared" si="242"/>
        <v>3027.1015943640377</v>
      </c>
      <c r="H9636" s="389" t="s">
        <v>9567</v>
      </c>
      <c r="I9636" s="662" t="s">
        <v>14014</v>
      </c>
      <c r="J9636" s="663"/>
      <c r="K9636" s="665"/>
      <c r="L9636" s="665"/>
    </row>
    <row r="9637" spans="1:12" ht="19.5" thickBot="1" x14ac:dyDescent="0.35">
      <c r="A9637" s="45">
        <v>45493</v>
      </c>
      <c r="B9637" s="396" t="s">
        <v>25</v>
      </c>
      <c r="C9637" s="5" t="s">
        <v>26</v>
      </c>
      <c r="D9637" s="5" t="s">
        <v>14100</v>
      </c>
      <c r="E9637" s="43">
        <v>1500</v>
      </c>
      <c r="F9637" s="43"/>
      <c r="G9637" s="48">
        <f t="shared" si="242"/>
        <v>1527.1015943640377</v>
      </c>
      <c r="H9637" s="389" t="s">
        <v>9567</v>
      </c>
      <c r="I9637" s="662" t="s">
        <v>14015</v>
      </c>
      <c r="J9637" s="663"/>
      <c r="K9637" s="665"/>
      <c r="L9637" s="665"/>
    </row>
    <row r="9638" spans="1:12" x14ac:dyDescent="0.3">
      <c r="A9638" s="45">
        <v>45493</v>
      </c>
      <c r="B9638" s="396" t="s">
        <v>13884</v>
      </c>
      <c r="C9638" s="5" t="s">
        <v>5793</v>
      </c>
      <c r="D9638" s="5" t="s">
        <v>40</v>
      </c>
      <c r="E9638" s="43">
        <v>1000</v>
      </c>
      <c r="F9638" s="43"/>
      <c r="G9638" s="48">
        <f t="shared" si="242"/>
        <v>527.10159436403774</v>
      </c>
      <c r="H9638" s="389" t="s">
        <v>9567</v>
      </c>
    </row>
    <row r="9639" spans="1:12" x14ac:dyDescent="0.3">
      <c r="A9639" s="45">
        <v>45495</v>
      </c>
      <c r="B9639" s="567"/>
      <c r="C9639" s="480"/>
      <c r="D9639" s="491" t="s">
        <v>12290</v>
      </c>
      <c r="E9639" s="480"/>
      <c r="F9639" s="43">
        <v>1000000</v>
      </c>
      <c r="G9639" s="48">
        <f t="shared" si="242"/>
        <v>1000527.101594364</v>
      </c>
      <c r="H9639" s="389" t="s">
        <v>9567</v>
      </c>
    </row>
    <row r="9640" spans="1:12" x14ac:dyDescent="0.3">
      <c r="A9640" s="45">
        <v>45495</v>
      </c>
      <c r="B9640" s="396" t="s">
        <v>13342</v>
      </c>
      <c r="C9640" s="5" t="s">
        <v>14102</v>
      </c>
      <c r="D9640" s="5" t="s">
        <v>14103</v>
      </c>
      <c r="E9640" s="43">
        <v>100000</v>
      </c>
      <c r="F9640" s="43"/>
      <c r="G9640" s="48">
        <f t="shared" si="242"/>
        <v>900527.10159436404</v>
      </c>
      <c r="H9640" s="389" t="s">
        <v>9567</v>
      </c>
    </row>
    <row r="9641" spans="1:12" x14ac:dyDescent="0.3">
      <c r="A9641" s="45">
        <v>45495</v>
      </c>
      <c r="B9641" s="396" t="s">
        <v>13342</v>
      </c>
      <c r="C9641" s="5" t="s">
        <v>57</v>
      </c>
      <c r="D9641" s="5" t="s">
        <v>3910</v>
      </c>
      <c r="E9641" s="43">
        <v>50000</v>
      </c>
      <c r="F9641" s="43"/>
      <c r="G9641" s="48">
        <f t="shared" si="242"/>
        <v>850527.10159436404</v>
      </c>
      <c r="H9641" s="389" t="s">
        <v>9567</v>
      </c>
    </row>
    <row r="9642" spans="1:12" x14ac:dyDescent="0.3">
      <c r="A9642" s="45">
        <v>45495</v>
      </c>
      <c r="B9642" s="396" t="s">
        <v>13342</v>
      </c>
      <c r="C9642" s="5" t="s">
        <v>14</v>
      </c>
      <c r="D9642" s="5" t="s">
        <v>294</v>
      </c>
      <c r="E9642" s="43">
        <v>20000</v>
      </c>
      <c r="F9642" s="43"/>
      <c r="G9642" s="48">
        <f t="shared" si="242"/>
        <v>830527.10159436404</v>
      </c>
      <c r="H9642" s="389" t="s">
        <v>9567</v>
      </c>
    </row>
    <row r="9643" spans="1:12" x14ac:dyDescent="0.3">
      <c r="A9643" s="45">
        <v>45495</v>
      </c>
      <c r="B9643" s="567"/>
      <c r="C9643" s="480"/>
      <c r="D9643" s="491" t="s">
        <v>14137</v>
      </c>
      <c r="E9643" s="480"/>
      <c r="F9643" s="43">
        <v>100000</v>
      </c>
      <c r="G9643" s="48">
        <f t="shared" si="242"/>
        <v>930527.10159436404</v>
      </c>
      <c r="H9643" s="389" t="s">
        <v>9567</v>
      </c>
    </row>
    <row r="9644" spans="1:12" x14ac:dyDescent="0.3">
      <c r="A9644" s="45">
        <v>45495</v>
      </c>
      <c r="B9644" s="396" t="s">
        <v>13209</v>
      </c>
      <c r="C9644" s="5" t="s">
        <v>5793</v>
      </c>
      <c r="D9644" s="5" t="s">
        <v>40</v>
      </c>
      <c r="E9644" s="43">
        <v>1000</v>
      </c>
      <c r="F9644" s="43"/>
      <c r="G9644" s="48">
        <f t="shared" si="242"/>
        <v>929527.10159436404</v>
      </c>
      <c r="H9644" s="389" t="s">
        <v>9567</v>
      </c>
    </row>
    <row r="9645" spans="1:12" x14ac:dyDescent="0.3">
      <c r="A9645" s="45">
        <v>45495</v>
      </c>
      <c r="B9645" s="396" t="s">
        <v>13209</v>
      </c>
      <c r="C9645" s="5" t="s">
        <v>11174</v>
      </c>
      <c r="D9645" s="5" t="s">
        <v>14106</v>
      </c>
      <c r="E9645" s="43">
        <v>15000</v>
      </c>
      <c r="F9645" s="43"/>
      <c r="G9645" s="48">
        <f t="shared" si="242"/>
        <v>914527.10159436404</v>
      </c>
      <c r="H9645" s="389" t="s">
        <v>9567</v>
      </c>
    </row>
    <row r="9646" spans="1:12" x14ac:dyDescent="0.3">
      <c r="A9646" s="45">
        <v>45495</v>
      </c>
      <c r="B9646" s="396" t="s">
        <v>14001</v>
      </c>
      <c r="C9646" s="5" t="s">
        <v>14107</v>
      </c>
      <c r="D9646" s="5" t="s">
        <v>294</v>
      </c>
      <c r="E9646" s="43">
        <v>40000</v>
      </c>
      <c r="F9646" s="43"/>
      <c r="G9646" s="48">
        <f t="shared" ref="G9646:G9709" si="243">G9645+F9646-E9646</f>
        <v>874527.10159436404</v>
      </c>
      <c r="H9646" s="389" t="s">
        <v>9567</v>
      </c>
    </row>
    <row r="9647" spans="1:12" x14ac:dyDescent="0.3">
      <c r="A9647" s="45">
        <v>45495</v>
      </c>
      <c r="B9647" s="396" t="s">
        <v>13738</v>
      </c>
      <c r="C9647" s="5" t="s">
        <v>5793</v>
      </c>
      <c r="D9647" s="5" t="s">
        <v>40</v>
      </c>
      <c r="E9647" s="43">
        <v>2000</v>
      </c>
      <c r="F9647" s="43"/>
      <c r="G9647" s="48">
        <f t="shared" si="243"/>
        <v>872527.10159436404</v>
      </c>
      <c r="H9647" s="389" t="s">
        <v>9567</v>
      </c>
    </row>
    <row r="9648" spans="1:12" x14ac:dyDescent="0.3">
      <c r="A9648" s="45">
        <v>45496</v>
      </c>
      <c r="B9648" s="396" t="s">
        <v>13884</v>
      </c>
      <c r="C9648" s="5" t="s">
        <v>3220</v>
      </c>
      <c r="D9648" s="5" t="s">
        <v>294</v>
      </c>
      <c r="E9648" s="43">
        <v>20000</v>
      </c>
      <c r="F9648" s="43"/>
      <c r="G9648" s="48">
        <f t="shared" si="243"/>
        <v>852527.10159436404</v>
      </c>
      <c r="H9648" s="389" t="s">
        <v>9567</v>
      </c>
    </row>
    <row r="9649" spans="1:8" x14ac:dyDescent="0.3">
      <c r="A9649" s="45">
        <v>45496</v>
      </c>
      <c r="B9649" s="396" t="s">
        <v>12071</v>
      </c>
      <c r="C9649" s="5" t="s">
        <v>9451</v>
      </c>
      <c r="D9649" s="5" t="s">
        <v>14108</v>
      </c>
      <c r="E9649" s="43">
        <v>5500</v>
      </c>
      <c r="F9649" s="43"/>
      <c r="G9649" s="48">
        <f t="shared" si="243"/>
        <v>847027.10159436404</v>
      </c>
      <c r="H9649" s="389" t="s">
        <v>9567</v>
      </c>
    </row>
    <row r="9650" spans="1:8" x14ac:dyDescent="0.3">
      <c r="A9650" s="45">
        <v>45496</v>
      </c>
      <c r="B9650" s="396" t="s">
        <v>12071</v>
      </c>
      <c r="C9650" s="5" t="s">
        <v>30</v>
      </c>
      <c r="D9650" s="5" t="s">
        <v>12385</v>
      </c>
      <c r="E9650" s="43">
        <v>500</v>
      </c>
      <c r="F9650" s="43"/>
      <c r="G9650" s="48">
        <f t="shared" si="243"/>
        <v>846527.10159436404</v>
      </c>
      <c r="H9650" s="389" t="s">
        <v>9567</v>
      </c>
    </row>
    <row r="9651" spans="1:8" x14ac:dyDescent="0.3">
      <c r="A9651" s="45">
        <v>45496</v>
      </c>
      <c r="B9651" s="396" t="s">
        <v>25</v>
      </c>
      <c r="C9651" s="5" t="s">
        <v>25</v>
      </c>
      <c r="D9651" s="5" t="s">
        <v>3205</v>
      </c>
      <c r="E9651" s="43">
        <v>5000</v>
      </c>
      <c r="F9651" s="43"/>
      <c r="G9651" s="48">
        <f t="shared" si="243"/>
        <v>841527.10159436404</v>
      </c>
      <c r="H9651" s="389" t="s">
        <v>9567</v>
      </c>
    </row>
    <row r="9652" spans="1:8" x14ac:dyDescent="0.3">
      <c r="A9652" s="45">
        <v>45496</v>
      </c>
      <c r="B9652" s="396" t="s">
        <v>25</v>
      </c>
      <c r="C9652" s="5" t="s">
        <v>14109</v>
      </c>
      <c r="D9652" s="5" t="s">
        <v>14110</v>
      </c>
      <c r="E9652" s="43">
        <v>40000</v>
      </c>
      <c r="F9652" s="43"/>
      <c r="G9652" s="48">
        <f t="shared" si="243"/>
        <v>801527.10159436404</v>
      </c>
      <c r="H9652" s="389" t="s">
        <v>9567</v>
      </c>
    </row>
    <row r="9653" spans="1:8" x14ac:dyDescent="0.3">
      <c r="A9653" s="45">
        <v>45496</v>
      </c>
      <c r="B9653" s="396" t="s">
        <v>13884</v>
      </c>
      <c r="C9653" s="5" t="s">
        <v>5793</v>
      </c>
      <c r="D9653" s="5" t="s">
        <v>40</v>
      </c>
      <c r="E9653" s="43">
        <v>2500</v>
      </c>
      <c r="F9653" s="43"/>
      <c r="G9653" s="48">
        <f t="shared" si="243"/>
        <v>799027.10159436404</v>
      </c>
      <c r="H9653" s="389" t="s">
        <v>9567</v>
      </c>
    </row>
    <row r="9654" spans="1:8" x14ac:dyDescent="0.3">
      <c r="A9654" s="45">
        <v>45496</v>
      </c>
      <c r="B9654" s="396"/>
      <c r="C9654" s="5" t="s">
        <v>14</v>
      </c>
      <c r="D9654" s="5" t="s">
        <v>294</v>
      </c>
      <c r="E9654" s="43">
        <v>10000</v>
      </c>
      <c r="F9654" s="43"/>
      <c r="G9654" s="48">
        <f t="shared" si="243"/>
        <v>789027.10159436404</v>
      </c>
      <c r="H9654" s="389" t="s">
        <v>9567</v>
      </c>
    </row>
    <row r="9655" spans="1:8" x14ac:dyDescent="0.3">
      <c r="A9655" s="45">
        <v>45496</v>
      </c>
      <c r="B9655" s="396" t="s">
        <v>13159</v>
      </c>
      <c r="C9655" s="5" t="s">
        <v>84</v>
      </c>
      <c r="D9655" s="5" t="s">
        <v>14112</v>
      </c>
      <c r="E9655" s="43">
        <v>5000</v>
      </c>
      <c r="F9655" s="43"/>
      <c r="G9655" s="48">
        <f t="shared" si="243"/>
        <v>784027.10159436404</v>
      </c>
      <c r="H9655" s="389" t="s">
        <v>9567</v>
      </c>
    </row>
    <row r="9656" spans="1:8" x14ac:dyDescent="0.3">
      <c r="A9656" s="45">
        <v>45496</v>
      </c>
      <c r="B9656" s="396" t="s">
        <v>13738</v>
      </c>
      <c r="C9656" s="5" t="s">
        <v>5793</v>
      </c>
      <c r="D9656" s="5" t="s">
        <v>294</v>
      </c>
      <c r="E9656" s="43">
        <v>600</v>
      </c>
      <c r="F9656" s="43"/>
      <c r="G9656" s="48">
        <f t="shared" si="243"/>
        <v>783427.10159436404</v>
      </c>
      <c r="H9656" s="389" t="s">
        <v>9567</v>
      </c>
    </row>
    <row r="9657" spans="1:8" x14ac:dyDescent="0.3">
      <c r="A9657" s="45">
        <v>45496</v>
      </c>
      <c r="B9657" s="396" t="s">
        <v>12071</v>
      </c>
      <c r="C9657" s="5" t="s">
        <v>84</v>
      </c>
      <c r="D9657" s="5" t="s">
        <v>14113</v>
      </c>
      <c r="E9657" s="43">
        <v>5000</v>
      </c>
      <c r="F9657" s="43"/>
      <c r="G9657" s="48">
        <f t="shared" si="243"/>
        <v>778427.10159436404</v>
      </c>
      <c r="H9657" s="389" t="s">
        <v>9567</v>
      </c>
    </row>
    <row r="9658" spans="1:8" x14ac:dyDescent="0.3">
      <c r="A9658" s="45">
        <v>45496</v>
      </c>
      <c r="B9658" s="396" t="s">
        <v>13953</v>
      </c>
      <c r="C9658" s="5" t="s">
        <v>9451</v>
      </c>
      <c r="D9658" s="5" t="s">
        <v>14114</v>
      </c>
      <c r="E9658" s="43">
        <v>4500</v>
      </c>
      <c r="F9658" s="43"/>
      <c r="G9658" s="48">
        <f t="shared" si="243"/>
        <v>773927.10159436404</v>
      </c>
      <c r="H9658" s="389" t="s">
        <v>9567</v>
      </c>
    </row>
    <row r="9659" spans="1:8" x14ac:dyDescent="0.3">
      <c r="A9659" s="45">
        <v>45496</v>
      </c>
      <c r="B9659" s="396" t="s">
        <v>14036</v>
      </c>
      <c r="C9659" s="5" t="s">
        <v>5793</v>
      </c>
      <c r="D9659" s="5" t="s">
        <v>8924</v>
      </c>
      <c r="E9659" s="43">
        <v>500</v>
      </c>
      <c r="F9659" s="43"/>
      <c r="G9659" s="48">
        <f t="shared" si="243"/>
        <v>773427.10159436404</v>
      </c>
      <c r="H9659" s="389" t="s">
        <v>9567</v>
      </c>
    </row>
    <row r="9660" spans="1:8" x14ac:dyDescent="0.3">
      <c r="A9660" s="45">
        <v>45496</v>
      </c>
      <c r="B9660" s="396" t="s">
        <v>10319</v>
      </c>
      <c r="C9660" s="5" t="s">
        <v>7737</v>
      </c>
      <c r="D9660" s="5" t="s">
        <v>294</v>
      </c>
      <c r="E9660" s="43">
        <v>20000</v>
      </c>
      <c r="F9660" s="43"/>
      <c r="G9660" s="48">
        <f t="shared" si="243"/>
        <v>753427.10159436404</v>
      </c>
      <c r="H9660" s="389" t="s">
        <v>9567</v>
      </c>
    </row>
    <row r="9661" spans="1:8" x14ac:dyDescent="0.3">
      <c r="A9661" s="45">
        <v>45496</v>
      </c>
      <c r="B9661" s="396" t="s">
        <v>14001</v>
      </c>
      <c r="C9661" s="5" t="s">
        <v>11174</v>
      </c>
      <c r="D9661" s="5" t="s">
        <v>14116</v>
      </c>
      <c r="E9661" s="43">
        <v>1700</v>
      </c>
      <c r="F9661" s="43"/>
      <c r="G9661" s="48">
        <f t="shared" si="243"/>
        <v>751727.10159436404</v>
      </c>
      <c r="H9661" s="389" t="s">
        <v>9567</v>
      </c>
    </row>
    <row r="9662" spans="1:8" x14ac:dyDescent="0.3">
      <c r="A9662" s="45">
        <v>45496</v>
      </c>
      <c r="B9662" s="396" t="s">
        <v>13814</v>
      </c>
      <c r="C9662" s="5" t="s">
        <v>9451</v>
      </c>
      <c r="D9662" s="5" t="s">
        <v>14115</v>
      </c>
      <c r="E9662" s="43">
        <v>1300</v>
      </c>
      <c r="F9662" s="43"/>
      <c r="G9662" s="48">
        <f t="shared" si="243"/>
        <v>750427.10159436404</v>
      </c>
      <c r="H9662" s="389" t="s">
        <v>9567</v>
      </c>
    </row>
    <row r="9663" spans="1:8" x14ac:dyDescent="0.3">
      <c r="A9663" s="45">
        <v>45496</v>
      </c>
      <c r="B9663" s="396" t="s">
        <v>14001</v>
      </c>
      <c r="C9663" s="5" t="s">
        <v>11174</v>
      </c>
      <c r="D9663" s="5" t="s">
        <v>12554</v>
      </c>
      <c r="E9663" s="43">
        <v>1800</v>
      </c>
      <c r="F9663" s="43"/>
      <c r="G9663" s="48">
        <f t="shared" si="243"/>
        <v>748627.10159436404</v>
      </c>
      <c r="H9663" s="389" t="s">
        <v>9567</v>
      </c>
    </row>
    <row r="9664" spans="1:8" x14ac:dyDescent="0.3">
      <c r="A9664" s="45">
        <v>45496</v>
      </c>
      <c r="B9664" s="396" t="s">
        <v>14088</v>
      </c>
      <c r="C9664" s="5" t="s">
        <v>9758</v>
      </c>
      <c r="D9664" s="5" t="s">
        <v>14136</v>
      </c>
      <c r="E9664" s="43">
        <v>5000</v>
      </c>
      <c r="F9664" s="43"/>
      <c r="G9664" s="48">
        <f t="shared" si="243"/>
        <v>743627.10159436404</v>
      </c>
      <c r="H9664" s="389" t="s">
        <v>10757</v>
      </c>
    </row>
    <row r="9665" spans="1:8" x14ac:dyDescent="0.3">
      <c r="A9665" s="45">
        <v>45497</v>
      </c>
      <c r="B9665" s="396"/>
      <c r="C9665" s="5" t="s">
        <v>18</v>
      </c>
      <c r="D9665" s="5" t="s">
        <v>294</v>
      </c>
      <c r="E9665" s="43">
        <v>5000</v>
      </c>
      <c r="F9665" s="43"/>
      <c r="G9665" s="48">
        <f t="shared" si="243"/>
        <v>738627.10159436404</v>
      </c>
      <c r="H9665" s="389" t="s">
        <v>9567</v>
      </c>
    </row>
    <row r="9666" spans="1:8" x14ac:dyDescent="0.3">
      <c r="A9666" s="45">
        <v>45497</v>
      </c>
      <c r="B9666" s="396" t="s">
        <v>14036</v>
      </c>
      <c r="C9666" s="5" t="s">
        <v>5793</v>
      </c>
      <c r="D9666" s="5" t="s">
        <v>14117</v>
      </c>
      <c r="E9666" s="43">
        <v>1000</v>
      </c>
      <c r="F9666" s="43"/>
      <c r="G9666" s="48">
        <f t="shared" si="243"/>
        <v>737627.10159436404</v>
      </c>
      <c r="H9666" s="389" t="s">
        <v>9567</v>
      </c>
    </row>
    <row r="9667" spans="1:8" x14ac:dyDescent="0.3">
      <c r="A9667" s="45">
        <v>45497</v>
      </c>
      <c r="B9667" s="396" t="s">
        <v>13209</v>
      </c>
      <c r="C9667" s="5" t="s">
        <v>26</v>
      </c>
      <c r="D9667" s="5" t="s">
        <v>11539</v>
      </c>
      <c r="E9667" s="43">
        <v>1300</v>
      </c>
      <c r="F9667" s="43"/>
      <c r="G9667" s="48">
        <f t="shared" si="243"/>
        <v>736327.10159436404</v>
      </c>
      <c r="H9667" s="389" t="s">
        <v>9567</v>
      </c>
    </row>
    <row r="9668" spans="1:8" x14ac:dyDescent="0.3">
      <c r="A9668" s="45">
        <v>45497</v>
      </c>
      <c r="B9668" s="396" t="s">
        <v>12153</v>
      </c>
      <c r="C9668" s="5" t="s">
        <v>11174</v>
      </c>
      <c r="D9668" s="5" t="s">
        <v>14118</v>
      </c>
      <c r="E9668" s="43">
        <v>6000</v>
      </c>
      <c r="F9668" s="43"/>
      <c r="G9668" s="48">
        <f t="shared" si="243"/>
        <v>730327.10159436404</v>
      </c>
      <c r="H9668" s="389" t="s">
        <v>9567</v>
      </c>
    </row>
    <row r="9669" spans="1:8" x14ac:dyDescent="0.3">
      <c r="A9669" s="45">
        <v>45497</v>
      </c>
      <c r="B9669" s="396" t="s">
        <v>14036</v>
      </c>
      <c r="C9669" s="5" t="s">
        <v>11174</v>
      </c>
      <c r="D9669" s="5" t="s">
        <v>13123</v>
      </c>
      <c r="E9669" s="43">
        <v>1000</v>
      </c>
      <c r="F9669" s="43"/>
      <c r="G9669" s="48">
        <f t="shared" si="243"/>
        <v>729327.10159436404</v>
      </c>
      <c r="H9669" s="389" t="s">
        <v>9567</v>
      </c>
    </row>
    <row r="9670" spans="1:8" x14ac:dyDescent="0.3">
      <c r="A9670" s="45">
        <v>45497</v>
      </c>
      <c r="B9670" s="396" t="s">
        <v>13209</v>
      </c>
      <c r="C9670" s="5" t="s">
        <v>84</v>
      </c>
      <c r="D9670" s="5" t="s">
        <v>14119</v>
      </c>
      <c r="E9670" s="43">
        <v>3000</v>
      </c>
      <c r="F9670" s="43"/>
      <c r="G9670" s="48">
        <f t="shared" si="243"/>
        <v>726327.10159436404</v>
      </c>
      <c r="H9670" s="389" t="s">
        <v>9567</v>
      </c>
    </row>
    <row r="9671" spans="1:8" x14ac:dyDescent="0.3">
      <c r="A9671" s="45">
        <v>45497</v>
      </c>
      <c r="B9671" s="396" t="s">
        <v>13479</v>
      </c>
      <c r="C9671" s="5" t="s">
        <v>5618</v>
      </c>
      <c r="D9671" s="5" t="s">
        <v>14120</v>
      </c>
      <c r="E9671" s="43">
        <v>20000</v>
      </c>
      <c r="F9671" s="43"/>
      <c r="G9671" s="48">
        <f t="shared" si="243"/>
        <v>706327.10159436404</v>
      </c>
      <c r="H9671" s="389" t="s">
        <v>9567</v>
      </c>
    </row>
    <row r="9672" spans="1:8" x14ac:dyDescent="0.3">
      <c r="A9672" s="45">
        <v>45497</v>
      </c>
      <c r="B9672" s="396" t="s">
        <v>14036</v>
      </c>
      <c r="C9672" s="5"/>
      <c r="D9672" s="5" t="s">
        <v>13288</v>
      </c>
      <c r="E9672" s="43">
        <v>2755</v>
      </c>
      <c r="F9672" s="43"/>
      <c r="G9672" s="48">
        <f t="shared" si="243"/>
        <v>703572.10159436404</v>
      </c>
      <c r="H9672" s="389" t="s">
        <v>9567</v>
      </c>
    </row>
    <row r="9673" spans="1:8" x14ac:dyDescent="0.3">
      <c r="A9673" s="45">
        <v>45497</v>
      </c>
      <c r="B9673" s="396" t="s">
        <v>25</v>
      </c>
      <c r="C9673" s="5" t="s">
        <v>30</v>
      </c>
      <c r="D9673" s="5" t="s">
        <v>14124</v>
      </c>
      <c r="E9673" s="43">
        <v>1000</v>
      </c>
      <c r="F9673" s="43"/>
      <c r="G9673" s="48">
        <f t="shared" si="243"/>
        <v>702572.10159436404</v>
      </c>
      <c r="H9673" s="389" t="s">
        <v>9567</v>
      </c>
    </row>
    <row r="9674" spans="1:8" x14ac:dyDescent="0.3">
      <c r="A9674" s="45">
        <v>45497</v>
      </c>
      <c r="B9674" s="396" t="s">
        <v>12096</v>
      </c>
      <c r="C9674" s="5" t="s">
        <v>84</v>
      </c>
      <c r="D9674" s="5" t="s">
        <v>14122</v>
      </c>
      <c r="E9674" s="43">
        <v>15000</v>
      </c>
      <c r="F9674" s="43"/>
      <c r="G9674" s="48">
        <f t="shared" si="243"/>
        <v>687572.10159436404</v>
      </c>
      <c r="H9674" s="389" t="s">
        <v>9567</v>
      </c>
    </row>
    <row r="9675" spans="1:8" x14ac:dyDescent="0.3">
      <c r="A9675" s="45">
        <v>45497</v>
      </c>
      <c r="B9675" s="396" t="s">
        <v>12153</v>
      </c>
      <c r="C9675" s="5" t="s">
        <v>5793</v>
      </c>
      <c r="D9675" s="5" t="s">
        <v>294</v>
      </c>
      <c r="E9675" s="43">
        <v>2900</v>
      </c>
      <c r="F9675" s="43"/>
      <c r="G9675" s="48">
        <f t="shared" si="243"/>
        <v>684672.10159436404</v>
      </c>
      <c r="H9675" s="389" t="s">
        <v>9567</v>
      </c>
    </row>
    <row r="9676" spans="1:8" x14ac:dyDescent="0.3">
      <c r="A9676" s="45">
        <v>45497</v>
      </c>
      <c r="B9676" s="396" t="s">
        <v>14036</v>
      </c>
      <c r="C9676" s="5" t="s">
        <v>5793</v>
      </c>
      <c r="D9676" s="5" t="s">
        <v>294</v>
      </c>
      <c r="E9676" s="43">
        <v>500</v>
      </c>
      <c r="F9676" s="43"/>
      <c r="G9676" s="48">
        <f t="shared" si="243"/>
        <v>684172.10159436404</v>
      </c>
      <c r="H9676" s="389" t="s">
        <v>9567</v>
      </c>
    </row>
    <row r="9677" spans="1:8" x14ac:dyDescent="0.3">
      <c r="A9677" s="45">
        <v>45497</v>
      </c>
      <c r="B9677" s="396" t="s">
        <v>12251</v>
      </c>
      <c r="C9677" s="5" t="s">
        <v>1074</v>
      </c>
      <c r="D9677" s="5" t="s">
        <v>12236</v>
      </c>
      <c r="E9677" s="43">
        <v>123946</v>
      </c>
      <c r="F9677" s="43"/>
      <c r="G9677" s="48">
        <f t="shared" si="243"/>
        <v>560226.10159436404</v>
      </c>
      <c r="H9677" s="389" t="s">
        <v>9567</v>
      </c>
    </row>
    <row r="9678" spans="1:8" x14ac:dyDescent="0.3">
      <c r="A9678" s="45">
        <v>45497</v>
      </c>
      <c r="B9678" s="396" t="s">
        <v>25</v>
      </c>
      <c r="C9678" s="5" t="s">
        <v>1074</v>
      </c>
      <c r="D9678" s="5" t="s">
        <v>12236</v>
      </c>
      <c r="E9678" s="43">
        <v>77157</v>
      </c>
      <c r="F9678" s="43"/>
      <c r="G9678" s="48">
        <f t="shared" si="243"/>
        <v>483069.10159436404</v>
      </c>
      <c r="H9678" s="389" t="s">
        <v>9567</v>
      </c>
    </row>
    <row r="9679" spans="1:8" x14ac:dyDescent="0.3">
      <c r="A9679" s="45">
        <v>45497</v>
      </c>
      <c r="B9679" s="396" t="s">
        <v>12153</v>
      </c>
      <c r="C9679" s="5" t="s">
        <v>5162</v>
      </c>
      <c r="D9679" s="5" t="s">
        <v>294</v>
      </c>
      <c r="E9679" s="43">
        <v>3000</v>
      </c>
      <c r="F9679" s="43"/>
      <c r="G9679" s="48">
        <f t="shared" si="243"/>
        <v>480069.10159436404</v>
      </c>
      <c r="H9679" s="389" t="s">
        <v>9567</v>
      </c>
    </row>
    <row r="9680" spans="1:8" x14ac:dyDescent="0.3">
      <c r="A9680" s="45">
        <v>45497</v>
      </c>
      <c r="B9680" s="396"/>
      <c r="C9680" s="5" t="s">
        <v>4550</v>
      </c>
      <c r="D9680" s="5" t="s">
        <v>294</v>
      </c>
      <c r="E9680" s="43">
        <v>46500</v>
      </c>
      <c r="F9680" s="43"/>
      <c r="G9680" s="48">
        <f t="shared" si="243"/>
        <v>433569.10159436404</v>
      </c>
      <c r="H9680" s="389" t="s">
        <v>9567</v>
      </c>
    </row>
    <row r="9681" spans="1:8" x14ac:dyDescent="0.3">
      <c r="A9681" s="45">
        <v>45497</v>
      </c>
      <c r="B9681" s="396" t="s">
        <v>10319</v>
      </c>
      <c r="C9681" s="5" t="s">
        <v>30</v>
      </c>
      <c r="D9681" s="5" t="s">
        <v>14123</v>
      </c>
      <c r="E9681" s="43">
        <v>1340</v>
      </c>
      <c r="F9681" s="43"/>
      <c r="G9681" s="48">
        <f t="shared" si="243"/>
        <v>432229.10159436404</v>
      </c>
      <c r="H9681" s="389" t="s">
        <v>9567</v>
      </c>
    </row>
    <row r="9682" spans="1:8" x14ac:dyDescent="0.3">
      <c r="A9682" s="45">
        <v>45497</v>
      </c>
      <c r="B9682" s="396" t="s">
        <v>14036</v>
      </c>
      <c r="C9682" s="5" t="s">
        <v>11174</v>
      </c>
      <c r="D9682" s="5" t="s">
        <v>14125</v>
      </c>
      <c r="E9682" s="43">
        <v>1000</v>
      </c>
      <c r="F9682" s="43"/>
      <c r="G9682" s="48">
        <f t="shared" si="243"/>
        <v>431229.10159436404</v>
      </c>
      <c r="H9682" s="389" t="s">
        <v>9567</v>
      </c>
    </row>
    <row r="9683" spans="1:8" x14ac:dyDescent="0.3">
      <c r="A9683" s="45">
        <v>45497</v>
      </c>
      <c r="B9683" s="396" t="s">
        <v>25</v>
      </c>
      <c r="C9683" s="5" t="s">
        <v>26</v>
      </c>
      <c r="D9683" s="5" t="s">
        <v>14126</v>
      </c>
      <c r="E9683" s="43">
        <v>400</v>
      </c>
      <c r="F9683" s="43"/>
      <c r="G9683" s="48">
        <f t="shared" si="243"/>
        <v>430829.10159436404</v>
      </c>
      <c r="H9683" s="389" t="s">
        <v>9567</v>
      </c>
    </row>
    <row r="9684" spans="1:8" x14ac:dyDescent="0.3">
      <c r="A9684" s="45">
        <v>45499</v>
      </c>
      <c r="B9684" s="396" t="s">
        <v>25</v>
      </c>
      <c r="C9684" s="5" t="s">
        <v>25</v>
      </c>
      <c r="D9684" s="5" t="s">
        <v>8503</v>
      </c>
      <c r="E9684" s="43">
        <v>5000</v>
      </c>
      <c r="F9684" s="43"/>
      <c r="G9684" s="48">
        <f t="shared" si="243"/>
        <v>425829.10159436404</v>
      </c>
      <c r="H9684" s="389" t="s">
        <v>9567</v>
      </c>
    </row>
    <row r="9685" spans="1:8" x14ac:dyDescent="0.3">
      <c r="A9685" s="45">
        <v>45499</v>
      </c>
      <c r="B9685" s="396" t="s">
        <v>14036</v>
      </c>
      <c r="C9685" s="5" t="s">
        <v>5793</v>
      </c>
      <c r="D9685" s="5" t="s">
        <v>40</v>
      </c>
      <c r="E9685" s="43">
        <v>1800</v>
      </c>
      <c r="F9685" s="43"/>
      <c r="G9685" s="48">
        <f t="shared" si="243"/>
        <v>424029.10159436404</v>
      </c>
      <c r="H9685" s="389" t="s">
        <v>9567</v>
      </c>
    </row>
    <row r="9686" spans="1:8" x14ac:dyDescent="0.3">
      <c r="A9686" s="45">
        <v>45499</v>
      </c>
      <c r="B9686" s="396" t="s">
        <v>12096</v>
      </c>
      <c r="C9686" s="5" t="s">
        <v>26</v>
      </c>
      <c r="D9686" s="5" t="s">
        <v>14127</v>
      </c>
      <c r="E9686" s="43">
        <v>2000</v>
      </c>
      <c r="F9686" s="43"/>
      <c r="G9686" s="48">
        <f t="shared" si="243"/>
        <v>422029.10159436404</v>
      </c>
      <c r="H9686" s="389" t="s">
        <v>9567</v>
      </c>
    </row>
    <row r="9687" spans="1:8" x14ac:dyDescent="0.3">
      <c r="A9687" s="45">
        <v>45499</v>
      </c>
      <c r="B9687" s="396" t="s">
        <v>13884</v>
      </c>
      <c r="C9687" s="5" t="s">
        <v>3220</v>
      </c>
      <c r="D9687" s="5" t="s">
        <v>14128</v>
      </c>
      <c r="E9687" s="43">
        <v>30000</v>
      </c>
      <c r="F9687" s="43"/>
      <c r="G9687" s="48">
        <f t="shared" si="243"/>
        <v>392029.10159436404</v>
      </c>
      <c r="H9687" s="389" t="s">
        <v>9567</v>
      </c>
    </row>
    <row r="9688" spans="1:8" x14ac:dyDescent="0.3">
      <c r="A9688" s="45">
        <v>45499</v>
      </c>
      <c r="B9688" s="396"/>
      <c r="C9688" s="5" t="s">
        <v>14</v>
      </c>
      <c r="D9688" s="5" t="s">
        <v>294</v>
      </c>
      <c r="E9688" s="43">
        <v>20000</v>
      </c>
      <c r="F9688" s="43"/>
      <c r="G9688" s="48">
        <f t="shared" si="243"/>
        <v>372029.10159436404</v>
      </c>
      <c r="H9688" s="389" t="s">
        <v>9567</v>
      </c>
    </row>
    <row r="9689" spans="1:8" x14ac:dyDescent="0.3">
      <c r="A9689" s="45">
        <v>45499</v>
      </c>
      <c r="B9689" s="567"/>
      <c r="C9689" s="480"/>
      <c r="D9689" s="491" t="s">
        <v>11014</v>
      </c>
      <c r="E9689" s="480"/>
      <c r="F9689" s="43">
        <v>50000</v>
      </c>
      <c r="G9689" s="48">
        <f t="shared" si="243"/>
        <v>422029.10159436404</v>
      </c>
      <c r="H9689" s="389" t="s">
        <v>9567</v>
      </c>
    </row>
    <row r="9690" spans="1:8" x14ac:dyDescent="0.3">
      <c r="A9690" s="45">
        <v>45499</v>
      </c>
      <c r="B9690" s="396" t="s">
        <v>14036</v>
      </c>
      <c r="C9690" s="5" t="s">
        <v>11174</v>
      </c>
      <c r="D9690" s="5" t="s">
        <v>14133</v>
      </c>
      <c r="E9690" s="43">
        <v>1750</v>
      </c>
      <c r="F9690" s="43"/>
      <c r="G9690" s="48">
        <f t="shared" si="243"/>
        <v>420279.10159436404</v>
      </c>
      <c r="H9690" s="389" t="s">
        <v>9567</v>
      </c>
    </row>
    <row r="9691" spans="1:8" x14ac:dyDescent="0.3">
      <c r="A9691" s="45">
        <v>45499</v>
      </c>
      <c r="B9691" s="396" t="s">
        <v>13738</v>
      </c>
      <c r="C9691" s="5" t="s">
        <v>14130</v>
      </c>
      <c r="D9691" s="5" t="s">
        <v>14131</v>
      </c>
      <c r="E9691" s="43">
        <v>220000</v>
      </c>
      <c r="F9691" s="43"/>
      <c r="G9691" s="48">
        <f t="shared" si="243"/>
        <v>200279.10159436404</v>
      </c>
      <c r="H9691" s="389" t="s">
        <v>9567</v>
      </c>
    </row>
    <row r="9692" spans="1:8" x14ac:dyDescent="0.3">
      <c r="A9692" s="45">
        <v>45499</v>
      </c>
      <c r="B9692" s="396" t="s">
        <v>14036</v>
      </c>
      <c r="C9692" s="5" t="s">
        <v>11174</v>
      </c>
      <c r="D9692" s="5" t="s">
        <v>14132</v>
      </c>
      <c r="E9692" s="43">
        <v>117500</v>
      </c>
      <c r="F9692" s="43"/>
      <c r="G9692" s="48">
        <f t="shared" si="243"/>
        <v>82779.101594364038</v>
      </c>
      <c r="H9692" s="389" t="s">
        <v>9567</v>
      </c>
    </row>
    <row r="9693" spans="1:8" x14ac:dyDescent="0.3">
      <c r="A9693" s="45">
        <v>45499</v>
      </c>
      <c r="B9693" s="396" t="s">
        <v>12632</v>
      </c>
      <c r="C9693" s="5" t="s">
        <v>5793</v>
      </c>
      <c r="D9693" s="5" t="s">
        <v>14134</v>
      </c>
      <c r="E9693" s="43">
        <v>1500</v>
      </c>
      <c r="F9693" s="43"/>
      <c r="G9693" s="48">
        <f t="shared" si="243"/>
        <v>81279.101594364038</v>
      </c>
      <c r="H9693" s="389" t="s">
        <v>9567</v>
      </c>
    </row>
    <row r="9694" spans="1:8" x14ac:dyDescent="0.3">
      <c r="A9694" s="45">
        <v>45499</v>
      </c>
      <c r="B9694" s="396" t="s">
        <v>12632</v>
      </c>
      <c r="C9694" s="5" t="s">
        <v>11174</v>
      </c>
      <c r="D9694" s="5" t="s">
        <v>14135</v>
      </c>
      <c r="E9694" s="43">
        <v>340</v>
      </c>
      <c r="F9694" s="43"/>
      <c r="G9694" s="48">
        <f t="shared" si="243"/>
        <v>80939.101594364038</v>
      </c>
      <c r="H9694" s="389" t="s">
        <v>9567</v>
      </c>
    </row>
    <row r="9695" spans="1:8" x14ac:dyDescent="0.3">
      <c r="A9695" s="45">
        <v>45499</v>
      </c>
      <c r="B9695" s="396" t="s">
        <v>13738</v>
      </c>
      <c r="C9695" s="5" t="s">
        <v>5793</v>
      </c>
      <c r="D9695" s="5" t="s">
        <v>40</v>
      </c>
      <c r="E9695" s="43">
        <v>1500</v>
      </c>
      <c r="F9695" s="43"/>
      <c r="G9695" s="48">
        <f t="shared" si="243"/>
        <v>79439.101594364038</v>
      </c>
      <c r="H9695" s="389" t="s">
        <v>9567</v>
      </c>
    </row>
    <row r="9696" spans="1:8" x14ac:dyDescent="0.3">
      <c r="A9696" s="45">
        <v>45500</v>
      </c>
      <c r="B9696" s="396" t="s">
        <v>13209</v>
      </c>
      <c r="C9696" s="5" t="s">
        <v>11174</v>
      </c>
      <c r="D9696" s="5" t="s">
        <v>14138</v>
      </c>
      <c r="E9696" s="43">
        <v>34000</v>
      </c>
      <c r="F9696" s="43"/>
      <c r="G9696" s="48">
        <f t="shared" si="243"/>
        <v>45439.101594364038</v>
      </c>
      <c r="H9696" s="389" t="s">
        <v>9567</v>
      </c>
    </row>
    <row r="9697" spans="1:8" x14ac:dyDescent="0.3">
      <c r="A9697" s="45">
        <v>45500</v>
      </c>
      <c r="B9697" s="396" t="s">
        <v>25</v>
      </c>
      <c r="C9697" s="5" t="s">
        <v>30</v>
      </c>
      <c r="D9697" s="5" t="s">
        <v>14124</v>
      </c>
      <c r="E9697" s="43">
        <v>3000</v>
      </c>
      <c r="F9697" s="43"/>
      <c r="G9697" s="48">
        <f t="shared" si="243"/>
        <v>42439.101594364038</v>
      </c>
      <c r="H9697" s="389" t="s">
        <v>9567</v>
      </c>
    </row>
    <row r="9698" spans="1:8" x14ac:dyDescent="0.3">
      <c r="A9698" s="45">
        <v>45500</v>
      </c>
      <c r="B9698" s="396" t="s">
        <v>25</v>
      </c>
      <c r="C9698" s="5" t="s">
        <v>25</v>
      </c>
      <c r="D9698" s="5" t="s">
        <v>8503</v>
      </c>
      <c r="E9698" s="43">
        <v>4000</v>
      </c>
      <c r="F9698" s="43"/>
      <c r="G9698" s="48">
        <f t="shared" si="243"/>
        <v>38439.101594364038</v>
      </c>
      <c r="H9698" s="389" t="s">
        <v>9567</v>
      </c>
    </row>
    <row r="9699" spans="1:8" x14ac:dyDescent="0.3">
      <c r="A9699" s="45">
        <v>45500</v>
      </c>
      <c r="B9699" s="396" t="s">
        <v>12657</v>
      </c>
      <c r="C9699" s="5" t="s">
        <v>11174</v>
      </c>
      <c r="D9699" s="5" t="s">
        <v>14139</v>
      </c>
      <c r="E9699" s="43">
        <v>3200</v>
      </c>
      <c r="F9699" s="43"/>
      <c r="G9699" s="48">
        <f t="shared" si="243"/>
        <v>35239.101594364038</v>
      </c>
      <c r="H9699" s="389" t="s">
        <v>9567</v>
      </c>
    </row>
    <row r="9700" spans="1:8" x14ac:dyDescent="0.3">
      <c r="A9700" s="45">
        <v>45500</v>
      </c>
      <c r="B9700" s="396" t="s">
        <v>13953</v>
      </c>
      <c r="C9700" s="5" t="s">
        <v>11174</v>
      </c>
      <c r="D9700" s="5" t="s">
        <v>14140</v>
      </c>
      <c r="E9700" s="43">
        <v>7830</v>
      </c>
      <c r="F9700" s="43"/>
      <c r="G9700" s="48">
        <f t="shared" si="243"/>
        <v>27409.101594364038</v>
      </c>
      <c r="H9700" s="389" t="s">
        <v>9567</v>
      </c>
    </row>
    <row r="9701" spans="1:8" x14ac:dyDescent="0.3">
      <c r="A9701" s="45">
        <v>45500</v>
      </c>
      <c r="B9701" s="396" t="s">
        <v>13209</v>
      </c>
      <c r="C9701" s="5" t="s">
        <v>5793</v>
      </c>
      <c r="D9701" s="5" t="s">
        <v>294</v>
      </c>
      <c r="E9701" s="43">
        <v>2000</v>
      </c>
      <c r="F9701" s="43"/>
      <c r="G9701" s="48">
        <f t="shared" si="243"/>
        <v>25409.101594364038</v>
      </c>
      <c r="H9701" s="389" t="s">
        <v>9567</v>
      </c>
    </row>
    <row r="9702" spans="1:8" x14ac:dyDescent="0.3">
      <c r="A9702" s="45">
        <v>45500</v>
      </c>
      <c r="B9702" s="396" t="s">
        <v>13884</v>
      </c>
      <c r="C9702" s="5" t="s">
        <v>5793</v>
      </c>
      <c r="D9702" s="5" t="s">
        <v>294</v>
      </c>
      <c r="E9702" s="43">
        <v>2000</v>
      </c>
      <c r="F9702" s="43"/>
      <c r="G9702" s="48">
        <f t="shared" si="243"/>
        <v>23409.101594364038</v>
      </c>
      <c r="H9702" s="389" t="s">
        <v>9567</v>
      </c>
    </row>
    <row r="9703" spans="1:8" x14ac:dyDescent="0.3">
      <c r="A9703" s="45">
        <v>45500</v>
      </c>
      <c r="B9703" s="396" t="s">
        <v>14036</v>
      </c>
      <c r="C9703" s="5" t="s">
        <v>5793</v>
      </c>
      <c r="D9703" s="5" t="s">
        <v>294</v>
      </c>
      <c r="E9703" s="43">
        <v>2000</v>
      </c>
      <c r="F9703" s="43"/>
      <c r="G9703" s="48">
        <f t="shared" si="243"/>
        <v>21409.101594364038</v>
      </c>
      <c r="H9703" s="389" t="s">
        <v>9567</v>
      </c>
    </row>
    <row r="9704" spans="1:8" x14ac:dyDescent="0.3">
      <c r="A9704" s="45">
        <v>45500</v>
      </c>
      <c r="B9704" s="567"/>
      <c r="C9704" s="480"/>
      <c r="D9704" s="491" t="s">
        <v>14142</v>
      </c>
      <c r="E9704" s="480"/>
      <c r="F9704" s="43">
        <v>112000</v>
      </c>
      <c r="G9704" s="48">
        <f t="shared" si="243"/>
        <v>133409.10159436404</v>
      </c>
      <c r="H9704" s="389" t="s">
        <v>9567</v>
      </c>
    </row>
    <row r="9705" spans="1:8" x14ac:dyDescent="0.3">
      <c r="A9705" s="45">
        <v>45500</v>
      </c>
      <c r="B9705" s="396" t="s">
        <v>12071</v>
      </c>
      <c r="C9705" s="5" t="s">
        <v>26</v>
      </c>
      <c r="D9705" s="5" t="s">
        <v>14143</v>
      </c>
      <c r="E9705" s="43">
        <v>68000</v>
      </c>
      <c r="F9705" s="43"/>
      <c r="G9705" s="48">
        <f t="shared" si="243"/>
        <v>65409.101594364038</v>
      </c>
      <c r="H9705" s="389" t="s">
        <v>9567</v>
      </c>
    </row>
    <row r="9706" spans="1:8" x14ac:dyDescent="0.3">
      <c r="A9706" s="45">
        <v>45500</v>
      </c>
      <c r="B9706" s="396" t="s">
        <v>12071</v>
      </c>
      <c r="C9706" s="5" t="s">
        <v>26</v>
      </c>
      <c r="D9706" s="5" t="s">
        <v>14144</v>
      </c>
      <c r="E9706" s="43">
        <v>18000</v>
      </c>
      <c r="F9706" s="43"/>
      <c r="G9706" s="48">
        <f t="shared" si="243"/>
        <v>47409.101594364038</v>
      </c>
      <c r="H9706" s="389" t="s">
        <v>9567</v>
      </c>
    </row>
    <row r="9707" spans="1:8" x14ac:dyDescent="0.3">
      <c r="A9707" s="45">
        <v>45500</v>
      </c>
      <c r="B9707" s="396" t="s">
        <v>12071</v>
      </c>
      <c r="C9707" s="5" t="s">
        <v>8009</v>
      </c>
      <c r="D9707" s="5" t="s">
        <v>14145</v>
      </c>
      <c r="E9707" s="43">
        <v>6000</v>
      </c>
      <c r="F9707" s="43"/>
      <c r="G9707" s="48">
        <f t="shared" si="243"/>
        <v>41409.101594364038</v>
      </c>
      <c r="H9707" s="389" t="s">
        <v>9567</v>
      </c>
    </row>
    <row r="9708" spans="1:8" x14ac:dyDescent="0.3">
      <c r="A9708" s="45">
        <v>45500</v>
      </c>
      <c r="B9708" s="396" t="s">
        <v>12102</v>
      </c>
      <c r="C9708" s="5" t="s">
        <v>11174</v>
      </c>
      <c r="D9708" s="5" t="s">
        <v>14146</v>
      </c>
      <c r="E9708" s="43">
        <v>180</v>
      </c>
      <c r="F9708" s="43"/>
      <c r="G9708" s="48">
        <f t="shared" si="243"/>
        <v>41229.101594364038</v>
      </c>
      <c r="H9708" s="389" t="s">
        <v>9567</v>
      </c>
    </row>
    <row r="9709" spans="1:8" x14ac:dyDescent="0.3">
      <c r="A9709" s="45">
        <v>45500</v>
      </c>
      <c r="B9709" s="396" t="s">
        <v>12062</v>
      </c>
      <c r="C9709" s="5" t="s">
        <v>26</v>
      </c>
      <c r="D9709" s="5" t="s">
        <v>14147</v>
      </c>
      <c r="E9709" s="43">
        <v>2000</v>
      </c>
      <c r="F9709" s="43"/>
      <c r="G9709" s="48">
        <f t="shared" si="243"/>
        <v>39229.101594364038</v>
      </c>
      <c r="H9709" s="389" t="s">
        <v>9567</v>
      </c>
    </row>
    <row r="9710" spans="1:8" x14ac:dyDescent="0.3">
      <c r="A9710" s="45">
        <v>45500</v>
      </c>
      <c r="B9710" s="396" t="s">
        <v>13209</v>
      </c>
      <c r="C9710" s="5" t="s">
        <v>26</v>
      </c>
      <c r="D9710" s="5" t="s">
        <v>14148</v>
      </c>
      <c r="E9710" s="43">
        <v>2200</v>
      </c>
      <c r="F9710" s="43"/>
      <c r="G9710" s="48">
        <f t="shared" ref="G9710:G9774" si="244">G9709+F9710-E9710</f>
        <v>37029.101594364038</v>
      </c>
      <c r="H9710" s="389" t="s">
        <v>9567</v>
      </c>
    </row>
    <row r="9711" spans="1:8" x14ac:dyDescent="0.3">
      <c r="A9711" s="45">
        <v>45500</v>
      </c>
      <c r="B9711" s="396" t="s">
        <v>25</v>
      </c>
      <c r="C9711" s="5" t="s">
        <v>26</v>
      </c>
      <c r="D9711" s="5" t="s">
        <v>14149</v>
      </c>
      <c r="E9711" s="43">
        <v>1950</v>
      </c>
      <c r="F9711" s="43"/>
      <c r="G9711" s="48">
        <f t="shared" si="244"/>
        <v>35079.101594364038</v>
      </c>
      <c r="H9711" s="389" t="s">
        <v>9567</v>
      </c>
    </row>
    <row r="9712" spans="1:8" x14ac:dyDescent="0.3">
      <c r="A9712" s="45">
        <v>45500</v>
      </c>
      <c r="B9712" s="396" t="s">
        <v>14001</v>
      </c>
      <c r="C9712" s="5" t="s">
        <v>14107</v>
      </c>
      <c r="D9712" s="5" t="s">
        <v>294</v>
      </c>
      <c r="E9712" s="43">
        <v>20000</v>
      </c>
      <c r="F9712" s="43"/>
      <c r="G9712" s="48">
        <f t="shared" si="244"/>
        <v>15079.101594364038</v>
      </c>
      <c r="H9712" s="389" t="s">
        <v>9567</v>
      </c>
    </row>
    <row r="9713" spans="1:14" x14ac:dyDescent="0.3">
      <c r="A9713" s="45">
        <v>45502</v>
      </c>
      <c r="B9713" s="396" t="s">
        <v>14036</v>
      </c>
      <c r="C9713" s="5" t="s">
        <v>5793</v>
      </c>
      <c r="D9713" s="5" t="s">
        <v>294</v>
      </c>
      <c r="E9713" s="43">
        <v>3000</v>
      </c>
      <c r="F9713" s="43"/>
      <c r="G9713" s="48">
        <f t="shared" si="244"/>
        <v>12079.101594364038</v>
      </c>
      <c r="H9713" s="389" t="s">
        <v>9567</v>
      </c>
      <c r="K9713" s="52">
        <v>20000</v>
      </c>
      <c r="L9713" s="52">
        <v>6840</v>
      </c>
    </row>
    <row r="9714" spans="1:14" x14ac:dyDescent="0.3">
      <c r="A9714" s="45">
        <v>45502</v>
      </c>
      <c r="B9714" s="396" t="s">
        <v>13209</v>
      </c>
      <c r="C9714" s="5" t="s">
        <v>5793</v>
      </c>
      <c r="D9714" s="5" t="s">
        <v>294</v>
      </c>
      <c r="E9714" s="43">
        <v>1600</v>
      </c>
      <c r="F9714" s="43"/>
      <c r="G9714" s="48">
        <f t="shared" si="244"/>
        <v>10479.101594364038</v>
      </c>
      <c r="H9714" s="389" t="s">
        <v>9567</v>
      </c>
      <c r="K9714" s="52">
        <v>2000</v>
      </c>
      <c r="L9714" s="52">
        <v>15510</v>
      </c>
    </row>
    <row r="9715" spans="1:14" x14ac:dyDescent="0.3">
      <c r="A9715" s="45">
        <v>45502</v>
      </c>
      <c r="B9715" s="396" t="s">
        <v>25</v>
      </c>
      <c r="C9715" s="5" t="s">
        <v>25</v>
      </c>
      <c r="D9715" s="5" t="s">
        <v>8503</v>
      </c>
      <c r="E9715" s="43">
        <v>4000</v>
      </c>
      <c r="F9715" s="43"/>
      <c r="G9715" s="48">
        <f t="shared" si="244"/>
        <v>6479.1015943640377</v>
      </c>
      <c r="H9715" s="389" t="s">
        <v>9567</v>
      </c>
      <c r="K9715" s="52">
        <f>SUM(K9713:K9714)</f>
        <v>22000</v>
      </c>
      <c r="L9715" s="52">
        <v>2800</v>
      </c>
      <c r="N9715" s="93">
        <f>L9715+L9714+500+500</f>
        <v>19310</v>
      </c>
    </row>
    <row r="9716" spans="1:14" x14ac:dyDescent="0.3">
      <c r="A9716" s="45">
        <v>45502</v>
      </c>
      <c r="B9716" s="396" t="s">
        <v>13953</v>
      </c>
      <c r="C9716" s="5" t="s">
        <v>5793</v>
      </c>
      <c r="D9716" s="5" t="s">
        <v>40</v>
      </c>
      <c r="E9716" s="43">
        <v>1000</v>
      </c>
      <c r="F9716" s="43"/>
      <c r="G9716" s="48">
        <f t="shared" si="244"/>
        <v>5479.1015943640377</v>
      </c>
      <c r="H9716" s="389" t="s">
        <v>9567</v>
      </c>
      <c r="L9716" s="52">
        <v>360</v>
      </c>
    </row>
    <row r="9717" spans="1:14" x14ac:dyDescent="0.3">
      <c r="A9717" s="45">
        <v>45502</v>
      </c>
      <c r="B9717" s="396" t="s">
        <v>13738</v>
      </c>
      <c r="C9717" s="5" t="s">
        <v>5793</v>
      </c>
      <c r="D9717" s="5" t="s">
        <v>40</v>
      </c>
      <c r="E9717" s="43">
        <v>1400</v>
      </c>
      <c r="F9717" s="43"/>
      <c r="G9717" s="48">
        <f t="shared" si="244"/>
        <v>4079.1015943640377</v>
      </c>
      <c r="H9717" s="389" t="s">
        <v>9567</v>
      </c>
      <c r="L9717" s="52">
        <v>500</v>
      </c>
      <c r="M9717" s="4" t="s">
        <v>14150</v>
      </c>
    </row>
    <row r="9718" spans="1:14" x14ac:dyDescent="0.3">
      <c r="A9718" s="45">
        <v>45503</v>
      </c>
      <c r="B9718" s="396" t="s">
        <v>25</v>
      </c>
      <c r="C9718" s="5" t="s">
        <v>25</v>
      </c>
      <c r="D9718" s="5" t="s">
        <v>8503</v>
      </c>
      <c r="E9718" s="43">
        <v>1500</v>
      </c>
      <c r="F9718" s="43"/>
      <c r="G9718" s="48">
        <f t="shared" si="244"/>
        <v>2579.1015943640377</v>
      </c>
      <c r="H9718" s="389" t="s">
        <v>9567</v>
      </c>
      <c r="L9718" s="52">
        <v>300</v>
      </c>
      <c r="M9718" s="4" t="s">
        <v>8924</v>
      </c>
      <c r="N9718" s="4">
        <v>20000</v>
      </c>
    </row>
    <row r="9719" spans="1:14" x14ac:dyDescent="0.3">
      <c r="A9719" s="45">
        <v>45504</v>
      </c>
      <c r="B9719" s="396" t="s">
        <v>13738</v>
      </c>
      <c r="C9719" s="5" t="s">
        <v>11174</v>
      </c>
      <c r="D9719" s="5" t="s">
        <v>14153</v>
      </c>
      <c r="E9719" s="65">
        <v>1740</v>
      </c>
      <c r="F9719" s="43"/>
      <c r="G9719" s="48">
        <f t="shared" si="244"/>
        <v>839.10159436403774</v>
      </c>
      <c r="H9719" s="389" t="s">
        <v>9567</v>
      </c>
      <c r="L9719" s="52">
        <v>250</v>
      </c>
      <c r="M9719" s="4" t="s">
        <v>8924</v>
      </c>
      <c r="N9719" s="4">
        <v>2000</v>
      </c>
    </row>
    <row r="9720" spans="1:14" x14ac:dyDescent="0.3">
      <c r="A9720" s="45">
        <v>45504</v>
      </c>
      <c r="B9720" s="567"/>
      <c r="C9720" s="480"/>
      <c r="D9720" s="491" t="s">
        <v>14155</v>
      </c>
      <c r="E9720" s="480"/>
      <c r="F9720" s="43">
        <v>800000</v>
      </c>
      <c r="G9720" s="48">
        <f t="shared" si="244"/>
        <v>800839.10159436404</v>
      </c>
      <c r="H9720" s="389" t="s">
        <v>9567</v>
      </c>
      <c r="N9720" s="4">
        <v>6840</v>
      </c>
    </row>
    <row r="9721" spans="1:14" x14ac:dyDescent="0.3">
      <c r="A9721" s="45">
        <v>45504</v>
      </c>
      <c r="B9721" s="396"/>
      <c r="C9721" s="5" t="s">
        <v>14</v>
      </c>
      <c r="D9721" s="5" t="s">
        <v>14156</v>
      </c>
      <c r="E9721" s="43">
        <v>100000</v>
      </c>
      <c r="F9721" s="43"/>
      <c r="G9721" s="48">
        <f t="shared" si="244"/>
        <v>700839.10159436404</v>
      </c>
      <c r="H9721" s="389" t="s">
        <v>9567</v>
      </c>
      <c r="L9721" s="52">
        <f>SUM(L9713:L9719)</f>
        <v>26560</v>
      </c>
      <c r="N9721" s="4">
        <f>N9720+N9719+N9718</f>
        <v>28840</v>
      </c>
    </row>
    <row r="9722" spans="1:14" x14ac:dyDescent="0.3">
      <c r="A9722" s="45">
        <v>45504</v>
      </c>
      <c r="B9722" s="396" t="s">
        <v>25</v>
      </c>
      <c r="C9722" s="5" t="s">
        <v>4400</v>
      </c>
      <c r="D9722" s="5" t="s">
        <v>14158</v>
      </c>
      <c r="E9722" s="43">
        <v>2000</v>
      </c>
      <c r="F9722" s="43"/>
      <c r="G9722" s="48">
        <f t="shared" si="244"/>
        <v>698839.10159436404</v>
      </c>
      <c r="H9722" s="389" t="s">
        <v>9567</v>
      </c>
    </row>
    <row r="9723" spans="1:14" x14ac:dyDescent="0.3">
      <c r="A9723" s="45">
        <v>45504</v>
      </c>
      <c r="B9723" s="396" t="s">
        <v>14036</v>
      </c>
      <c r="C9723" s="5" t="s">
        <v>11174</v>
      </c>
      <c r="D9723" s="5" t="s">
        <v>14154</v>
      </c>
      <c r="E9723" s="43">
        <v>1860</v>
      </c>
      <c r="F9723" s="43"/>
      <c r="G9723" s="48">
        <f t="shared" si="244"/>
        <v>696979.10159436404</v>
      </c>
      <c r="H9723" s="389" t="s">
        <v>9567</v>
      </c>
      <c r="L9723" s="52">
        <f>L9721-K9715</f>
        <v>4560</v>
      </c>
      <c r="N9723" s="93">
        <f>L9721+L9724+L9725+L9726+L9727</f>
        <v>28180</v>
      </c>
    </row>
    <row r="9724" spans="1:14" x14ac:dyDescent="0.3">
      <c r="A9724" s="45">
        <v>45504</v>
      </c>
      <c r="B9724" s="396" t="s">
        <v>13738</v>
      </c>
      <c r="C9724" s="5" t="s">
        <v>5793</v>
      </c>
      <c r="D9724" s="5" t="s">
        <v>40</v>
      </c>
      <c r="E9724" s="43">
        <v>600</v>
      </c>
      <c r="F9724" s="43"/>
      <c r="G9724" s="48">
        <f t="shared" si="244"/>
        <v>696379.10159436404</v>
      </c>
      <c r="H9724" s="389" t="s">
        <v>9567</v>
      </c>
      <c r="L9724" s="52">
        <v>620</v>
      </c>
    </row>
    <row r="9725" spans="1:14" x14ac:dyDescent="0.3">
      <c r="A9725" s="45">
        <v>45505</v>
      </c>
      <c r="B9725" s="396" t="s">
        <v>25</v>
      </c>
      <c r="C9725" s="5" t="s">
        <v>54</v>
      </c>
      <c r="D9725" s="5" t="s">
        <v>14157</v>
      </c>
      <c r="E9725" s="43">
        <v>6000</v>
      </c>
      <c r="F9725" s="43"/>
      <c r="G9725" s="48">
        <f t="shared" si="244"/>
        <v>690379.10159436404</v>
      </c>
      <c r="H9725" s="389" t="s">
        <v>9567</v>
      </c>
      <c r="L9725" s="52">
        <v>500</v>
      </c>
    </row>
    <row r="9726" spans="1:14" x14ac:dyDescent="0.3">
      <c r="A9726" s="45">
        <v>45505</v>
      </c>
      <c r="B9726" s="396" t="s">
        <v>25</v>
      </c>
      <c r="C9726" s="5" t="s">
        <v>25</v>
      </c>
      <c r="D9726" s="5" t="s">
        <v>8503</v>
      </c>
      <c r="E9726" s="43">
        <v>6000</v>
      </c>
      <c r="F9726" s="43"/>
      <c r="G9726" s="48">
        <f t="shared" si="244"/>
        <v>684379.10159436404</v>
      </c>
      <c r="H9726" s="389" t="s">
        <v>9567</v>
      </c>
      <c r="L9726" s="52">
        <v>250</v>
      </c>
      <c r="M9726" s="4" t="s">
        <v>8924</v>
      </c>
    </row>
    <row r="9727" spans="1:14" x14ac:dyDescent="0.3">
      <c r="A9727" s="45">
        <v>45505</v>
      </c>
      <c r="B9727" s="396" t="s">
        <v>25</v>
      </c>
      <c r="C9727" s="5" t="s">
        <v>4400</v>
      </c>
      <c r="D9727" s="5" t="s">
        <v>14158</v>
      </c>
      <c r="E9727" s="43">
        <v>5330</v>
      </c>
      <c r="F9727" s="43"/>
      <c r="G9727" s="48">
        <f t="shared" si="244"/>
        <v>679049.10159436404</v>
      </c>
      <c r="H9727" s="389" t="s">
        <v>9567</v>
      </c>
      <c r="L9727" s="52">
        <v>250</v>
      </c>
      <c r="M9727" s="4" t="s">
        <v>8924</v>
      </c>
    </row>
    <row r="9728" spans="1:14" x14ac:dyDescent="0.3">
      <c r="A9728" s="45">
        <v>45505</v>
      </c>
      <c r="B9728" s="396" t="s">
        <v>14036</v>
      </c>
      <c r="C9728" s="5" t="s">
        <v>11174</v>
      </c>
      <c r="D9728" s="5" t="s">
        <v>14168</v>
      </c>
      <c r="E9728" s="43">
        <v>1740</v>
      </c>
      <c r="F9728" s="43"/>
      <c r="G9728" s="48">
        <f t="shared" si="244"/>
        <v>677309.10159436404</v>
      </c>
      <c r="H9728" s="389" t="s">
        <v>9567</v>
      </c>
      <c r="L9728" s="52">
        <f>L9727+L9726+L9725+L9724+L9723</f>
        <v>6180</v>
      </c>
    </row>
    <row r="9729" spans="1:13" x14ac:dyDescent="0.3">
      <c r="A9729" s="45">
        <v>45505</v>
      </c>
      <c r="B9729" s="396" t="s">
        <v>12632</v>
      </c>
      <c r="C9729" s="5" t="s">
        <v>11174</v>
      </c>
      <c r="D9729" s="5" t="s">
        <v>14169</v>
      </c>
      <c r="E9729" s="43">
        <v>2250</v>
      </c>
      <c r="F9729" s="43"/>
      <c r="G9729" s="48">
        <f t="shared" si="244"/>
        <v>675059.10159436404</v>
      </c>
      <c r="H9729" s="389" t="s">
        <v>9567</v>
      </c>
    </row>
    <row r="9730" spans="1:13" x14ac:dyDescent="0.3">
      <c r="A9730" s="45">
        <v>45505</v>
      </c>
      <c r="B9730" s="396" t="s">
        <v>13738</v>
      </c>
      <c r="C9730" s="5" t="s">
        <v>11174</v>
      </c>
      <c r="D9730" s="5" t="s">
        <v>14170</v>
      </c>
      <c r="E9730" s="43">
        <v>1500</v>
      </c>
      <c r="F9730" s="43"/>
      <c r="G9730" s="48">
        <f t="shared" si="244"/>
        <v>673559.10159436404</v>
      </c>
      <c r="H9730" s="389" t="s">
        <v>9567</v>
      </c>
      <c r="M9730" s="4" t="s">
        <v>14172</v>
      </c>
    </row>
    <row r="9731" spans="1:13" x14ac:dyDescent="0.3">
      <c r="A9731" s="45">
        <v>45505</v>
      </c>
      <c r="B9731" s="396" t="s">
        <v>10319</v>
      </c>
      <c r="C9731" s="5" t="s">
        <v>30</v>
      </c>
      <c r="D9731" s="5" t="s">
        <v>14171</v>
      </c>
      <c r="E9731" s="43">
        <v>1100</v>
      </c>
      <c r="F9731" s="43"/>
      <c r="G9731" s="48">
        <f t="shared" si="244"/>
        <v>672459.10159436404</v>
      </c>
      <c r="H9731" s="389" t="s">
        <v>9567</v>
      </c>
      <c r="K9731" s="45">
        <v>45505</v>
      </c>
      <c r="L9731" s="52" t="s">
        <v>14173</v>
      </c>
      <c r="M9731" s="4">
        <v>365</v>
      </c>
    </row>
    <row r="9732" spans="1:13" x14ac:dyDescent="0.3">
      <c r="A9732" s="45">
        <v>45505</v>
      </c>
      <c r="B9732" s="396" t="s">
        <v>14036</v>
      </c>
      <c r="C9732" s="5" t="s">
        <v>5793</v>
      </c>
      <c r="D9732" s="5" t="s">
        <v>40</v>
      </c>
      <c r="E9732" s="43">
        <v>1800</v>
      </c>
      <c r="F9732" s="43"/>
      <c r="G9732" s="48">
        <f t="shared" si="244"/>
        <v>670659.10159436404</v>
      </c>
      <c r="H9732" s="389" t="s">
        <v>9567</v>
      </c>
      <c r="K9732" s="45">
        <v>45506</v>
      </c>
    </row>
    <row r="9733" spans="1:13" x14ac:dyDescent="0.3">
      <c r="A9733" s="45">
        <v>45505</v>
      </c>
      <c r="B9733" s="396" t="s">
        <v>13209</v>
      </c>
      <c r="C9733" s="5" t="s">
        <v>9451</v>
      </c>
      <c r="D9733" s="5" t="s">
        <v>14175</v>
      </c>
      <c r="E9733" s="43">
        <v>6840</v>
      </c>
      <c r="F9733" s="43"/>
      <c r="G9733" s="48">
        <f t="shared" si="244"/>
        <v>663819.10159436404</v>
      </c>
      <c r="H9733" s="389" t="s">
        <v>9567</v>
      </c>
    </row>
    <row r="9734" spans="1:13" x14ac:dyDescent="0.3">
      <c r="A9734" s="45">
        <v>45505</v>
      </c>
      <c r="B9734" s="396" t="s">
        <v>12251</v>
      </c>
      <c r="C9734" s="5" t="s">
        <v>1074</v>
      </c>
      <c r="D9734" s="5" t="s">
        <v>6234</v>
      </c>
      <c r="E9734" s="43">
        <v>2060</v>
      </c>
      <c r="F9734" s="43"/>
      <c r="G9734" s="48">
        <f t="shared" si="244"/>
        <v>661759.10159436404</v>
      </c>
      <c r="H9734" s="389" t="s">
        <v>9567</v>
      </c>
    </row>
    <row r="9735" spans="1:13" x14ac:dyDescent="0.3">
      <c r="A9735" s="45">
        <v>45505</v>
      </c>
      <c r="B9735" s="396" t="s">
        <v>25</v>
      </c>
      <c r="C9735" s="5" t="s">
        <v>1074</v>
      </c>
      <c r="D9735" s="5" t="s">
        <v>6234</v>
      </c>
      <c r="E9735" s="43">
        <v>2650</v>
      </c>
      <c r="F9735" s="43"/>
      <c r="G9735" s="48">
        <f t="shared" si="244"/>
        <v>659109.10159436404</v>
      </c>
      <c r="H9735" s="389" t="s">
        <v>9567</v>
      </c>
    </row>
    <row r="9736" spans="1:13" x14ac:dyDescent="0.3">
      <c r="A9736" s="45">
        <v>45505</v>
      </c>
      <c r="B9736" s="396"/>
      <c r="C9736" s="5" t="s">
        <v>14</v>
      </c>
      <c r="D9736" s="5" t="s">
        <v>6234</v>
      </c>
      <c r="E9736" s="43">
        <v>680</v>
      </c>
      <c r="F9736" s="43"/>
      <c r="G9736" s="48">
        <f t="shared" si="244"/>
        <v>658429.10159436404</v>
      </c>
      <c r="H9736" s="389" t="s">
        <v>9567</v>
      </c>
    </row>
    <row r="9737" spans="1:13" x14ac:dyDescent="0.3">
      <c r="A9737" s="45">
        <v>45505</v>
      </c>
      <c r="B9737" s="396" t="s">
        <v>13884</v>
      </c>
      <c r="C9737" s="5" t="s">
        <v>3554</v>
      </c>
      <c r="D9737" s="5" t="s">
        <v>294</v>
      </c>
      <c r="E9737" s="43">
        <v>30000</v>
      </c>
      <c r="F9737" s="43"/>
      <c r="G9737" s="48">
        <f t="shared" si="244"/>
        <v>628429.10159436404</v>
      </c>
      <c r="H9737" s="389" t="s">
        <v>9567</v>
      </c>
    </row>
    <row r="9738" spans="1:13" x14ac:dyDescent="0.3">
      <c r="A9738" s="45">
        <v>45505</v>
      </c>
      <c r="B9738" s="396" t="s">
        <v>25</v>
      </c>
      <c r="C9738" s="5" t="s">
        <v>7214</v>
      </c>
      <c r="D9738" s="5" t="s">
        <v>14176</v>
      </c>
      <c r="E9738" s="43">
        <v>5000</v>
      </c>
      <c r="F9738" s="43"/>
      <c r="G9738" s="48">
        <f t="shared" si="244"/>
        <v>623429.10159436404</v>
      </c>
      <c r="H9738" s="389" t="s">
        <v>9567</v>
      </c>
    </row>
    <row r="9739" spans="1:13" x14ac:dyDescent="0.3">
      <c r="A9739" s="45">
        <v>45505</v>
      </c>
      <c r="B9739" s="396" t="s">
        <v>10319</v>
      </c>
      <c r="C9739" s="5" t="s">
        <v>9794</v>
      </c>
      <c r="D9739" s="5" t="s">
        <v>14177</v>
      </c>
      <c r="E9739" s="43">
        <v>9500</v>
      </c>
      <c r="F9739" s="43"/>
      <c r="G9739" s="48">
        <f t="shared" si="244"/>
        <v>613929.10159436404</v>
      </c>
      <c r="H9739" s="389" t="s">
        <v>9567</v>
      </c>
    </row>
    <row r="9740" spans="1:13" x14ac:dyDescent="0.3">
      <c r="A9740" s="45">
        <v>45505</v>
      </c>
      <c r="B9740" s="396" t="s">
        <v>13738</v>
      </c>
      <c r="C9740" s="5" t="s">
        <v>11174</v>
      </c>
      <c r="D9740" s="5" t="s">
        <v>14178</v>
      </c>
      <c r="E9740" s="43">
        <v>13830</v>
      </c>
      <c r="F9740" s="43"/>
      <c r="G9740" s="48">
        <f t="shared" si="244"/>
        <v>600099.10159436404</v>
      </c>
      <c r="H9740" s="389" t="s">
        <v>9567</v>
      </c>
    </row>
    <row r="9741" spans="1:13" x14ac:dyDescent="0.3">
      <c r="A9741" s="45">
        <v>45505</v>
      </c>
      <c r="B9741" s="396" t="s">
        <v>14036</v>
      </c>
      <c r="C9741" s="5" t="s">
        <v>14037</v>
      </c>
      <c r="D9741" s="5" t="s">
        <v>14179</v>
      </c>
      <c r="E9741" s="43">
        <v>75000</v>
      </c>
      <c r="F9741" s="43"/>
      <c r="G9741" s="48">
        <f t="shared" si="244"/>
        <v>525099.10159436404</v>
      </c>
      <c r="H9741" s="389" t="s">
        <v>9567</v>
      </c>
    </row>
    <row r="9742" spans="1:13" x14ac:dyDescent="0.3">
      <c r="A9742" s="45">
        <v>45505</v>
      </c>
      <c r="B9742" s="396" t="s">
        <v>13738</v>
      </c>
      <c r="C9742" s="5" t="s">
        <v>5793</v>
      </c>
      <c r="D9742" s="5" t="s">
        <v>40</v>
      </c>
      <c r="E9742" s="43">
        <v>3500</v>
      </c>
      <c r="F9742" s="43"/>
      <c r="G9742" s="48">
        <f t="shared" si="244"/>
        <v>521599.10159436404</v>
      </c>
      <c r="H9742" s="389" t="s">
        <v>9567</v>
      </c>
    </row>
    <row r="9743" spans="1:13" x14ac:dyDescent="0.3">
      <c r="A9743" s="45">
        <v>45505</v>
      </c>
      <c r="B9743" s="396" t="s">
        <v>12071</v>
      </c>
      <c r="C9743" s="5" t="s">
        <v>11174</v>
      </c>
      <c r="D9743" s="5" t="s">
        <v>14182</v>
      </c>
      <c r="E9743" s="43">
        <v>3500</v>
      </c>
      <c r="F9743" s="43"/>
      <c r="G9743" s="48">
        <f t="shared" si="244"/>
        <v>518099.10159436404</v>
      </c>
      <c r="H9743" s="389" t="s">
        <v>9567</v>
      </c>
    </row>
    <row r="9744" spans="1:13" x14ac:dyDescent="0.3">
      <c r="A9744" s="45">
        <v>45505</v>
      </c>
      <c r="B9744" s="396" t="s">
        <v>25</v>
      </c>
      <c r="C9744" s="5" t="s">
        <v>14109</v>
      </c>
      <c r="D9744" s="5" t="s">
        <v>14180</v>
      </c>
      <c r="E9744" s="43">
        <v>5000</v>
      </c>
      <c r="F9744" s="43"/>
      <c r="G9744" s="48">
        <f t="shared" si="244"/>
        <v>513099.10159436404</v>
      </c>
      <c r="H9744" s="389" t="s">
        <v>9567</v>
      </c>
    </row>
    <row r="9745" spans="1:8" x14ac:dyDescent="0.3">
      <c r="A9745" s="45">
        <v>45505</v>
      </c>
      <c r="B9745" s="396" t="s">
        <v>12153</v>
      </c>
      <c r="C9745" s="5" t="s">
        <v>26</v>
      </c>
      <c r="D9745" s="5" t="s">
        <v>14181</v>
      </c>
      <c r="E9745" s="43">
        <v>1500</v>
      </c>
      <c r="F9745" s="43"/>
      <c r="G9745" s="48">
        <f t="shared" si="244"/>
        <v>511599.10159436404</v>
      </c>
      <c r="H9745" s="389" t="s">
        <v>9567</v>
      </c>
    </row>
    <row r="9746" spans="1:8" x14ac:dyDescent="0.3">
      <c r="A9746" s="45">
        <v>45505</v>
      </c>
      <c r="B9746" s="396" t="s">
        <v>14036</v>
      </c>
      <c r="C9746" s="5" t="s">
        <v>9287</v>
      </c>
      <c r="D9746" s="5" t="s">
        <v>294</v>
      </c>
      <c r="E9746" s="43">
        <v>31000</v>
      </c>
      <c r="F9746" s="43"/>
      <c r="G9746" s="48">
        <f t="shared" si="244"/>
        <v>480599.10159436404</v>
      </c>
      <c r="H9746" s="389" t="s">
        <v>9567</v>
      </c>
    </row>
    <row r="9747" spans="1:8" x14ac:dyDescent="0.3">
      <c r="A9747" s="45">
        <v>45506</v>
      </c>
      <c r="B9747" s="396" t="s">
        <v>25</v>
      </c>
      <c r="C9747" s="5" t="s">
        <v>25</v>
      </c>
      <c r="D9747" s="5" t="s">
        <v>8503</v>
      </c>
      <c r="E9747" s="43">
        <v>5000</v>
      </c>
      <c r="F9747" s="43"/>
      <c r="G9747" s="48">
        <f t="shared" si="244"/>
        <v>475599.10159436404</v>
      </c>
      <c r="H9747" s="389" t="s">
        <v>9567</v>
      </c>
    </row>
    <row r="9748" spans="1:8" x14ac:dyDescent="0.3">
      <c r="A9748" s="45">
        <v>45506</v>
      </c>
      <c r="B9748" s="396" t="s">
        <v>14036</v>
      </c>
      <c r="C9748" s="5" t="s">
        <v>11174</v>
      </c>
      <c r="D9748" s="5" t="s">
        <v>14187</v>
      </c>
      <c r="E9748" s="65">
        <v>5280</v>
      </c>
      <c r="F9748" s="43"/>
      <c r="G9748" s="48">
        <f t="shared" si="244"/>
        <v>470319.10159436404</v>
      </c>
      <c r="H9748" s="389" t="s">
        <v>9567</v>
      </c>
    </row>
    <row r="9749" spans="1:8" x14ac:dyDescent="0.3">
      <c r="A9749" s="45">
        <v>45506</v>
      </c>
      <c r="B9749" s="396" t="s">
        <v>13953</v>
      </c>
      <c r="C9749" s="5" t="s">
        <v>11174</v>
      </c>
      <c r="D9749" s="5" t="s">
        <v>14185</v>
      </c>
      <c r="E9749" s="43">
        <v>51850</v>
      </c>
      <c r="F9749" s="43"/>
      <c r="G9749" s="48">
        <f t="shared" si="244"/>
        <v>418469.10159436404</v>
      </c>
      <c r="H9749" s="389" t="s">
        <v>9567</v>
      </c>
    </row>
    <row r="9750" spans="1:8" x14ac:dyDescent="0.3">
      <c r="A9750" s="45">
        <v>45506</v>
      </c>
      <c r="B9750" s="396" t="s">
        <v>14036</v>
      </c>
      <c r="C9750" s="5" t="s">
        <v>11174</v>
      </c>
      <c r="D9750" s="5" t="s">
        <v>14186</v>
      </c>
      <c r="E9750" s="43">
        <v>1500</v>
      </c>
      <c r="F9750" s="43"/>
      <c r="G9750" s="48">
        <f t="shared" si="244"/>
        <v>416969.10159436404</v>
      </c>
      <c r="H9750" s="389" t="s">
        <v>9567</v>
      </c>
    </row>
    <row r="9751" spans="1:8" x14ac:dyDescent="0.3">
      <c r="A9751" s="45">
        <v>45506</v>
      </c>
      <c r="B9751" s="396" t="s">
        <v>14036</v>
      </c>
      <c r="C9751" s="5" t="s">
        <v>11174</v>
      </c>
      <c r="D9751" s="5" t="s">
        <v>14188</v>
      </c>
      <c r="E9751" s="43">
        <v>3340</v>
      </c>
      <c r="F9751" s="43"/>
      <c r="G9751" s="48">
        <f t="shared" si="244"/>
        <v>413629.10159436404</v>
      </c>
      <c r="H9751" s="389" t="s">
        <v>9567</v>
      </c>
    </row>
    <row r="9752" spans="1:8" x14ac:dyDescent="0.3">
      <c r="A9752" s="45">
        <v>45506</v>
      </c>
      <c r="B9752" s="396" t="s">
        <v>13738</v>
      </c>
      <c r="C9752" s="5" t="s">
        <v>30</v>
      </c>
      <c r="D9752" s="5" t="s">
        <v>14189</v>
      </c>
      <c r="E9752" s="43">
        <v>1000</v>
      </c>
      <c r="F9752" s="43"/>
      <c r="G9752" s="48">
        <f t="shared" si="244"/>
        <v>412629.10159436404</v>
      </c>
      <c r="H9752" s="389" t="s">
        <v>9567</v>
      </c>
    </row>
    <row r="9753" spans="1:8" x14ac:dyDescent="0.3">
      <c r="A9753" s="45">
        <v>45506</v>
      </c>
      <c r="B9753" s="396" t="s">
        <v>13953</v>
      </c>
      <c r="C9753" s="5" t="s">
        <v>84</v>
      </c>
      <c r="D9753" s="5" t="s">
        <v>14190</v>
      </c>
      <c r="E9753" s="43">
        <v>5000</v>
      </c>
      <c r="F9753" s="43"/>
      <c r="G9753" s="48">
        <f t="shared" si="244"/>
        <v>407629.10159436404</v>
      </c>
      <c r="H9753" s="389" t="s">
        <v>9567</v>
      </c>
    </row>
    <row r="9754" spans="1:8" x14ac:dyDescent="0.3">
      <c r="A9754" s="45">
        <v>45506</v>
      </c>
      <c r="B9754" s="396" t="s">
        <v>13738</v>
      </c>
      <c r="C9754" s="5" t="s">
        <v>5793</v>
      </c>
      <c r="D9754" s="5" t="s">
        <v>49</v>
      </c>
      <c r="E9754" s="43">
        <v>14000</v>
      </c>
      <c r="F9754" s="43"/>
      <c r="G9754" s="48">
        <f t="shared" si="244"/>
        <v>393629.10159436404</v>
      </c>
      <c r="H9754" s="389" t="s">
        <v>9567</v>
      </c>
    </row>
    <row r="9755" spans="1:8" x14ac:dyDescent="0.3">
      <c r="A9755" s="45">
        <v>45506</v>
      </c>
      <c r="B9755" s="396" t="s">
        <v>12153</v>
      </c>
      <c r="C9755" s="5" t="s">
        <v>5793</v>
      </c>
      <c r="D9755" s="5" t="s">
        <v>49</v>
      </c>
      <c r="E9755" s="43">
        <v>7000</v>
      </c>
      <c r="F9755" s="43"/>
      <c r="G9755" s="48">
        <f t="shared" si="244"/>
        <v>386629.10159436404</v>
      </c>
      <c r="H9755" s="389" t="s">
        <v>9567</v>
      </c>
    </row>
    <row r="9756" spans="1:8" x14ac:dyDescent="0.3">
      <c r="A9756" s="45">
        <v>45506</v>
      </c>
      <c r="B9756" s="396" t="s">
        <v>13953</v>
      </c>
      <c r="C9756" s="5" t="s">
        <v>5793</v>
      </c>
      <c r="D9756" s="5" t="s">
        <v>49</v>
      </c>
      <c r="E9756" s="43">
        <v>5000</v>
      </c>
      <c r="F9756" s="43"/>
      <c r="G9756" s="48">
        <f t="shared" si="244"/>
        <v>381629.10159436404</v>
      </c>
      <c r="H9756" s="389" t="s">
        <v>9567</v>
      </c>
    </row>
    <row r="9757" spans="1:8" x14ac:dyDescent="0.3">
      <c r="A9757" s="45">
        <v>45506</v>
      </c>
      <c r="B9757" s="396" t="s">
        <v>13953</v>
      </c>
      <c r="C9757" s="5" t="s">
        <v>11174</v>
      </c>
      <c r="D9757" s="5" t="s">
        <v>14191</v>
      </c>
      <c r="E9757" s="43">
        <v>3560</v>
      </c>
      <c r="F9757" s="43"/>
      <c r="G9757" s="48">
        <f t="shared" si="244"/>
        <v>378069.10159436404</v>
      </c>
      <c r="H9757" s="389" t="s">
        <v>9567</v>
      </c>
    </row>
    <row r="9758" spans="1:8" x14ac:dyDescent="0.3">
      <c r="A9758" s="45">
        <v>45506</v>
      </c>
      <c r="B9758" s="396" t="s">
        <v>13953</v>
      </c>
      <c r="C9758" s="5" t="s">
        <v>14192</v>
      </c>
      <c r="D9758" s="5" t="s">
        <v>13944</v>
      </c>
      <c r="E9758" s="43">
        <v>200000</v>
      </c>
      <c r="F9758" s="43"/>
      <c r="G9758" s="48">
        <f t="shared" si="244"/>
        <v>178069.10159436404</v>
      </c>
      <c r="H9758" s="389" t="s">
        <v>9567</v>
      </c>
    </row>
    <row r="9759" spans="1:8" x14ac:dyDescent="0.3">
      <c r="A9759" s="45">
        <v>45507</v>
      </c>
      <c r="B9759" s="396" t="s">
        <v>14036</v>
      </c>
      <c r="C9759" s="5" t="s">
        <v>14037</v>
      </c>
      <c r="D9759" s="5" t="s">
        <v>294</v>
      </c>
      <c r="E9759" s="43">
        <v>100000</v>
      </c>
      <c r="F9759" s="43"/>
      <c r="G9759" s="48">
        <f t="shared" si="244"/>
        <v>78069.101594364038</v>
      </c>
      <c r="H9759" s="389" t="s">
        <v>9567</v>
      </c>
    </row>
    <row r="9760" spans="1:8" x14ac:dyDescent="0.3">
      <c r="A9760" s="45">
        <v>45507</v>
      </c>
      <c r="B9760" s="396"/>
      <c r="C9760" s="5" t="s">
        <v>84</v>
      </c>
      <c r="D9760" s="5" t="s">
        <v>14195</v>
      </c>
      <c r="E9760" s="43">
        <v>2000</v>
      </c>
      <c r="F9760" s="43"/>
      <c r="G9760" s="48">
        <f t="shared" si="244"/>
        <v>76069.101594364038</v>
      </c>
      <c r="H9760" s="389" t="s">
        <v>9567</v>
      </c>
    </row>
    <row r="9761" spans="1:14" x14ac:dyDescent="0.3">
      <c r="A9761" s="45">
        <v>45507</v>
      </c>
      <c r="B9761" s="567"/>
      <c r="C9761" s="480"/>
      <c r="D9761" s="491" t="s">
        <v>14197</v>
      </c>
      <c r="E9761" s="480"/>
      <c r="F9761" s="43">
        <v>70000</v>
      </c>
      <c r="G9761" s="48">
        <f t="shared" si="244"/>
        <v>146069.10159436404</v>
      </c>
      <c r="H9761" s="389" t="s">
        <v>9567</v>
      </c>
      <c r="N9761" s="4">
        <v>6840</v>
      </c>
    </row>
    <row r="9762" spans="1:14" x14ac:dyDescent="0.3">
      <c r="A9762" s="45">
        <v>45507</v>
      </c>
      <c r="B9762" s="396" t="s">
        <v>13479</v>
      </c>
      <c r="C9762" s="5" t="s">
        <v>14107</v>
      </c>
      <c r="D9762" s="5" t="s">
        <v>294</v>
      </c>
      <c r="E9762" s="43">
        <v>40000</v>
      </c>
      <c r="F9762" s="43"/>
      <c r="G9762" s="48">
        <f t="shared" si="244"/>
        <v>106069.10159436404</v>
      </c>
      <c r="H9762" s="389" t="s">
        <v>9567</v>
      </c>
    </row>
    <row r="9763" spans="1:14" x14ac:dyDescent="0.3">
      <c r="A9763" s="45">
        <v>45507</v>
      </c>
      <c r="B9763" s="396" t="s">
        <v>13479</v>
      </c>
      <c r="C9763" s="5" t="s">
        <v>11174</v>
      </c>
      <c r="D9763" s="5" t="s">
        <v>14198</v>
      </c>
      <c r="E9763" s="43">
        <v>25000</v>
      </c>
      <c r="F9763" s="43"/>
      <c r="G9763" s="48">
        <f t="shared" si="244"/>
        <v>81069.101594364038</v>
      </c>
      <c r="H9763" s="389" t="s">
        <v>9567</v>
      </c>
    </row>
    <row r="9764" spans="1:14" x14ac:dyDescent="0.3">
      <c r="A9764" s="45">
        <v>45507</v>
      </c>
      <c r="B9764" s="396" t="s">
        <v>25</v>
      </c>
      <c r="C9764" s="5" t="s">
        <v>26</v>
      </c>
      <c r="D9764" s="5" t="s">
        <v>14199</v>
      </c>
      <c r="E9764" s="43">
        <v>1000</v>
      </c>
      <c r="F9764" s="43"/>
      <c r="G9764" s="48">
        <f t="shared" si="244"/>
        <v>80069.101594364038</v>
      </c>
      <c r="H9764" s="389" t="s">
        <v>9567</v>
      </c>
    </row>
    <row r="9765" spans="1:14" x14ac:dyDescent="0.3">
      <c r="A9765" s="45">
        <v>45507</v>
      </c>
      <c r="B9765" s="396" t="s">
        <v>14036</v>
      </c>
      <c r="C9765" s="5" t="s">
        <v>5793</v>
      </c>
      <c r="D9765" s="5" t="s">
        <v>40</v>
      </c>
      <c r="E9765" s="43">
        <v>3500</v>
      </c>
      <c r="F9765" s="43"/>
      <c r="G9765" s="48">
        <f t="shared" si="244"/>
        <v>76569.101594364038</v>
      </c>
      <c r="H9765" s="389" t="s">
        <v>9567</v>
      </c>
    </row>
    <row r="9766" spans="1:14" x14ac:dyDescent="0.3">
      <c r="A9766" s="45">
        <v>45507</v>
      </c>
      <c r="B9766" s="396" t="s">
        <v>13738</v>
      </c>
      <c r="C9766" s="5" t="s">
        <v>5793</v>
      </c>
      <c r="D9766" s="5" t="s">
        <v>40</v>
      </c>
      <c r="E9766" s="43">
        <v>1000</v>
      </c>
      <c r="F9766" s="43"/>
      <c r="G9766" s="48">
        <f t="shared" si="244"/>
        <v>75569.101594364038</v>
      </c>
      <c r="H9766" s="389" t="s">
        <v>9567</v>
      </c>
    </row>
    <row r="9767" spans="1:14" x14ac:dyDescent="0.3">
      <c r="A9767" s="45">
        <v>45507</v>
      </c>
      <c r="B9767" s="396" t="s">
        <v>14036</v>
      </c>
      <c r="C9767" s="5" t="s">
        <v>5793</v>
      </c>
      <c r="D9767" s="5" t="s">
        <v>8924</v>
      </c>
      <c r="E9767" s="43">
        <v>400</v>
      </c>
      <c r="F9767" s="43"/>
      <c r="G9767" s="48">
        <f t="shared" si="244"/>
        <v>75169.101594364038</v>
      </c>
      <c r="H9767" s="389" t="s">
        <v>9567</v>
      </c>
    </row>
    <row r="9768" spans="1:14" x14ac:dyDescent="0.3">
      <c r="A9768" s="45">
        <v>45507</v>
      </c>
      <c r="B9768" s="396" t="s">
        <v>12153</v>
      </c>
      <c r="C9768" s="5" t="s">
        <v>5793</v>
      </c>
      <c r="D9768" s="5" t="s">
        <v>40</v>
      </c>
      <c r="E9768" s="43">
        <v>2000</v>
      </c>
      <c r="F9768" s="43"/>
      <c r="G9768" s="48">
        <f t="shared" si="244"/>
        <v>73169.101594364038</v>
      </c>
      <c r="H9768" s="389" t="s">
        <v>9567</v>
      </c>
    </row>
    <row r="9769" spans="1:14" x14ac:dyDescent="0.3">
      <c r="A9769" s="45">
        <v>45507</v>
      </c>
      <c r="B9769" s="396" t="s">
        <v>25</v>
      </c>
      <c r="C9769" s="5" t="s">
        <v>25</v>
      </c>
      <c r="D9769" s="5" t="s">
        <v>8503</v>
      </c>
      <c r="E9769" s="43">
        <v>5000</v>
      </c>
      <c r="F9769" s="43"/>
      <c r="G9769" s="48">
        <f t="shared" si="244"/>
        <v>68169.101594364038</v>
      </c>
      <c r="H9769" s="389" t="s">
        <v>9567</v>
      </c>
    </row>
    <row r="9770" spans="1:14" x14ac:dyDescent="0.3">
      <c r="A9770" s="45">
        <v>45507</v>
      </c>
      <c r="B9770" s="396" t="s">
        <v>12153</v>
      </c>
      <c r="C9770" s="5" t="s">
        <v>9457</v>
      </c>
      <c r="D9770" s="5" t="s">
        <v>14204</v>
      </c>
      <c r="E9770" s="43">
        <v>2000</v>
      </c>
      <c r="F9770" s="43"/>
      <c r="G9770" s="48">
        <f t="shared" si="244"/>
        <v>66169.101594364038</v>
      </c>
      <c r="H9770" s="389" t="s">
        <v>9567</v>
      </c>
    </row>
    <row r="9771" spans="1:14" x14ac:dyDescent="0.3">
      <c r="A9771" s="45">
        <v>45507</v>
      </c>
      <c r="B9771" s="396" t="s">
        <v>25</v>
      </c>
      <c r="C9771" s="5" t="s">
        <v>64</v>
      </c>
      <c r="D9771" s="5" t="s">
        <v>14205</v>
      </c>
      <c r="E9771" s="43">
        <v>3190</v>
      </c>
      <c r="F9771" s="43"/>
      <c r="G9771" s="48">
        <f t="shared" si="244"/>
        <v>62979.101594364038</v>
      </c>
      <c r="H9771" s="389" t="s">
        <v>9567</v>
      </c>
    </row>
    <row r="9772" spans="1:14" x14ac:dyDescent="0.3">
      <c r="A9772" s="45">
        <v>45507</v>
      </c>
      <c r="B9772" s="396" t="s">
        <v>13738</v>
      </c>
      <c r="C9772" s="5"/>
      <c r="D9772" s="5" t="s">
        <v>14196</v>
      </c>
      <c r="E9772" s="43">
        <v>30000</v>
      </c>
      <c r="F9772" s="43"/>
      <c r="G9772" s="48">
        <f t="shared" si="244"/>
        <v>32979.101594364038</v>
      </c>
      <c r="H9772" s="389" t="s">
        <v>9567</v>
      </c>
    </row>
    <row r="9773" spans="1:14" x14ac:dyDescent="0.3">
      <c r="A9773" s="45">
        <v>45507</v>
      </c>
      <c r="B9773" s="396" t="s">
        <v>14036</v>
      </c>
      <c r="C9773" s="5" t="s">
        <v>9451</v>
      </c>
      <c r="D9773" s="5" t="s">
        <v>14206</v>
      </c>
      <c r="E9773" s="43">
        <v>7000</v>
      </c>
      <c r="F9773" s="43"/>
      <c r="G9773" s="48">
        <f t="shared" si="244"/>
        <v>25979.101594364038</v>
      </c>
      <c r="H9773" s="389" t="s">
        <v>9567</v>
      </c>
      <c r="K9773" s="52">
        <v>750</v>
      </c>
    </row>
    <row r="9774" spans="1:14" x14ac:dyDescent="0.3">
      <c r="A9774" s="45">
        <v>45507</v>
      </c>
      <c r="B9774" s="396" t="s">
        <v>13953</v>
      </c>
      <c r="C9774" s="5" t="s">
        <v>11174</v>
      </c>
      <c r="D9774" s="5" t="s">
        <v>14207</v>
      </c>
      <c r="E9774" s="43">
        <v>800</v>
      </c>
      <c r="F9774" s="43"/>
      <c r="G9774" s="48">
        <f t="shared" si="244"/>
        <v>25179.101594364038</v>
      </c>
      <c r="H9774" s="389" t="s">
        <v>9567</v>
      </c>
      <c r="K9774" s="52">
        <v>6820</v>
      </c>
    </row>
    <row r="9775" spans="1:14" x14ac:dyDescent="0.3">
      <c r="A9775" s="45">
        <v>45507</v>
      </c>
      <c r="B9775" s="396"/>
      <c r="C9775" s="5" t="s">
        <v>84</v>
      </c>
      <c r="D9775" s="5" t="s">
        <v>14208</v>
      </c>
      <c r="E9775" s="43">
        <v>5000</v>
      </c>
      <c r="F9775" s="43"/>
      <c r="G9775" s="48">
        <f t="shared" ref="G9775:G9841" si="245">G9774+F9775-E9775</f>
        <v>20179.101594364038</v>
      </c>
      <c r="H9775" s="389" t="s">
        <v>9567</v>
      </c>
      <c r="K9775" s="52">
        <v>5200</v>
      </c>
    </row>
    <row r="9776" spans="1:14" x14ac:dyDescent="0.3">
      <c r="A9776" s="45">
        <v>45507</v>
      </c>
      <c r="B9776" s="396" t="s">
        <v>13953</v>
      </c>
      <c r="C9776" s="5" t="s">
        <v>26</v>
      </c>
      <c r="D9776" s="5" t="s">
        <v>14209</v>
      </c>
      <c r="E9776" s="43">
        <v>4000</v>
      </c>
      <c r="F9776" s="43"/>
      <c r="G9776" s="48">
        <f t="shared" si="245"/>
        <v>16179.101594364038</v>
      </c>
      <c r="H9776" s="389" t="s">
        <v>9567</v>
      </c>
      <c r="K9776" s="52">
        <v>16800</v>
      </c>
    </row>
    <row r="9777" spans="1:14" x14ac:dyDescent="0.3">
      <c r="A9777" s="45">
        <v>45507</v>
      </c>
      <c r="B9777" s="396"/>
      <c r="C9777" s="5" t="s">
        <v>84</v>
      </c>
      <c r="D9777" s="5" t="s">
        <v>14210</v>
      </c>
      <c r="E9777" s="43">
        <v>5000</v>
      </c>
      <c r="F9777" s="43"/>
      <c r="G9777" s="48">
        <f t="shared" si="245"/>
        <v>11179.101594364038</v>
      </c>
      <c r="H9777" s="389" t="s">
        <v>9567</v>
      </c>
      <c r="K9777" s="52">
        <v>1050</v>
      </c>
    </row>
    <row r="9778" spans="1:14" x14ac:dyDescent="0.3">
      <c r="A9778" s="45">
        <v>45507</v>
      </c>
      <c r="B9778" s="396" t="s">
        <v>13953</v>
      </c>
      <c r="C9778" s="5" t="s">
        <v>5793</v>
      </c>
      <c r="D9778" s="5" t="s">
        <v>40</v>
      </c>
      <c r="E9778" s="43">
        <v>3500</v>
      </c>
      <c r="F9778" s="43"/>
      <c r="G9778" s="48">
        <f t="shared" si="245"/>
        <v>7679.1015943640377</v>
      </c>
      <c r="H9778" s="389" t="s">
        <v>9567</v>
      </c>
      <c r="K9778" s="52">
        <f>SUM(K9773:K9777)</f>
        <v>30620</v>
      </c>
    </row>
    <row r="9779" spans="1:14" x14ac:dyDescent="0.3">
      <c r="A9779" s="45">
        <v>45509</v>
      </c>
      <c r="B9779" s="567"/>
      <c r="C9779" s="480"/>
      <c r="D9779" s="491" t="s">
        <v>4106</v>
      </c>
      <c r="E9779" s="480"/>
      <c r="F9779" s="43">
        <v>500000</v>
      </c>
      <c r="G9779" s="48">
        <f t="shared" si="245"/>
        <v>507679.10159436404</v>
      </c>
      <c r="H9779" s="389" t="s">
        <v>9567</v>
      </c>
      <c r="N9779" s="4">
        <v>6840</v>
      </c>
    </row>
    <row r="9780" spans="1:14" x14ac:dyDescent="0.3">
      <c r="A9780" s="45">
        <v>45509</v>
      </c>
      <c r="B9780" s="396" t="s">
        <v>13953</v>
      </c>
      <c r="C9780" s="5" t="s">
        <v>11174</v>
      </c>
      <c r="D9780" s="5" t="s">
        <v>14211</v>
      </c>
      <c r="E9780" s="43">
        <v>6900</v>
      </c>
      <c r="F9780" s="43"/>
      <c r="G9780" s="48">
        <f t="shared" si="245"/>
        <v>500779.10159436404</v>
      </c>
      <c r="H9780" s="389" t="s">
        <v>9567</v>
      </c>
    </row>
    <row r="9781" spans="1:14" x14ac:dyDescent="0.3">
      <c r="A9781" s="45">
        <v>45509</v>
      </c>
      <c r="B9781" s="396" t="s">
        <v>14036</v>
      </c>
      <c r="C9781" s="5" t="s">
        <v>5793</v>
      </c>
      <c r="D9781" s="5" t="s">
        <v>40</v>
      </c>
      <c r="E9781" s="43">
        <v>3000</v>
      </c>
      <c r="F9781" s="43"/>
      <c r="G9781" s="48">
        <f t="shared" si="245"/>
        <v>497779.10159436404</v>
      </c>
      <c r="H9781" s="389" t="s">
        <v>9567</v>
      </c>
    </row>
    <row r="9782" spans="1:14" x14ac:dyDescent="0.3">
      <c r="A9782" s="45">
        <v>45509</v>
      </c>
      <c r="B9782" s="396" t="s">
        <v>13119</v>
      </c>
      <c r="C9782" s="5" t="s">
        <v>11174</v>
      </c>
      <c r="D9782" s="5" t="s">
        <v>14212</v>
      </c>
      <c r="E9782" s="43">
        <v>19280</v>
      </c>
      <c r="F9782" s="43"/>
      <c r="G9782" s="48">
        <f t="shared" si="245"/>
        <v>478499.10159436404</v>
      </c>
      <c r="H9782" s="389" t="s">
        <v>9567</v>
      </c>
    </row>
    <row r="9783" spans="1:14" x14ac:dyDescent="0.3">
      <c r="A9783" s="45">
        <v>45509</v>
      </c>
      <c r="B9783" s="396" t="s">
        <v>13738</v>
      </c>
      <c r="C9783" s="5" t="s">
        <v>5793</v>
      </c>
      <c r="D9783" s="5" t="s">
        <v>40</v>
      </c>
      <c r="E9783" s="43">
        <v>3000</v>
      </c>
      <c r="F9783" s="43"/>
      <c r="G9783" s="48">
        <f t="shared" si="245"/>
        <v>475499.10159436404</v>
      </c>
      <c r="H9783" s="389" t="s">
        <v>9567</v>
      </c>
    </row>
    <row r="9784" spans="1:14" x14ac:dyDescent="0.3">
      <c r="A9784" s="45">
        <v>45509</v>
      </c>
      <c r="B9784" s="394" t="s">
        <v>13953</v>
      </c>
      <c r="C9784" s="186" t="s">
        <v>54</v>
      </c>
      <c r="D9784" s="186" t="s">
        <v>6245</v>
      </c>
      <c r="E9784" s="187">
        <v>100000</v>
      </c>
      <c r="F9784" s="43"/>
      <c r="G9784" s="48">
        <f t="shared" si="245"/>
        <v>375499.10159436404</v>
      </c>
      <c r="H9784" s="389" t="s">
        <v>9567</v>
      </c>
    </row>
    <row r="9785" spans="1:14" x14ac:dyDescent="0.3">
      <c r="A9785" s="45">
        <v>45509</v>
      </c>
      <c r="B9785" s="396" t="s">
        <v>13738</v>
      </c>
      <c r="C9785" s="5" t="s">
        <v>13667</v>
      </c>
      <c r="D9785" s="5" t="s">
        <v>14213</v>
      </c>
      <c r="E9785" s="43">
        <v>27580</v>
      </c>
      <c r="F9785" s="43"/>
      <c r="G9785" s="48">
        <f t="shared" si="245"/>
        <v>347919.10159436404</v>
      </c>
      <c r="H9785" s="389" t="s">
        <v>9567</v>
      </c>
    </row>
    <row r="9786" spans="1:14" x14ac:dyDescent="0.3">
      <c r="A9786" s="45">
        <v>45509</v>
      </c>
      <c r="B9786" s="396" t="s">
        <v>13953</v>
      </c>
      <c r="C9786" s="5" t="s">
        <v>5793</v>
      </c>
      <c r="D9786" s="5" t="s">
        <v>40</v>
      </c>
      <c r="E9786" s="43">
        <v>3000</v>
      </c>
      <c r="F9786" s="43"/>
      <c r="G9786" s="48">
        <f t="shared" si="245"/>
        <v>344919.10159436404</v>
      </c>
      <c r="H9786" s="389" t="s">
        <v>9567</v>
      </c>
    </row>
    <row r="9787" spans="1:14" x14ac:dyDescent="0.3">
      <c r="A9787" s="45">
        <v>45509</v>
      </c>
      <c r="B9787" s="396" t="s">
        <v>14036</v>
      </c>
      <c r="C9787" s="5" t="s">
        <v>5793</v>
      </c>
      <c r="D9787" s="5" t="s">
        <v>40</v>
      </c>
      <c r="E9787" s="43">
        <v>1100</v>
      </c>
      <c r="F9787" s="43"/>
      <c r="G9787" s="48">
        <f t="shared" si="245"/>
        <v>343819.10159436404</v>
      </c>
      <c r="H9787" s="389" t="s">
        <v>9567</v>
      </c>
    </row>
    <row r="9788" spans="1:14" x14ac:dyDescent="0.3">
      <c r="A9788" s="45">
        <v>45509</v>
      </c>
      <c r="B9788" s="394" t="s">
        <v>12153</v>
      </c>
      <c r="C9788" s="186" t="s">
        <v>54</v>
      </c>
      <c r="D9788" s="186" t="s">
        <v>12779</v>
      </c>
      <c r="E9788" s="187">
        <v>18620</v>
      </c>
      <c r="F9788" s="43"/>
      <c r="G9788" s="48">
        <f t="shared" si="245"/>
        <v>325199.10159436404</v>
      </c>
      <c r="H9788" s="389" t="s">
        <v>9567</v>
      </c>
    </row>
    <row r="9789" spans="1:14" x14ac:dyDescent="0.3">
      <c r="A9789" s="45">
        <v>45509</v>
      </c>
      <c r="B9789" s="394" t="s">
        <v>13738</v>
      </c>
      <c r="C9789" s="186" t="s">
        <v>54</v>
      </c>
      <c r="D9789" s="186" t="s">
        <v>14050</v>
      </c>
      <c r="E9789" s="187">
        <v>63650</v>
      </c>
      <c r="F9789" s="43"/>
      <c r="G9789" s="48">
        <f t="shared" si="245"/>
        <v>261549.10159436404</v>
      </c>
      <c r="H9789" s="389" t="s">
        <v>9567</v>
      </c>
    </row>
    <row r="9790" spans="1:14" x14ac:dyDescent="0.3">
      <c r="A9790" s="45">
        <v>45509</v>
      </c>
      <c r="B9790" s="394" t="s">
        <v>13479</v>
      </c>
      <c r="C9790" s="186" t="s">
        <v>54</v>
      </c>
      <c r="D9790" s="186" t="s">
        <v>14214</v>
      </c>
      <c r="E9790" s="187">
        <v>78831</v>
      </c>
      <c r="F9790" s="43"/>
      <c r="G9790" s="48">
        <f t="shared" si="245"/>
        <v>182718.10159436404</v>
      </c>
      <c r="H9790" s="389" t="s">
        <v>9567</v>
      </c>
    </row>
    <row r="9791" spans="1:14" x14ac:dyDescent="0.3">
      <c r="A9791" s="45">
        <v>45509</v>
      </c>
      <c r="B9791" s="396" t="s">
        <v>25</v>
      </c>
      <c r="C9791" s="5" t="s">
        <v>25</v>
      </c>
      <c r="D9791" s="5" t="s">
        <v>8503</v>
      </c>
      <c r="E9791" s="43">
        <v>5000</v>
      </c>
      <c r="F9791" s="43"/>
      <c r="G9791" s="48">
        <f t="shared" si="245"/>
        <v>177718.10159436404</v>
      </c>
      <c r="H9791" s="389" t="s">
        <v>9567</v>
      </c>
    </row>
    <row r="9792" spans="1:14" x14ac:dyDescent="0.3">
      <c r="A9792" s="45">
        <v>45509</v>
      </c>
      <c r="B9792" s="567"/>
      <c r="C9792" s="480"/>
      <c r="D9792" s="491" t="s">
        <v>14155</v>
      </c>
      <c r="E9792" s="480"/>
      <c r="F9792" s="43">
        <v>1350000</v>
      </c>
      <c r="G9792" s="48">
        <f t="shared" si="245"/>
        <v>1527718.101594364</v>
      </c>
      <c r="H9792" s="389" t="s">
        <v>9567</v>
      </c>
    </row>
    <row r="9793" spans="1:9" x14ac:dyDescent="0.3">
      <c r="A9793" s="45">
        <v>45509</v>
      </c>
      <c r="B9793" s="394" t="s">
        <v>25</v>
      </c>
      <c r="C9793" s="186" t="s">
        <v>54</v>
      </c>
      <c r="D9793" s="186" t="s">
        <v>118</v>
      </c>
      <c r="E9793" s="187">
        <f>46000+75000+22000+57250</f>
        <v>200250</v>
      </c>
      <c r="F9793" s="43"/>
      <c r="G9793" s="48">
        <f t="shared" si="245"/>
        <v>1327468.101594364</v>
      </c>
      <c r="H9793" s="389" t="s">
        <v>9567</v>
      </c>
    </row>
    <row r="9794" spans="1:9" x14ac:dyDescent="0.3">
      <c r="A9794" s="45">
        <v>45509</v>
      </c>
      <c r="B9794" s="396"/>
      <c r="C9794" s="5" t="s">
        <v>14</v>
      </c>
      <c r="D9794" s="5" t="s">
        <v>294</v>
      </c>
      <c r="E9794" s="43">
        <v>10000</v>
      </c>
      <c r="F9794" s="43"/>
      <c r="G9794" s="48">
        <f t="shared" si="245"/>
        <v>1317468.101594364</v>
      </c>
      <c r="H9794" s="389" t="s">
        <v>9567</v>
      </c>
    </row>
    <row r="9795" spans="1:9" x14ac:dyDescent="0.3">
      <c r="A9795" s="45">
        <v>45509</v>
      </c>
      <c r="B9795" s="396" t="s">
        <v>13738</v>
      </c>
      <c r="C9795" s="5" t="s">
        <v>30</v>
      </c>
      <c r="D9795" s="5" t="s">
        <v>14189</v>
      </c>
      <c r="E9795" s="43">
        <v>1000</v>
      </c>
      <c r="F9795" s="43"/>
      <c r="G9795" s="48">
        <f t="shared" si="245"/>
        <v>1316468.101594364</v>
      </c>
      <c r="H9795" s="389" t="s">
        <v>9567</v>
      </c>
    </row>
    <row r="9796" spans="1:9" x14ac:dyDescent="0.3">
      <c r="A9796" s="45">
        <v>45510</v>
      </c>
      <c r="B9796" s="396" t="s">
        <v>12817</v>
      </c>
      <c r="C9796" s="5" t="s">
        <v>11174</v>
      </c>
      <c r="D9796" s="5" t="s">
        <v>14215</v>
      </c>
      <c r="E9796" s="43">
        <v>13000</v>
      </c>
      <c r="F9796" s="43"/>
      <c r="G9796" s="48">
        <f t="shared" si="245"/>
        <v>1303468.101594364</v>
      </c>
      <c r="H9796" s="389" t="s">
        <v>9567</v>
      </c>
    </row>
    <row r="9797" spans="1:9" x14ac:dyDescent="0.3">
      <c r="A9797" s="45">
        <v>45510</v>
      </c>
      <c r="B9797" s="394" t="s">
        <v>13953</v>
      </c>
      <c r="C9797" s="186" t="s">
        <v>54</v>
      </c>
      <c r="D9797" s="186" t="s">
        <v>11102</v>
      </c>
      <c r="E9797" s="187">
        <v>65140</v>
      </c>
      <c r="F9797" s="43"/>
      <c r="G9797" s="48">
        <f t="shared" si="245"/>
        <v>1238328.101594364</v>
      </c>
      <c r="H9797" s="389" t="s">
        <v>9567</v>
      </c>
    </row>
    <row r="9798" spans="1:9" x14ac:dyDescent="0.3">
      <c r="A9798" s="45">
        <v>45510</v>
      </c>
      <c r="B9798" s="396" t="s">
        <v>25</v>
      </c>
      <c r="C9798" s="5" t="s">
        <v>25</v>
      </c>
      <c r="D9798" s="5" t="s">
        <v>11435</v>
      </c>
      <c r="E9798" s="43">
        <v>1500</v>
      </c>
      <c r="F9798" s="43"/>
      <c r="G9798" s="48">
        <f t="shared" si="245"/>
        <v>1236828.101594364</v>
      </c>
      <c r="H9798" s="389" t="s">
        <v>9567</v>
      </c>
    </row>
    <row r="9799" spans="1:9" x14ac:dyDescent="0.3">
      <c r="A9799" s="45">
        <v>45510</v>
      </c>
      <c r="B9799" s="396" t="s">
        <v>25</v>
      </c>
      <c r="C9799" s="5" t="s">
        <v>25</v>
      </c>
      <c r="D9799" s="5" t="s">
        <v>11435</v>
      </c>
      <c r="E9799" s="43">
        <v>1500</v>
      </c>
      <c r="F9799" s="43"/>
      <c r="G9799" s="48">
        <f t="shared" si="245"/>
        <v>1235328.101594364</v>
      </c>
      <c r="H9799" s="389" t="s">
        <v>9567</v>
      </c>
    </row>
    <row r="9800" spans="1:9" x14ac:dyDescent="0.3">
      <c r="A9800" s="45">
        <v>45510</v>
      </c>
      <c r="B9800" s="394" t="s">
        <v>13479</v>
      </c>
      <c r="C9800" s="186" t="s">
        <v>54</v>
      </c>
      <c r="D9800" s="186" t="s">
        <v>13187</v>
      </c>
      <c r="E9800" s="187">
        <v>50980</v>
      </c>
      <c r="F9800" s="43"/>
      <c r="G9800" s="48">
        <f t="shared" si="245"/>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5"/>
        <v>1154348.101594364</v>
      </c>
      <c r="H9801" s="389" t="s">
        <v>9567</v>
      </c>
    </row>
    <row r="9802" spans="1:9" x14ac:dyDescent="0.3">
      <c r="A9802" s="45">
        <v>45510</v>
      </c>
      <c r="B9802" s="396" t="s">
        <v>12251</v>
      </c>
      <c r="C9802" s="5" t="s">
        <v>1616</v>
      </c>
      <c r="D9802" s="5" t="s">
        <v>14029</v>
      </c>
      <c r="E9802" s="43">
        <f>1500+1050</f>
        <v>2550</v>
      </c>
      <c r="F9802" s="43"/>
      <c r="G9802" s="48">
        <f t="shared" si="245"/>
        <v>1151798.101594364</v>
      </c>
      <c r="H9802" s="389" t="s">
        <v>9567</v>
      </c>
    </row>
    <row r="9803" spans="1:9" x14ac:dyDescent="0.3">
      <c r="A9803" s="45">
        <v>45510</v>
      </c>
      <c r="B9803" s="396" t="s">
        <v>13738</v>
      </c>
      <c r="C9803" s="5" t="s">
        <v>30</v>
      </c>
      <c r="D9803" s="5" t="s">
        <v>14189</v>
      </c>
      <c r="E9803" s="43">
        <v>2000</v>
      </c>
      <c r="F9803" s="43"/>
      <c r="G9803" s="48">
        <f t="shared" si="245"/>
        <v>1149798.101594364</v>
      </c>
      <c r="H9803" s="389" t="s">
        <v>9567</v>
      </c>
    </row>
    <row r="9804" spans="1:9" x14ac:dyDescent="0.3">
      <c r="A9804" s="45">
        <v>45510</v>
      </c>
      <c r="B9804" s="394" t="s">
        <v>12632</v>
      </c>
      <c r="C9804" s="186" t="s">
        <v>54</v>
      </c>
      <c r="D9804" s="186" t="s">
        <v>13185</v>
      </c>
      <c r="E9804" s="187">
        <v>865653</v>
      </c>
      <c r="F9804" s="43"/>
      <c r="G9804" s="48">
        <f t="shared" si="245"/>
        <v>284145.10159436404</v>
      </c>
      <c r="H9804" s="389" t="s">
        <v>9567</v>
      </c>
    </row>
    <row r="9805" spans="1:9" x14ac:dyDescent="0.3">
      <c r="A9805" s="45">
        <v>45510</v>
      </c>
      <c r="B9805" s="394" t="s">
        <v>12096</v>
      </c>
      <c r="C9805" s="186" t="s">
        <v>54</v>
      </c>
      <c r="D9805" s="186" t="s">
        <v>12767</v>
      </c>
      <c r="E9805" s="187">
        <v>203198</v>
      </c>
      <c r="F9805" s="43"/>
      <c r="G9805" s="48">
        <f t="shared" si="245"/>
        <v>80947.101594364038</v>
      </c>
      <c r="H9805" s="389" t="s">
        <v>9567</v>
      </c>
    </row>
    <row r="9806" spans="1:9" x14ac:dyDescent="0.3">
      <c r="A9806" s="45">
        <v>45510</v>
      </c>
      <c r="B9806" s="394" t="s">
        <v>13738</v>
      </c>
      <c r="C9806" s="186" t="s">
        <v>54</v>
      </c>
      <c r="D9806" s="186" t="s">
        <v>14217</v>
      </c>
      <c r="E9806" s="187">
        <v>76300</v>
      </c>
      <c r="F9806" s="43"/>
      <c r="G9806" s="48">
        <f t="shared" si="245"/>
        <v>4647.1015943640377</v>
      </c>
      <c r="H9806" s="389" t="s">
        <v>9567</v>
      </c>
    </row>
    <row r="9807" spans="1:9" x14ac:dyDescent="0.3">
      <c r="A9807" s="45">
        <v>45510</v>
      </c>
      <c r="B9807" s="396" t="s">
        <v>13400</v>
      </c>
      <c r="C9807" s="5" t="s">
        <v>26</v>
      </c>
      <c r="D9807" s="5" t="s">
        <v>14218</v>
      </c>
      <c r="E9807" s="43">
        <v>1700</v>
      </c>
      <c r="F9807" s="43"/>
      <c r="G9807" s="48">
        <f t="shared" si="245"/>
        <v>2947.1015943640377</v>
      </c>
      <c r="H9807" s="389" t="s">
        <v>9567</v>
      </c>
    </row>
    <row r="9808" spans="1:9" ht="17.25" customHeight="1" x14ac:dyDescent="0.3">
      <c r="A9808" s="45">
        <v>45510</v>
      </c>
      <c r="B9808" s="567"/>
      <c r="C9808" s="480"/>
      <c r="D9808" s="491" t="s">
        <v>14155</v>
      </c>
      <c r="E9808" s="480"/>
      <c r="F9808" s="43">
        <v>200000</v>
      </c>
      <c r="G9808" s="48">
        <f t="shared" si="245"/>
        <v>202947.10159436404</v>
      </c>
      <c r="H9808" s="389" t="s">
        <v>9567</v>
      </c>
    </row>
    <row r="9809" spans="1:13" x14ac:dyDescent="0.3">
      <c r="A9809" s="45">
        <v>45510</v>
      </c>
      <c r="B9809" s="396" t="s">
        <v>12096</v>
      </c>
      <c r="C9809" s="5" t="s">
        <v>26</v>
      </c>
      <c r="D9809" s="5" t="s">
        <v>14219</v>
      </c>
      <c r="E9809" s="43">
        <v>4000</v>
      </c>
      <c r="F9809" s="43"/>
      <c r="G9809" s="48">
        <f t="shared" si="245"/>
        <v>198947.10159436404</v>
      </c>
      <c r="H9809" s="389" t="s">
        <v>9567</v>
      </c>
    </row>
    <row r="9810" spans="1:13" x14ac:dyDescent="0.3">
      <c r="A9810" s="45">
        <v>45510</v>
      </c>
      <c r="B9810" s="396" t="s">
        <v>14167</v>
      </c>
      <c r="C9810" s="5" t="s">
        <v>5793</v>
      </c>
      <c r="D9810" s="5" t="s">
        <v>40</v>
      </c>
      <c r="E9810" s="43">
        <v>1200</v>
      </c>
      <c r="F9810" s="43"/>
      <c r="G9810" s="48">
        <f t="shared" si="245"/>
        <v>197747.10159436404</v>
      </c>
      <c r="H9810" s="389" t="s">
        <v>9567</v>
      </c>
    </row>
    <row r="9811" spans="1:13" x14ac:dyDescent="0.3">
      <c r="A9811" s="45">
        <v>45510</v>
      </c>
      <c r="B9811" s="396" t="s">
        <v>13159</v>
      </c>
      <c r="C9811" s="5" t="s">
        <v>26</v>
      </c>
      <c r="D9811" s="5" t="s">
        <v>14221</v>
      </c>
      <c r="E9811" s="43">
        <v>1500</v>
      </c>
      <c r="F9811" s="43"/>
      <c r="G9811" s="48">
        <f t="shared" si="245"/>
        <v>196247.10159436404</v>
      </c>
      <c r="H9811" s="389" t="s">
        <v>9567</v>
      </c>
    </row>
    <row r="9812" spans="1:13" x14ac:dyDescent="0.3">
      <c r="A9812" s="45">
        <v>45510</v>
      </c>
      <c r="B9812" s="396" t="s">
        <v>25</v>
      </c>
      <c r="C9812" s="5" t="s">
        <v>26</v>
      </c>
      <c r="D9812" s="5" t="s">
        <v>14222</v>
      </c>
      <c r="E9812" s="43">
        <v>900</v>
      </c>
      <c r="F9812" s="43"/>
      <c r="G9812" s="48">
        <f t="shared" si="245"/>
        <v>195347.10159436404</v>
      </c>
      <c r="H9812" s="389" t="s">
        <v>9567</v>
      </c>
    </row>
    <row r="9813" spans="1:13" x14ac:dyDescent="0.3">
      <c r="A9813" s="45">
        <v>45510</v>
      </c>
      <c r="B9813" s="396" t="s">
        <v>25</v>
      </c>
      <c r="C9813" s="5" t="s">
        <v>25</v>
      </c>
      <c r="D9813" s="5" t="s">
        <v>8503</v>
      </c>
      <c r="E9813" s="43">
        <v>5000</v>
      </c>
      <c r="F9813" s="43"/>
      <c r="G9813" s="48">
        <f t="shared" si="245"/>
        <v>190347.10159436404</v>
      </c>
      <c r="H9813" s="389" t="s">
        <v>9567</v>
      </c>
    </row>
    <row r="9814" spans="1:13" x14ac:dyDescent="0.3">
      <c r="A9814" s="45">
        <v>45510</v>
      </c>
      <c r="B9814" s="396" t="s">
        <v>12632</v>
      </c>
      <c r="C9814" s="5" t="s">
        <v>64</v>
      </c>
      <c r="D9814" s="5" t="s">
        <v>14223</v>
      </c>
      <c r="E9814" s="43">
        <v>5560</v>
      </c>
      <c r="F9814" s="43"/>
      <c r="G9814" s="48">
        <f t="shared" si="245"/>
        <v>184787.10159436404</v>
      </c>
      <c r="H9814" s="389" t="s">
        <v>9567</v>
      </c>
    </row>
    <row r="9815" spans="1:13" x14ac:dyDescent="0.3">
      <c r="A9815" s="45">
        <v>45510</v>
      </c>
      <c r="B9815" s="396"/>
      <c r="C9815" s="5" t="s">
        <v>57</v>
      </c>
      <c r="D9815" s="5" t="s">
        <v>294</v>
      </c>
      <c r="E9815" s="43">
        <v>10000</v>
      </c>
      <c r="F9815" s="43"/>
      <c r="G9815" s="48">
        <f t="shared" si="245"/>
        <v>174787.10159436404</v>
      </c>
      <c r="H9815" s="389" t="s">
        <v>9567</v>
      </c>
    </row>
    <row r="9816" spans="1:13" x14ac:dyDescent="0.3">
      <c r="A9816" s="45">
        <v>45510</v>
      </c>
      <c r="B9816" s="394" t="s">
        <v>12071</v>
      </c>
      <c r="C9816" s="186" t="s">
        <v>54</v>
      </c>
      <c r="D9816" s="186" t="s">
        <v>6236</v>
      </c>
      <c r="E9816" s="187">
        <v>160181</v>
      </c>
      <c r="F9816" s="43"/>
      <c r="G9816" s="48">
        <f t="shared" si="245"/>
        <v>14606.101594364038</v>
      </c>
      <c r="H9816" s="389" t="s">
        <v>9567</v>
      </c>
    </row>
    <row r="9817" spans="1:13" x14ac:dyDescent="0.3">
      <c r="A9817" s="45">
        <v>45511</v>
      </c>
      <c r="B9817" s="396" t="s">
        <v>13953</v>
      </c>
      <c r="C9817" s="5" t="s">
        <v>5793</v>
      </c>
      <c r="D9817" s="5" t="s">
        <v>14085</v>
      </c>
      <c r="E9817" s="43">
        <v>4000</v>
      </c>
      <c r="F9817" s="43"/>
      <c r="G9817" s="48">
        <f t="shared" si="245"/>
        <v>10606.101594364038</v>
      </c>
      <c r="H9817" s="389" t="s">
        <v>9567</v>
      </c>
    </row>
    <row r="9818" spans="1:13" x14ac:dyDescent="0.3">
      <c r="A9818" s="45">
        <v>45511</v>
      </c>
      <c r="B9818" s="396" t="s">
        <v>13884</v>
      </c>
      <c r="C9818" s="5" t="s">
        <v>11174</v>
      </c>
      <c r="D9818" s="5" t="s">
        <v>14228</v>
      </c>
      <c r="E9818" s="43">
        <v>3000</v>
      </c>
      <c r="F9818" s="43"/>
      <c r="G9818" s="48">
        <f t="shared" si="245"/>
        <v>7606.1015943640377</v>
      </c>
      <c r="H9818" s="389" t="s">
        <v>9567</v>
      </c>
      <c r="M9818" s="52"/>
    </row>
    <row r="9819" spans="1:13" x14ac:dyDescent="0.3">
      <c r="A9819" s="45">
        <v>45511</v>
      </c>
      <c r="B9819" s="396" t="s">
        <v>13209</v>
      </c>
      <c r="C9819" s="5" t="s">
        <v>11174</v>
      </c>
      <c r="D9819" s="5" t="s">
        <v>13288</v>
      </c>
      <c r="E9819" s="43">
        <v>1270</v>
      </c>
      <c r="F9819" s="43"/>
      <c r="G9819" s="48">
        <f t="shared" si="245"/>
        <v>6336.1015943640377</v>
      </c>
      <c r="H9819" s="389" t="s">
        <v>9567</v>
      </c>
      <c r="M9819" s="52"/>
    </row>
    <row r="9820" spans="1:13" x14ac:dyDescent="0.3">
      <c r="A9820" s="45">
        <v>45511</v>
      </c>
      <c r="B9820" s="396" t="s">
        <v>13884</v>
      </c>
      <c r="C9820" s="5" t="s">
        <v>11174</v>
      </c>
      <c r="D9820" s="5" t="s">
        <v>14229</v>
      </c>
      <c r="E9820" s="43">
        <v>5660</v>
      </c>
      <c r="F9820" s="43"/>
      <c r="G9820" s="48">
        <f t="shared" si="245"/>
        <v>676.10159436403774</v>
      </c>
      <c r="H9820" s="389" t="s">
        <v>9567</v>
      </c>
      <c r="M9820" s="52"/>
    </row>
    <row r="9821" spans="1:13" x14ac:dyDescent="0.3">
      <c r="A9821" s="45">
        <v>45511</v>
      </c>
      <c r="B9821" s="567"/>
      <c r="C9821" s="480"/>
      <c r="D9821" s="491" t="s">
        <v>4106</v>
      </c>
      <c r="E9821" s="480"/>
      <c r="F9821" s="43">
        <v>100000</v>
      </c>
      <c r="G9821" s="48">
        <f t="shared" si="245"/>
        <v>100676.10159436404</v>
      </c>
      <c r="H9821" s="389" t="s">
        <v>9567</v>
      </c>
      <c r="K9821" s="52">
        <f>K9819-K9820</f>
        <v>0</v>
      </c>
      <c r="M9821" s="52">
        <v>100000</v>
      </c>
    </row>
    <row r="9822" spans="1:13" x14ac:dyDescent="0.3">
      <c r="A9822" s="45">
        <v>45511</v>
      </c>
      <c r="B9822" s="396" t="s">
        <v>12153</v>
      </c>
      <c r="C9822" s="5" t="s">
        <v>26</v>
      </c>
      <c r="D9822" s="5" t="s">
        <v>14230</v>
      </c>
      <c r="E9822" s="43">
        <v>1000</v>
      </c>
      <c r="F9822" s="43"/>
      <c r="G9822" s="48">
        <f t="shared" si="245"/>
        <v>99676.101594364038</v>
      </c>
      <c r="H9822" s="389" t="s">
        <v>9567</v>
      </c>
      <c r="M9822" s="52">
        <v>1000</v>
      </c>
    </row>
    <row r="9823" spans="1:13" x14ac:dyDescent="0.3">
      <c r="A9823" s="45">
        <v>45511</v>
      </c>
      <c r="B9823" s="394" t="s">
        <v>12153</v>
      </c>
      <c r="C9823" s="186" t="s">
        <v>54</v>
      </c>
      <c r="D9823" s="186" t="s">
        <v>14231</v>
      </c>
      <c r="E9823" s="187">
        <v>36532</v>
      </c>
      <c r="F9823" s="43"/>
      <c r="G9823" s="48">
        <f t="shared" si="245"/>
        <v>63144.101594364038</v>
      </c>
      <c r="H9823" s="389" t="s">
        <v>9567</v>
      </c>
      <c r="M9823" s="52">
        <v>250</v>
      </c>
    </row>
    <row r="9824" spans="1:13" x14ac:dyDescent="0.3">
      <c r="A9824" s="45">
        <v>45511</v>
      </c>
      <c r="B9824" s="396" t="s">
        <v>14036</v>
      </c>
      <c r="C9824" s="5" t="s">
        <v>5793</v>
      </c>
      <c r="D9824" s="5" t="s">
        <v>40</v>
      </c>
      <c r="E9824" s="43">
        <v>3500</v>
      </c>
      <c r="F9824" s="43"/>
      <c r="G9824" s="48">
        <f t="shared" si="245"/>
        <v>59644.101594364038</v>
      </c>
      <c r="H9824" s="389" t="s">
        <v>9567</v>
      </c>
      <c r="M9824" s="52">
        <f>SUM(M9821:M9823)</f>
        <v>101250</v>
      </c>
    </row>
    <row r="9825" spans="1:13" ht="17.25" customHeight="1" x14ac:dyDescent="0.3">
      <c r="A9825" s="45">
        <v>45511</v>
      </c>
      <c r="B9825" s="567"/>
      <c r="C9825" s="480"/>
      <c r="D9825" s="491" t="s">
        <v>14155</v>
      </c>
      <c r="E9825" s="480"/>
      <c r="F9825" s="43">
        <v>762250</v>
      </c>
      <c r="G9825" s="48">
        <f t="shared" si="245"/>
        <v>821894.10159436404</v>
      </c>
      <c r="H9825" s="389" t="s">
        <v>9567</v>
      </c>
    </row>
    <row r="9826" spans="1:13" x14ac:dyDescent="0.3">
      <c r="A9826" s="45">
        <v>45511</v>
      </c>
      <c r="B9826" s="394" t="s">
        <v>13159</v>
      </c>
      <c r="C9826" s="186" t="s">
        <v>54</v>
      </c>
      <c r="D9826" s="186" t="s">
        <v>14237</v>
      </c>
      <c r="E9826" s="187">
        <f>3500+55000</f>
        <v>58500</v>
      </c>
      <c r="F9826" s="43"/>
      <c r="G9826" s="48">
        <f t="shared" si="245"/>
        <v>763394.10159436404</v>
      </c>
      <c r="H9826" s="389" t="s">
        <v>9567</v>
      </c>
      <c r="M9826" s="52"/>
    </row>
    <row r="9827" spans="1:13" x14ac:dyDescent="0.3">
      <c r="A9827" s="45">
        <v>45511</v>
      </c>
      <c r="B9827" s="396" t="s">
        <v>25</v>
      </c>
      <c r="C9827" s="5" t="s">
        <v>25</v>
      </c>
      <c r="D9827" s="5" t="s">
        <v>8503</v>
      </c>
      <c r="E9827" s="43">
        <v>5000</v>
      </c>
      <c r="F9827" s="43"/>
      <c r="G9827" s="48">
        <f t="shared" si="245"/>
        <v>758394.10159436404</v>
      </c>
      <c r="H9827" s="389" t="s">
        <v>9567</v>
      </c>
      <c r="M9827" s="52"/>
    </row>
    <row r="9828" spans="1:13" x14ac:dyDescent="0.3">
      <c r="A9828" s="45">
        <v>45511</v>
      </c>
      <c r="B9828" s="394" t="s">
        <v>12153</v>
      </c>
      <c r="C9828" s="186" t="s">
        <v>54</v>
      </c>
      <c r="D9828" s="186" t="s">
        <v>14234</v>
      </c>
      <c r="E9828" s="187">
        <f>35500+57661+56109</f>
        <v>149270</v>
      </c>
      <c r="F9828" s="43"/>
      <c r="G9828" s="48">
        <f t="shared" si="245"/>
        <v>609124.10159436404</v>
      </c>
      <c r="H9828" s="389" t="s">
        <v>9567</v>
      </c>
      <c r="M9828" s="52">
        <v>36532</v>
      </c>
    </row>
    <row r="9829" spans="1:13" x14ac:dyDescent="0.3">
      <c r="A9829" s="45">
        <v>45511</v>
      </c>
      <c r="B9829" s="396" t="s">
        <v>12153</v>
      </c>
      <c r="C9829" s="5" t="s">
        <v>9758</v>
      </c>
      <c r="D9829" s="5" t="s">
        <v>14235</v>
      </c>
      <c r="E9829" s="43">
        <v>2250</v>
      </c>
      <c r="F9829" s="43"/>
      <c r="G9829" s="48">
        <f t="shared" si="245"/>
        <v>606874.10159436404</v>
      </c>
      <c r="H9829" s="389" t="s">
        <v>9567</v>
      </c>
      <c r="M9829" s="52">
        <v>25968</v>
      </c>
    </row>
    <row r="9830" spans="1:13" x14ac:dyDescent="0.3">
      <c r="A9830" s="45">
        <v>45511</v>
      </c>
      <c r="B9830" s="396" t="s">
        <v>25</v>
      </c>
      <c r="C9830" s="5" t="s">
        <v>30</v>
      </c>
      <c r="D9830" s="5" t="s">
        <v>14236</v>
      </c>
      <c r="E9830" s="43">
        <v>2000</v>
      </c>
      <c r="F9830" s="43"/>
      <c r="G9830" s="48">
        <f t="shared" si="245"/>
        <v>604874.10159436404</v>
      </c>
      <c r="H9830" s="389" t="s">
        <v>9567</v>
      </c>
      <c r="M9830" s="52">
        <v>3766</v>
      </c>
    </row>
    <row r="9831" spans="1:13" x14ac:dyDescent="0.3">
      <c r="A9831" s="45">
        <v>45511</v>
      </c>
      <c r="B9831" s="394" t="s">
        <v>12153</v>
      </c>
      <c r="C9831" s="186" t="s">
        <v>54</v>
      </c>
      <c r="D9831" s="186" t="s">
        <v>11077</v>
      </c>
      <c r="E9831" s="187">
        <v>60200</v>
      </c>
      <c r="F9831" s="43"/>
      <c r="G9831" s="48">
        <f t="shared" si="245"/>
        <v>544674.10159436404</v>
      </c>
      <c r="H9831" s="389" t="s">
        <v>9567</v>
      </c>
      <c r="M9831" s="52">
        <f>M9830+M9829+M9828</f>
        <v>66266</v>
      </c>
    </row>
    <row r="9832" spans="1:13" x14ac:dyDescent="0.3">
      <c r="A9832" s="45">
        <v>45511</v>
      </c>
      <c r="B9832" s="394" t="s">
        <v>25</v>
      </c>
      <c r="C9832" s="186" t="s">
        <v>54</v>
      </c>
      <c r="D9832" s="186" t="s">
        <v>12577</v>
      </c>
      <c r="E9832" s="187">
        <v>55000</v>
      </c>
      <c r="F9832" s="43"/>
      <c r="G9832" s="48">
        <f t="shared" si="245"/>
        <v>489674.10159436404</v>
      </c>
      <c r="H9832" s="389" t="s">
        <v>9567</v>
      </c>
    </row>
    <row r="9833" spans="1:13" x14ac:dyDescent="0.3">
      <c r="A9833" s="45">
        <v>45511</v>
      </c>
      <c r="B9833" s="396" t="s">
        <v>25</v>
      </c>
      <c r="C9833" s="5" t="s">
        <v>84</v>
      </c>
      <c r="D9833" s="5" t="s">
        <v>14238</v>
      </c>
      <c r="E9833" s="43">
        <v>25000</v>
      </c>
      <c r="F9833" s="43"/>
      <c r="G9833" s="48">
        <f t="shared" si="245"/>
        <v>464674.10159436404</v>
      </c>
      <c r="H9833" s="389" t="s">
        <v>9567</v>
      </c>
      <c r="M9833" s="93">
        <f>M9824-M9831</f>
        <v>34984</v>
      </c>
    </row>
    <row r="9834" spans="1:13" x14ac:dyDescent="0.3">
      <c r="A9834" s="45">
        <v>45511</v>
      </c>
      <c r="B9834" s="394" t="s">
        <v>25</v>
      </c>
      <c r="C9834" s="186" t="s">
        <v>54</v>
      </c>
      <c r="D9834" s="186" t="s">
        <v>14239</v>
      </c>
      <c r="E9834" s="187">
        <v>7260</v>
      </c>
      <c r="F9834" s="43"/>
      <c r="G9834" s="48">
        <f t="shared" si="245"/>
        <v>457414.10159436404</v>
      </c>
      <c r="H9834" s="389" t="s">
        <v>9567</v>
      </c>
      <c r="M9834" s="93"/>
    </row>
    <row r="9835" spans="1:13" x14ac:dyDescent="0.3">
      <c r="A9835" s="45">
        <v>45511</v>
      </c>
      <c r="B9835" s="396" t="s">
        <v>13884</v>
      </c>
      <c r="C9835" s="5" t="s">
        <v>26</v>
      </c>
      <c r="D9835" s="5" t="s">
        <v>2637</v>
      </c>
      <c r="E9835" s="43">
        <v>1000</v>
      </c>
      <c r="F9835" s="43"/>
      <c r="G9835" s="48">
        <f t="shared" si="245"/>
        <v>456414.10159436404</v>
      </c>
      <c r="H9835" s="389" t="s">
        <v>9567</v>
      </c>
    </row>
    <row r="9836" spans="1:13" x14ac:dyDescent="0.3">
      <c r="A9836" s="45">
        <v>45512</v>
      </c>
      <c r="B9836" s="394" t="s">
        <v>10319</v>
      </c>
      <c r="C9836" s="186" t="s">
        <v>54</v>
      </c>
      <c r="D9836" s="186" t="s">
        <v>14246</v>
      </c>
      <c r="E9836" s="187">
        <f>278520-58065</f>
        <v>220455</v>
      </c>
      <c r="F9836" s="43"/>
      <c r="G9836" s="48">
        <f t="shared" si="245"/>
        <v>235959.10159436404</v>
      </c>
      <c r="H9836" s="389" t="s">
        <v>9567</v>
      </c>
    </row>
    <row r="9837" spans="1:13" x14ac:dyDescent="0.3">
      <c r="A9837" s="45">
        <v>45512</v>
      </c>
      <c r="B9837" s="394" t="s">
        <v>12095</v>
      </c>
      <c r="C9837" s="186" t="s">
        <v>54</v>
      </c>
      <c r="D9837" s="186" t="s">
        <v>6253</v>
      </c>
      <c r="E9837" s="187">
        <v>145550</v>
      </c>
      <c r="F9837" s="43"/>
      <c r="G9837" s="48">
        <f t="shared" si="245"/>
        <v>90409.101594364038</v>
      </c>
      <c r="H9837" s="389" t="s">
        <v>9567</v>
      </c>
    </row>
    <row r="9838" spans="1:13" x14ac:dyDescent="0.3">
      <c r="A9838" s="45">
        <v>45512</v>
      </c>
      <c r="B9838" s="396" t="s">
        <v>25</v>
      </c>
      <c r="C9838" s="5" t="s">
        <v>25</v>
      </c>
      <c r="D9838" s="5" t="s">
        <v>8503</v>
      </c>
      <c r="E9838" s="43">
        <v>5000</v>
      </c>
      <c r="F9838" s="43"/>
      <c r="G9838" s="48">
        <f t="shared" si="245"/>
        <v>85409.101594364038</v>
      </c>
      <c r="H9838" s="389" t="s">
        <v>9567</v>
      </c>
    </row>
    <row r="9839" spans="1:13" x14ac:dyDescent="0.3">
      <c r="A9839" s="45">
        <v>45512</v>
      </c>
      <c r="B9839" s="396" t="s">
        <v>12095</v>
      </c>
      <c r="C9839" s="5" t="s">
        <v>11174</v>
      </c>
      <c r="D9839" s="5" t="s">
        <v>14241</v>
      </c>
      <c r="E9839" s="43">
        <v>300</v>
      </c>
      <c r="F9839" s="43"/>
      <c r="G9839" s="48">
        <f t="shared" si="245"/>
        <v>85109.101594364038</v>
      </c>
      <c r="H9839" s="389" t="s">
        <v>9567</v>
      </c>
    </row>
    <row r="9840" spans="1:13" x14ac:dyDescent="0.3">
      <c r="A9840" s="45">
        <v>45512</v>
      </c>
      <c r="B9840" s="396" t="s">
        <v>13805</v>
      </c>
      <c r="C9840" s="5" t="s">
        <v>9758</v>
      </c>
      <c r="D9840" s="5" t="s">
        <v>14027</v>
      </c>
      <c r="E9840" s="43">
        <v>5000</v>
      </c>
      <c r="F9840" s="43"/>
      <c r="G9840" s="48">
        <f t="shared" si="245"/>
        <v>80109.101594364038</v>
      </c>
      <c r="H9840" s="389" t="s">
        <v>9567</v>
      </c>
    </row>
    <row r="9841" spans="1:11" x14ac:dyDescent="0.3">
      <c r="A9841" s="45">
        <v>45512</v>
      </c>
      <c r="B9841" s="396" t="s">
        <v>13479</v>
      </c>
      <c r="C9841" s="5" t="s">
        <v>11174</v>
      </c>
      <c r="D9841" s="5" t="s">
        <v>14242</v>
      </c>
      <c r="E9841" s="43">
        <v>10450</v>
      </c>
      <c r="F9841" s="43"/>
      <c r="G9841" s="48">
        <f t="shared" si="245"/>
        <v>69659.101594364038</v>
      </c>
      <c r="H9841" s="389" t="s">
        <v>9567</v>
      </c>
    </row>
    <row r="9842" spans="1:11" x14ac:dyDescent="0.3">
      <c r="A9842" s="45">
        <v>45512</v>
      </c>
      <c r="B9842" s="396" t="s">
        <v>14036</v>
      </c>
      <c r="C9842" s="5" t="s">
        <v>11174</v>
      </c>
      <c r="D9842" s="5" t="s">
        <v>14243</v>
      </c>
      <c r="E9842" s="43">
        <v>3300</v>
      </c>
      <c r="F9842" s="43"/>
      <c r="G9842" s="48">
        <f t="shared" ref="G9842:G9906" si="246">G9841+F9842-E9842</f>
        <v>66359.101594364038</v>
      </c>
      <c r="H9842" s="389" t="s">
        <v>9567</v>
      </c>
      <c r="I9842" s="585" t="s">
        <v>12535</v>
      </c>
      <c r="J9842" s="585"/>
      <c r="K9842" s="187">
        <v>2945805.2419354836</v>
      </c>
    </row>
    <row r="9843" spans="1:11" x14ac:dyDescent="0.3">
      <c r="A9843" s="45">
        <v>45512</v>
      </c>
      <c r="B9843" s="396" t="s">
        <v>14036</v>
      </c>
      <c r="C9843" s="5" t="s">
        <v>11174</v>
      </c>
      <c r="D9843" s="5" t="s">
        <v>13390</v>
      </c>
      <c r="E9843" s="43">
        <v>300</v>
      </c>
      <c r="F9843" s="43"/>
      <c r="G9843" s="48">
        <f t="shared" si="246"/>
        <v>66059.101594364038</v>
      </c>
      <c r="H9843" s="389" t="s">
        <v>9567</v>
      </c>
      <c r="I9843" s="585"/>
      <c r="J9843" s="585"/>
      <c r="K9843" s="187"/>
    </row>
    <row r="9844" spans="1:11" x14ac:dyDescent="0.3">
      <c r="A9844" s="45">
        <v>45512</v>
      </c>
      <c r="B9844" s="396" t="s">
        <v>12153</v>
      </c>
      <c r="C9844" s="5" t="s">
        <v>11174</v>
      </c>
      <c r="D9844" s="5" t="s">
        <v>14245</v>
      </c>
      <c r="E9844" s="43">
        <v>900</v>
      </c>
      <c r="F9844" s="43"/>
      <c r="G9844" s="48">
        <f t="shared" si="246"/>
        <v>65159.101594364038</v>
      </c>
      <c r="H9844" s="389" t="s">
        <v>9567</v>
      </c>
      <c r="I9844" s="585" t="s">
        <v>55</v>
      </c>
      <c r="J9844" s="585"/>
      <c r="K9844" s="187">
        <f ca="1">SUMIF(C9754:E9970,"salary",E9754:E9970)</f>
        <v>2791635</v>
      </c>
    </row>
    <row r="9845" spans="1:11" x14ac:dyDescent="0.3">
      <c r="A9845" s="45">
        <v>45512</v>
      </c>
      <c r="B9845" s="396" t="s">
        <v>13738</v>
      </c>
      <c r="C9845" s="5" t="s">
        <v>5793</v>
      </c>
      <c r="D9845" s="5" t="s">
        <v>40</v>
      </c>
      <c r="E9845" s="43">
        <v>2000</v>
      </c>
      <c r="F9845" s="43"/>
      <c r="G9845" s="48">
        <f t="shared" si="246"/>
        <v>63159.101594364038</v>
      </c>
      <c r="H9845" s="389" t="s">
        <v>9567</v>
      </c>
      <c r="I9845" s="585" t="s">
        <v>12254</v>
      </c>
      <c r="J9845" s="585"/>
      <c r="K9845" s="187">
        <f ca="1">K9842-K9844</f>
        <v>154170.24193548365</v>
      </c>
    </row>
    <row r="9846" spans="1:11" x14ac:dyDescent="0.3">
      <c r="A9846" s="45">
        <v>45512</v>
      </c>
      <c r="B9846" s="396" t="s">
        <v>12071</v>
      </c>
      <c r="C9846" s="5" t="s">
        <v>26</v>
      </c>
      <c r="D9846" s="5" t="s">
        <v>14244</v>
      </c>
      <c r="E9846" s="43">
        <v>7000</v>
      </c>
      <c r="F9846" s="43"/>
      <c r="G9846" s="48">
        <f t="shared" si="246"/>
        <v>56159.101594364038</v>
      </c>
      <c r="H9846" s="389" t="s">
        <v>9567</v>
      </c>
    </row>
    <row r="9847" spans="1:11" x14ac:dyDescent="0.3">
      <c r="A9847" s="45">
        <v>45512</v>
      </c>
      <c r="B9847" s="396" t="s">
        <v>14036</v>
      </c>
      <c r="C9847" s="5" t="s">
        <v>5793</v>
      </c>
      <c r="D9847" s="5" t="s">
        <v>40</v>
      </c>
      <c r="E9847" s="43">
        <v>900</v>
      </c>
      <c r="F9847" s="43"/>
      <c r="G9847" s="48">
        <f t="shared" si="246"/>
        <v>55259.101594364038</v>
      </c>
      <c r="H9847" s="389" t="s">
        <v>9567</v>
      </c>
      <c r="K9847" s="52">
        <v>2951217</v>
      </c>
    </row>
    <row r="9848" spans="1:11" x14ac:dyDescent="0.3">
      <c r="A9848" s="45">
        <v>45513</v>
      </c>
      <c r="B9848" s="396" t="s">
        <v>14036</v>
      </c>
      <c r="C9848" s="5" t="s">
        <v>5793</v>
      </c>
      <c r="D9848" s="5" t="s">
        <v>40</v>
      </c>
      <c r="E9848" s="43">
        <v>2300</v>
      </c>
      <c r="F9848" s="43"/>
      <c r="G9848" s="48">
        <f t="shared" si="246"/>
        <v>52959.101594364038</v>
      </c>
      <c r="H9848" s="389" t="s">
        <v>9567</v>
      </c>
      <c r="K9848" s="52">
        <v>28000</v>
      </c>
    </row>
    <row r="9849" spans="1:11" x14ac:dyDescent="0.3">
      <c r="A9849" s="45">
        <v>45513</v>
      </c>
      <c r="B9849" s="396" t="s">
        <v>13884</v>
      </c>
      <c r="C9849" s="5" t="s">
        <v>5793</v>
      </c>
      <c r="D9849" s="5" t="s">
        <v>40</v>
      </c>
      <c r="E9849" s="43">
        <v>2300</v>
      </c>
      <c r="F9849" s="43"/>
      <c r="G9849" s="48">
        <f t="shared" si="246"/>
        <v>50659.101594364038</v>
      </c>
      <c r="H9849" s="389" t="s">
        <v>9567</v>
      </c>
      <c r="K9849" s="52">
        <f>K9848+K9847</f>
        <v>2979217</v>
      </c>
    </row>
    <row r="9850" spans="1:11" x14ac:dyDescent="0.3">
      <c r="A9850" s="45">
        <v>45513</v>
      </c>
      <c r="B9850" s="396" t="s">
        <v>12153</v>
      </c>
      <c r="C9850" s="5" t="s">
        <v>11174</v>
      </c>
      <c r="D9850" s="5" t="s">
        <v>14255</v>
      </c>
      <c r="E9850" s="43">
        <v>26600</v>
      </c>
      <c r="F9850" s="43"/>
      <c r="G9850" s="48">
        <f t="shared" si="246"/>
        <v>24059.101594364038</v>
      </c>
      <c r="H9850" s="389" t="s">
        <v>9567</v>
      </c>
    </row>
    <row r="9851" spans="1:11" x14ac:dyDescent="0.3">
      <c r="A9851" s="45">
        <v>45513</v>
      </c>
      <c r="B9851" s="396" t="s">
        <v>25</v>
      </c>
      <c r="C9851" s="5" t="s">
        <v>25</v>
      </c>
      <c r="D9851" s="5" t="s">
        <v>14249</v>
      </c>
      <c r="E9851" s="43">
        <v>2000</v>
      </c>
      <c r="F9851" s="43"/>
      <c r="G9851" s="48">
        <f t="shared" si="246"/>
        <v>22059.101594364038</v>
      </c>
      <c r="H9851" s="389" t="s">
        <v>9567</v>
      </c>
    </row>
    <row r="9852" spans="1:11" x14ac:dyDescent="0.3">
      <c r="A9852" s="45">
        <v>45513</v>
      </c>
      <c r="B9852" s="396" t="s">
        <v>13738</v>
      </c>
      <c r="C9852" s="5" t="s">
        <v>11174</v>
      </c>
      <c r="D9852" s="5" t="s">
        <v>14247</v>
      </c>
      <c r="E9852" s="43">
        <v>7880</v>
      </c>
      <c r="F9852" s="43"/>
      <c r="G9852" s="48">
        <f t="shared" si="246"/>
        <v>14179.101594364038</v>
      </c>
      <c r="H9852" s="389" t="s">
        <v>9567</v>
      </c>
    </row>
    <row r="9853" spans="1:11" x14ac:dyDescent="0.3">
      <c r="A9853" s="45">
        <v>45513</v>
      </c>
      <c r="B9853" s="396" t="s">
        <v>12153</v>
      </c>
      <c r="C9853" s="5" t="s">
        <v>11174</v>
      </c>
      <c r="D9853" s="5" t="s">
        <v>14248</v>
      </c>
      <c r="E9853" s="43">
        <v>8000</v>
      </c>
      <c r="F9853" s="43"/>
      <c r="G9853" s="48">
        <f t="shared" si="246"/>
        <v>6179.1015943640377</v>
      </c>
      <c r="H9853" s="389" t="s">
        <v>9567</v>
      </c>
    </row>
    <row r="9854" spans="1:11" x14ac:dyDescent="0.3">
      <c r="A9854" s="45">
        <v>45513</v>
      </c>
      <c r="B9854" s="396" t="s">
        <v>14167</v>
      </c>
      <c r="C9854" s="5" t="s">
        <v>11174</v>
      </c>
      <c r="D9854" s="5" t="s">
        <v>14250</v>
      </c>
      <c r="E9854" s="43">
        <v>2250</v>
      </c>
      <c r="F9854" s="43"/>
      <c r="G9854" s="48">
        <f t="shared" si="246"/>
        <v>3929.1015943640377</v>
      </c>
      <c r="H9854" s="389" t="s">
        <v>9567</v>
      </c>
    </row>
    <row r="9855" spans="1:11" x14ac:dyDescent="0.3">
      <c r="A9855" s="45">
        <v>45514</v>
      </c>
      <c r="B9855" s="567"/>
      <c r="C9855" s="480"/>
      <c r="D9855" s="491" t="s">
        <v>14155</v>
      </c>
      <c r="E9855" s="480"/>
      <c r="F9855" s="43">
        <v>500000</v>
      </c>
      <c r="G9855" s="48">
        <f t="shared" si="246"/>
        <v>503929.10159436404</v>
      </c>
      <c r="H9855" s="389" t="s">
        <v>9567</v>
      </c>
    </row>
    <row r="9856" spans="1:11" x14ac:dyDescent="0.3">
      <c r="A9856" s="45">
        <v>45514</v>
      </c>
      <c r="B9856" s="396"/>
      <c r="C9856" s="5" t="s">
        <v>14</v>
      </c>
      <c r="D9856" s="5" t="s">
        <v>5813</v>
      </c>
      <c r="E9856" s="43">
        <v>100000</v>
      </c>
      <c r="F9856" s="43"/>
      <c r="G9856" s="48">
        <f t="shared" si="246"/>
        <v>403929.10159436404</v>
      </c>
      <c r="H9856" s="389" t="s">
        <v>9567</v>
      </c>
    </row>
    <row r="9857" spans="1:11" x14ac:dyDescent="0.3">
      <c r="A9857" s="45">
        <v>45514</v>
      </c>
      <c r="B9857" s="396" t="s">
        <v>13738</v>
      </c>
      <c r="C9857" s="5" t="s">
        <v>5793</v>
      </c>
      <c r="D9857" s="5" t="s">
        <v>49</v>
      </c>
      <c r="E9857" s="43">
        <v>2000</v>
      </c>
      <c r="F9857" s="43"/>
      <c r="G9857" s="48">
        <f t="shared" si="246"/>
        <v>401929.10159436404</v>
      </c>
      <c r="H9857" s="389" t="s">
        <v>9567</v>
      </c>
    </row>
    <row r="9858" spans="1:11" x14ac:dyDescent="0.3">
      <c r="A9858" s="45">
        <v>45514</v>
      </c>
      <c r="B9858" s="396" t="s">
        <v>25</v>
      </c>
      <c r="C9858" s="5" t="s">
        <v>25</v>
      </c>
      <c r="D9858" s="5" t="s">
        <v>8503</v>
      </c>
      <c r="E9858" s="43">
        <v>4000</v>
      </c>
      <c r="F9858" s="43"/>
      <c r="G9858" s="48">
        <f t="shared" si="246"/>
        <v>397929.10159436404</v>
      </c>
      <c r="H9858" s="389" t="s">
        <v>9567</v>
      </c>
    </row>
    <row r="9859" spans="1:11" x14ac:dyDescent="0.3">
      <c r="A9859" s="45">
        <v>45514</v>
      </c>
      <c r="B9859" s="396" t="s">
        <v>13884</v>
      </c>
      <c r="C9859" s="5" t="s">
        <v>10695</v>
      </c>
      <c r="D9859" s="5" t="s">
        <v>14252</v>
      </c>
      <c r="E9859" s="43">
        <v>50000</v>
      </c>
      <c r="F9859" s="43"/>
      <c r="G9859" s="48">
        <f t="shared" si="246"/>
        <v>347929.10159436404</v>
      </c>
      <c r="H9859" s="389" t="s">
        <v>9567</v>
      </c>
    </row>
    <row r="9860" spans="1:11" x14ac:dyDescent="0.3">
      <c r="A9860" s="45">
        <v>45514</v>
      </c>
      <c r="B9860" s="394" t="s">
        <v>13884</v>
      </c>
      <c r="C9860" s="186" t="s">
        <v>54</v>
      </c>
      <c r="D9860" s="186" t="s">
        <v>14254</v>
      </c>
      <c r="E9860" s="187">
        <v>70000</v>
      </c>
      <c r="F9860" s="43"/>
      <c r="G9860" s="48">
        <f t="shared" si="246"/>
        <v>277929.10159436404</v>
      </c>
      <c r="H9860" s="389" t="s">
        <v>9567</v>
      </c>
      <c r="K9860" s="52">
        <v>3500</v>
      </c>
    </row>
    <row r="9861" spans="1:11" x14ac:dyDescent="0.3">
      <c r="A9861" s="45">
        <v>45514</v>
      </c>
      <c r="B9861" s="394" t="s">
        <v>14059</v>
      </c>
      <c r="C9861" s="186" t="s">
        <v>54</v>
      </c>
      <c r="D9861" s="186" t="s">
        <v>14253</v>
      </c>
      <c r="E9861" s="187">
        <v>58065</v>
      </c>
      <c r="F9861" s="43"/>
      <c r="G9861" s="48">
        <f t="shared" si="246"/>
        <v>219864.10159436404</v>
      </c>
      <c r="H9861" s="389" t="s">
        <v>9567</v>
      </c>
    </row>
    <row r="9862" spans="1:11" x14ac:dyDescent="0.3">
      <c r="A9862" s="45">
        <v>45514</v>
      </c>
      <c r="B9862" s="394" t="s">
        <v>12071</v>
      </c>
      <c r="C9862" s="186" t="s">
        <v>54</v>
      </c>
      <c r="D9862" s="186" t="s">
        <v>10079</v>
      </c>
      <c r="E9862" s="187">
        <v>28000</v>
      </c>
      <c r="F9862" s="43"/>
      <c r="G9862" s="48">
        <f t="shared" si="246"/>
        <v>191864.10159436404</v>
      </c>
      <c r="H9862" s="389" t="s">
        <v>9567</v>
      </c>
      <c r="I9862" s="52">
        <f>E9842+E9843+E9844+E9847</f>
        <v>5400</v>
      </c>
    </row>
    <row r="9863" spans="1:11" x14ac:dyDescent="0.3">
      <c r="A9863" s="45">
        <v>45514</v>
      </c>
      <c r="B9863" s="396" t="s">
        <v>13953</v>
      </c>
      <c r="C9863" s="5" t="s">
        <v>30</v>
      </c>
      <c r="D9863" s="5" t="s">
        <v>10629</v>
      </c>
      <c r="E9863" s="43">
        <v>1000</v>
      </c>
      <c r="F9863" s="43"/>
      <c r="G9863" s="48">
        <f t="shared" si="246"/>
        <v>190864.10159436404</v>
      </c>
      <c r="H9863" s="389" t="s">
        <v>9567</v>
      </c>
    </row>
    <row r="9864" spans="1:11" x14ac:dyDescent="0.3">
      <c r="A9864" s="45">
        <v>45514</v>
      </c>
      <c r="B9864" s="396" t="s">
        <v>14036</v>
      </c>
      <c r="C9864" s="5" t="s">
        <v>5793</v>
      </c>
      <c r="D9864" s="5" t="s">
        <v>40</v>
      </c>
      <c r="E9864" s="43">
        <v>1700</v>
      </c>
      <c r="F9864" s="43"/>
      <c r="G9864" s="48">
        <f t="shared" si="246"/>
        <v>189164.10159436404</v>
      </c>
      <c r="H9864" s="389" t="s">
        <v>9567</v>
      </c>
    </row>
    <row r="9865" spans="1:11" x14ac:dyDescent="0.3">
      <c r="A9865" s="45">
        <v>45514</v>
      </c>
      <c r="B9865" s="396" t="s">
        <v>14167</v>
      </c>
      <c r="C9865" s="5" t="s">
        <v>5793</v>
      </c>
      <c r="D9865" s="5" t="s">
        <v>40</v>
      </c>
      <c r="E9865" s="43">
        <v>800</v>
      </c>
      <c r="F9865" s="43"/>
      <c r="G9865" s="48">
        <f t="shared" si="246"/>
        <v>188364.10159436404</v>
      </c>
      <c r="H9865" s="389" t="s">
        <v>9567</v>
      </c>
    </row>
    <row r="9866" spans="1:11" x14ac:dyDescent="0.3">
      <c r="A9866" s="45">
        <v>45514</v>
      </c>
      <c r="B9866" s="396" t="s">
        <v>13342</v>
      </c>
      <c r="C9866" s="5" t="s">
        <v>5793</v>
      </c>
      <c r="D9866" s="5" t="s">
        <v>40</v>
      </c>
      <c r="E9866" s="43">
        <v>500</v>
      </c>
      <c r="F9866" s="43"/>
      <c r="G9866" s="48">
        <f t="shared" si="246"/>
        <v>187864.10159436404</v>
      </c>
      <c r="H9866" s="389" t="s">
        <v>9567</v>
      </c>
    </row>
    <row r="9867" spans="1:11" x14ac:dyDescent="0.3">
      <c r="A9867" s="45">
        <v>45514</v>
      </c>
      <c r="B9867" s="396" t="s">
        <v>13479</v>
      </c>
      <c r="C9867" s="5" t="s">
        <v>14107</v>
      </c>
      <c r="D9867" s="5" t="s">
        <v>14251</v>
      </c>
      <c r="E9867" s="43">
        <v>30000</v>
      </c>
      <c r="F9867" s="43"/>
      <c r="G9867" s="48">
        <f t="shared" si="246"/>
        <v>157864.10159436404</v>
      </c>
      <c r="H9867" s="389" t="s">
        <v>9567</v>
      </c>
    </row>
    <row r="9868" spans="1:11" x14ac:dyDescent="0.3">
      <c r="A9868" s="45">
        <v>45514</v>
      </c>
      <c r="B9868" s="396" t="s">
        <v>14036</v>
      </c>
      <c r="C9868" s="5" t="s">
        <v>14256</v>
      </c>
      <c r="D9868" s="5" t="s">
        <v>14251</v>
      </c>
      <c r="E9868" s="43">
        <v>10000</v>
      </c>
      <c r="F9868" s="43"/>
      <c r="G9868" s="48">
        <f t="shared" si="246"/>
        <v>147864.10159436404</v>
      </c>
      <c r="H9868" s="389" t="s">
        <v>9567</v>
      </c>
    </row>
    <row r="9869" spans="1:11" x14ac:dyDescent="0.3">
      <c r="A9869" s="45">
        <v>45514</v>
      </c>
      <c r="B9869" s="396" t="s">
        <v>13738</v>
      </c>
      <c r="C9869" s="5" t="s">
        <v>5793</v>
      </c>
      <c r="D9869" s="5" t="s">
        <v>14134</v>
      </c>
      <c r="E9869" s="43">
        <v>800</v>
      </c>
      <c r="F9869" s="43"/>
      <c r="G9869" s="48">
        <f t="shared" si="246"/>
        <v>147064.10159436404</v>
      </c>
      <c r="H9869" s="389" t="s">
        <v>9567</v>
      </c>
    </row>
    <row r="9870" spans="1:11" x14ac:dyDescent="0.3">
      <c r="A9870" s="45">
        <v>45514</v>
      </c>
      <c r="B9870" s="396" t="s">
        <v>14036</v>
      </c>
      <c r="C9870" s="5" t="s">
        <v>26</v>
      </c>
      <c r="D9870" s="5" t="s">
        <v>14257</v>
      </c>
      <c r="E9870" s="43">
        <v>200</v>
      </c>
      <c r="F9870" s="43"/>
      <c r="G9870" s="48">
        <f t="shared" si="246"/>
        <v>146864.10159436404</v>
      </c>
      <c r="H9870" s="389" t="s">
        <v>9567</v>
      </c>
    </row>
    <row r="9871" spans="1:11" x14ac:dyDescent="0.3">
      <c r="A9871" s="45">
        <v>45514</v>
      </c>
      <c r="B9871" s="396" t="s">
        <v>13953</v>
      </c>
      <c r="C9871" s="5" t="s">
        <v>5793</v>
      </c>
      <c r="D9871" s="5" t="s">
        <v>40</v>
      </c>
      <c r="E9871" s="43">
        <v>500</v>
      </c>
      <c r="F9871" s="43"/>
      <c r="G9871" s="48">
        <f t="shared" si="246"/>
        <v>146364.10159436404</v>
      </c>
      <c r="H9871" s="389" t="s">
        <v>9567</v>
      </c>
    </row>
    <row r="9872" spans="1:11" x14ac:dyDescent="0.3">
      <c r="A9872" s="45">
        <v>45514</v>
      </c>
      <c r="B9872" s="394" t="s">
        <v>12102</v>
      </c>
      <c r="C9872" s="186" t="s">
        <v>54</v>
      </c>
      <c r="D9872" s="186" t="s">
        <v>14260</v>
      </c>
      <c r="E9872" s="187">
        <v>15600</v>
      </c>
      <c r="F9872" s="43"/>
      <c r="G9872" s="48">
        <f t="shared" si="246"/>
        <v>130764.10159436404</v>
      </c>
      <c r="H9872" s="389" t="s">
        <v>9567</v>
      </c>
      <c r="K9872" s="52">
        <v>22040</v>
      </c>
    </row>
    <row r="9873" spans="1:11" x14ac:dyDescent="0.3">
      <c r="A9873" s="45">
        <v>45516</v>
      </c>
      <c r="B9873" s="396" t="s">
        <v>25</v>
      </c>
      <c r="C9873" s="5" t="s">
        <v>25</v>
      </c>
      <c r="D9873" s="5" t="s">
        <v>8503</v>
      </c>
      <c r="E9873" s="43">
        <v>5000</v>
      </c>
      <c r="F9873" s="43"/>
      <c r="G9873" s="48">
        <f t="shared" si="246"/>
        <v>125764.10159436404</v>
      </c>
      <c r="H9873" s="389" t="s">
        <v>9567</v>
      </c>
      <c r="K9873" s="52">
        <v>200</v>
      </c>
    </row>
    <row r="9874" spans="1:11" x14ac:dyDescent="0.3">
      <c r="A9874" s="45">
        <v>45516</v>
      </c>
      <c r="B9874" s="396" t="s">
        <v>13884</v>
      </c>
      <c r="C9874" s="5" t="s">
        <v>11174</v>
      </c>
      <c r="D9874" s="5" t="s">
        <v>14271</v>
      </c>
      <c r="E9874" s="43">
        <v>9000</v>
      </c>
      <c r="F9874" s="43"/>
      <c r="G9874" s="48">
        <f t="shared" si="246"/>
        <v>116764.10159436404</v>
      </c>
      <c r="H9874" s="389" t="s">
        <v>9567</v>
      </c>
      <c r="K9874" s="52">
        <v>90</v>
      </c>
    </row>
    <row r="9875" spans="1:11" x14ac:dyDescent="0.3">
      <c r="A9875" s="45">
        <v>45516</v>
      </c>
      <c r="B9875" s="396" t="s">
        <v>14036</v>
      </c>
      <c r="C9875" s="5" t="s">
        <v>11174</v>
      </c>
      <c r="D9875" s="5" t="s">
        <v>14267</v>
      </c>
      <c r="E9875" s="43">
        <v>18200</v>
      </c>
      <c r="F9875" s="43"/>
      <c r="G9875" s="48">
        <f t="shared" si="246"/>
        <v>98564.101594364038</v>
      </c>
      <c r="H9875" s="389" t="s">
        <v>9567</v>
      </c>
      <c r="K9875" s="52">
        <f>SUM(K9872:K9874)</f>
        <v>22330</v>
      </c>
    </row>
    <row r="9876" spans="1:11" x14ac:dyDescent="0.3">
      <c r="A9876" s="45">
        <v>45516</v>
      </c>
      <c r="B9876" s="396" t="s">
        <v>13479</v>
      </c>
      <c r="C9876" s="5" t="s">
        <v>11174</v>
      </c>
      <c r="D9876" s="5" t="s">
        <v>14268</v>
      </c>
      <c r="E9876" s="43">
        <v>3000</v>
      </c>
      <c r="F9876" s="43"/>
      <c r="G9876" s="48">
        <f t="shared" si="246"/>
        <v>95564.101594364038</v>
      </c>
      <c r="H9876" s="389" t="s">
        <v>9567</v>
      </c>
    </row>
    <row r="9877" spans="1:11" x14ac:dyDescent="0.3">
      <c r="A9877" s="45">
        <v>45516</v>
      </c>
      <c r="B9877" s="396" t="s">
        <v>13479</v>
      </c>
      <c r="C9877" s="5" t="s">
        <v>5793</v>
      </c>
      <c r="D9877" s="5" t="s">
        <v>40</v>
      </c>
      <c r="E9877" s="43">
        <v>2000</v>
      </c>
      <c r="F9877" s="43"/>
      <c r="G9877" s="48">
        <f t="shared" si="246"/>
        <v>93564.101594364038</v>
      </c>
      <c r="H9877" s="389" t="s">
        <v>9567</v>
      </c>
    </row>
    <row r="9878" spans="1:11" x14ac:dyDescent="0.3">
      <c r="A9878" s="45">
        <v>45516</v>
      </c>
      <c r="B9878" s="396"/>
      <c r="C9878" s="5" t="s">
        <v>18</v>
      </c>
      <c r="D9878" s="5" t="s">
        <v>294</v>
      </c>
      <c r="E9878" s="43">
        <v>5000</v>
      </c>
      <c r="F9878" s="43"/>
      <c r="G9878" s="48">
        <f t="shared" si="246"/>
        <v>88564.101594364038</v>
      </c>
      <c r="H9878" s="389" t="s">
        <v>9567</v>
      </c>
    </row>
    <row r="9879" spans="1:11" x14ac:dyDescent="0.3">
      <c r="A9879" s="45">
        <v>45516</v>
      </c>
      <c r="B9879" s="396" t="s">
        <v>12153</v>
      </c>
      <c r="C9879" s="5" t="s">
        <v>5793</v>
      </c>
      <c r="D9879" s="5" t="s">
        <v>40</v>
      </c>
      <c r="E9879" s="43">
        <v>2000</v>
      </c>
      <c r="F9879" s="43"/>
      <c r="G9879" s="48">
        <f t="shared" si="246"/>
        <v>86564.101594364038</v>
      </c>
      <c r="H9879" s="389" t="s">
        <v>9567</v>
      </c>
    </row>
    <row r="9880" spans="1:11" x14ac:dyDescent="0.3">
      <c r="A9880" s="45">
        <v>45516</v>
      </c>
      <c r="B9880" s="396"/>
      <c r="C9880" s="5" t="s">
        <v>5162</v>
      </c>
      <c r="D9880" s="5" t="s">
        <v>13601</v>
      </c>
      <c r="E9880" s="43">
        <v>10000</v>
      </c>
      <c r="F9880" s="43"/>
      <c r="G9880" s="48">
        <f t="shared" si="246"/>
        <v>76564.101594364038</v>
      </c>
      <c r="H9880" s="389" t="s">
        <v>9567</v>
      </c>
    </row>
    <row r="9881" spans="1:11" x14ac:dyDescent="0.3">
      <c r="A9881" s="45">
        <v>45516</v>
      </c>
      <c r="B9881" s="396" t="s">
        <v>13953</v>
      </c>
      <c r="C9881" s="5" t="s">
        <v>5793</v>
      </c>
      <c r="D9881" s="5" t="s">
        <v>40</v>
      </c>
      <c r="E9881" s="43">
        <v>3500</v>
      </c>
      <c r="F9881" s="43"/>
      <c r="G9881" s="48">
        <f t="shared" si="246"/>
        <v>73064.101594364038</v>
      </c>
      <c r="H9881" s="389" t="s">
        <v>9567</v>
      </c>
    </row>
    <row r="9882" spans="1:11" x14ac:dyDescent="0.3">
      <c r="A9882" s="45">
        <v>45516</v>
      </c>
      <c r="B9882" s="396"/>
      <c r="C9882" s="5" t="s">
        <v>14</v>
      </c>
      <c r="D9882" s="5" t="s">
        <v>12236</v>
      </c>
      <c r="E9882" s="43">
        <v>52562</v>
      </c>
      <c r="F9882" s="43"/>
      <c r="G9882" s="48">
        <f t="shared" si="246"/>
        <v>20502.101594364038</v>
      </c>
      <c r="H9882" s="389" t="s">
        <v>9567</v>
      </c>
    </row>
    <row r="9883" spans="1:11" x14ac:dyDescent="0.3">
      <c r="A9883" s="45">
        <v>45516</v>
      </c>
      <c r="B9883" s="394" t="s">
        <v>12153</v>
      </c>
      <c r="C9883" s="186" t="s">
        <v>54</v>
      </c>
      <c r="D9883" s="186" t="s">
        <v>14265</v>
      </c>
      <c r="E9883" s="187">
        <v>4400</v>
      </c>
      <c r="F9883" s="43"/>
      <c r="G9883" s="48">
        <f t="shared" si="246"/>
        <v>16102.101594364038</v>
      </c>
      <c r="H9883" s="389" t="s">
        <v>9567</v>
      </c>
    </row>
    <row r="9884" spans="1:11" x14ac:dyDescent="0.3">
      <c r="A9884" s="45">
        <v>45516</v>
      </c>
      <c r="B9884" s="396" t="s">
        <v>13738</v>
      </c>
      <c r="C9884" s="5" t="s">
        <v>11174</v>
      </c>
      <c r="D9884" s="5" t="s">
        <v>14266</v>
      </c>
      <c r="E9884" s="43">
        <f>3480+360</f>
        <v>3840</v>
      </c>
      <c r="F9884" s="43"/>
      <c r="G9884" s="48">
        <f t="shared" si="246"/>
        <v>12262.101594364038</v>
      </c>
      <c r="H9884" s="389" t="s">
        <v>9567</v>
      </c>
    </row>
    <row r="9885" spans="1:11" x14ac:dyDescent="0.3">
      <c r="A9885" s="45">
        <v>45516</v>
      </c>
      <c r="B9885" s="396" t="s">
        <v>13953</v>
      </c>
      <c r="C9885" s="5" t="s">
        <v>5793</v>
      </c>
      <c r="D9885" s="5" t="s">
        <v>8924</v>
      </c>
      <c r="E9885" s="43">
        <v>350</v>
      </c>
      <c r="F9885" s="43"/>
      <c r="G9885" s="48">
        <f t="shared" si="246"/>
        <v>11912.101594364038</v>
      </c>
      <c r="H9885" s="389" t="s">
        <v>9567</v>
      </c>
    </row>
    <row r="9886" spans="1:11" x14ac:dyDescent="0.3">
      <c r="A9886" s="45">
        <v>45517</v>
      </c>
      <c r="B9886" s="396" t="s">
        <v>13953</v>
      </c>
      <c r="C9886" s="5" t="s">
        <v>5793</v>
      </c>
      <c r="D9886" s="5" t="s">
        <v>40</v>
      </c>
      <c r="E9886" s="43">
        <v>3000</v>
      </c>
      <c r="F9886" s="43"/>
      <c r="G9886" s="48">
        <f t="shared" si="246"/>
        <v>8912.1015943640377</v>
      </c>
      <c r="H9886" s="389" t="s">
        <v>9567</v>
      </c>
    </row>
    <row r="9887" spans="1:11" x14ac:dyDescent="0.3">
      <c r="A9887" s="45">
        <v>45517</v>
      </c>
      <c r="B9887" s="396" t="s">
        <v>25</v>
      </c>
      <c r="C9887" s="5" t="s">
        <v>25</v>
      </c>
      <c r="D9887" s="5" t="s">
        <v>8503</v>
      </c>
      <c r="E9887" s="43">
        <v>5000</v>
      </c>
      <c r="F9887" s="43"/>
      <c r="G9887" s="48">
        <f t="shared" si="246"/>
        <v>3912.1015943640377</v>
      </c>
      <c r="H9887" s="389" t="s">
        <v>9567</v>
      </c>
    </row>
    <row r="9888" spans="1:11" x14ac:dyDescent="0.3">
      <c r="A9888" s="45">
        <v>45517</v>
      </c>
      <c r="B9888" s="396" t="s">
        <v>12071</v>
      </c>
      <c r="C9888" s="5" t="s">
        <v>5793</v>
      </c>
      <c r="D9888" s="5" t="s">
        <v>40</v>
      </c>
      <c r="E9888" s="43">
        <v>450</v>
      </c>
      <c r="F9888" s="43"/>
      <c r="G9888" s="48">
        <f t="shared" si="246"/>
        <v>3462.1015943640377</v>
      </c>
      <c r="H9888" s="389" t="s">
        <v>9567</v>
      </c>
      <c r="K9888" s="52">
        <v>140000000</v>
      </c>
    </row>
    <row r="9889" spans="1:11" x14ac:dyDescent="0.3">
      <c r="A9889" s="45">
        <v>45517</v>
      </c>
      <c r="B9889" s="396" t="s">
        <v>25</v>
      </c>
      <c r="C9889" s="5" t="s">
        <v>25</v>
      </c>
      <c r="D9889" s="5" t="s">
        <v>14276</v>
      </c>
      <c r="E9889" s="43">
        <v>1000</v>
      </c>
      <c r="F9889" s="43"/>
      <c r="G9889" s="48">
        <f t="shared" si="246"/>
        <v>2462.1015943640377</v>
      </c>
      <c r="H9889" s="389" t="s">
        <v>9567</v>
      </c>
      <c r="K9889" s="52">
        <f>K9888*5%</f>
        <v>7000000</v>
      </c>
    </row>
    <row r="9890" spans="1:11" x14ac:dyDescent="0.3">
      <c r="A9890" s="45">
        <v>45517</v>
      </c>
      <c r="B9890" s="396" t="s">
        <v>25</v>
      </c>
      <c r="C9890" s="5" t="s">
        <v>25</v>
      </c>
      <c r="D9890" s="5" t="s">
        <v>14277</v>
      </c>
      <c r="E9890" s="43">
        <v>500</v>
      </c>
      <c r="F9890" s="43"/>
      <c r="G9890" s="48">
        <f t="shared" si="246"/>
        <v>1962.1015943640377</v>
      </c>
      <c r="H9890" s="389" t="s">
        <v>9567</v>
      </c>
    </row>
    <row r="9891" spans="1:11" x14ac:dyDescent="0.3">
      <c r="A9891" s="45">
        <v>45519</v>
      </c>
      <c r="B9891" s="396" t="s">
        <v>25</v>
      </c>
      <c r="C9891" s="5" t="s">
        <v>25</v>
      </c>
      <c r="D9891" s="5" t="s">
        <v>14279</v>
      </c>
      <c r="E9891" s="43">
        <v>1000</v>
      </c>
      <c r="F9891" s="43"/>
      <c r="G9891" s="48">
        <f t="shared" si="246"/>
        <v>962.10159436403774</v>
      </c>
      <c r="H9891" s="389" t="s">
        <v>9567</v>
      </c>
    </row>
    <row r="9892" spans="1:11" x14ac:dyDescent="0.3">
      <c r="A9892" s="45">
        <v>45519</v>
      </c>
      <c r="B9892" s="567"/>
      <c r="C9892" s="480"/>
      <c r="D9892" s="491" t="s">
        <v>14155</v>
      </c>
      <c r="E9892" s="480"/>
      <c r="F9892" s="43">
        <v>850000</v>
      </c>
      <c r="G9892" s="48">
        <f t="shared" si="246"/>
        <v>850962.10159436404</v>
      </c>
      <c r="H9892" s="389" t="s">
        <v>9567</v>
      </c>
    </row>
    <row r="9893" spans="1:11" x14ac:dyDescent="0.3">
      <c r="A9893" s="45">
        <v>45520</v>
      </c>
      <c r="B9893" s="396" t="s">
        <v>13738</v>
      </c>
      <c r="C9893" s="5" t="s">
        <v>18</v>
      </c>
      <c r="D9893" s="5" t="s">
        <v>5813</v>
      </c>
      <c r="E9893" s="43">
        <v>5000</v>
      </c>
      <c r="F9893" s="43"/>
      <c r="G9893" s="48">
        <f t="shared" si="246"/>
        <v>845962.10159436404</v>
      </c>
      <c r="H9893" s="389" t="s">
        <v>9567</v>
      </c>
    </row>
    <row r="9894" spans="1:11" x14ac:dyDescent="0.3">
      <c r="A9894" s="45">
        <v>45520</v>
      </c>
      <c r="B9894" s="396" t="s">
        <v>13738</v>
      </c>
      <c r="C9894" s="5" t="s">
        <v>11174</v>
      </c>
      <c r="D9894" s="5" t="s">
        <v>14283</v>
      </c>
      <c r="E9894" s="43">
        <v>5000</v>
      </c>
      <c r="F9894" s="43"/>
      <c r="G9894" s="48">
        <f t="shared" si="246"/>
        <v>840962.10159436404</v>
      </c>
      <c r="H9894" s="389" t="s">
        <v>9567</v>
      </c>
    </row>
    <row r="9895" spans="1:11" x14ac:dyDescent="0.3">
      <c r="A9895" s="45">
        <v>45520</v>
      </c>
      <c r="B9895" s="396" t="s">
        <v>25</v>
      </c>
      <c r="C9895" s="5" t="s">
        <v>25</v>
      </c>
      <c r="D9895" s="5" t="s">
        <v>8503</v>
      </c>
      <c r="E9895" s="43">
        <v>4000</v>
      </c>
      <c r="F9895" s="43"/>
      <c r="G9895" s="48">
        <f t="shared" si="246"/>
        <v>836962.10159436404</v>
      </c>
      <c r="H9895" s="389" t="s">
        <v>9567</v>
      </c>
    </row>
    <row r="9896" spans="1:11" x14ac:dyDescent="0.3">
      <c r="A9896" s="45">
        <v>45520</v>
      </c>
      <c r="B9896" s="396" t="s">
        <v>12632</v>
      </c>
      <c r="C9896" s="5" t="s">
        <v>84</v>
      </c>
      <c r="D9896" s="5" t="s">
        <v>14284</v>
      </c>
      <c r="E9896" s="43">
        <v>2000</v>
      </c>
      <c r="F9896" s="43"/>
      <c r="G9896" s="48">
        <f t="shared" si="246"/>
        <v>834962.10159436404</v>
      </c>
      <c r="H9896" s="389" t="s">
        <v>9567</v>
      </c>
    </row>
    <row r="9897" spans="1:11" x14ac:dyDescent="0.3">
      <c r="A9897" s="45">
        <v>45520</v>
      </c>
      <c r="B9897" s="396" t="s">
        <v>13953</v>
      </c>
      <c r="C9897" s="5" t="s">
        <v>5793</v>
      </c>
      <c r="D9897" s="5" t="s">
        <v>294</v>
      </c>
      <c r="E9897" s="43">
        <v>3000</v>
      </c>
      <c r="F9897" s="43"/>
      <c r="G9897" s="48">
        <f t="shared" si="246"/>
        <v>831962.10159436404</v>
      </c>
      <c r="H9897" s="389" t="s">
        <v>9567</v>
      </c>
    </row>
    <row r="9898" spans="1:11" x14ac:dyDescent="0.3">
      <c r="A9898" s="45">
        <v>45520</v>
      </c>
      <c r="B9898" s="396" t="s">
        <v>25</v>
      </c>
      <c r="C9898" s="5" t="s">
        <v>25</v>
      </c>
      <c r="D9898" s="5" t="s">
        <v>14285</v>
      </c>
      <c r="E9898" s="43">
        <v>5000</v>
      </c>
      <c r="F9898" s="43"/>
      <c r="G9898" s="48">
        <f t="shared" si="246"/>
        <v>826962.10159436404</v>
      </c>
      <c r="H9898" s="389" t="s">
        <v>9567</v>
      </c>
    </row>
    <row r="9899" spans="1:11" x14ac:dyDescent="0.3">
      <c r="A9899" s="45">
        <v>45520</v>
      </c>
      <c r="B9899" s="396" t="s">
        <v>13884</v>
      </c>
      <c r="C9899" s="5" t="s">
        <v>11174</v>
      </c>
      <c r="D9899" s="5" t="s">
        <v>14286</v>
      </c>
      <c r="E9899" s="43">
        <v>2300</v>
      </c>
      <c r="F9899" s="43"/>
      <c r="G9899" s="48">
        <f t="shared" si="246"/>
        <v>824662.10159436404</v>
      </c>
      <c r="H9899" s="389" t="s">
        <v>9567</v>
      </c>
    </row>
    <row r="9900" spans="1:11" x14ac:dyDescent="0.3">
      <c r="A9900" s="45">
        <v>45520</v>
      </c>
      <c r="B9900" s="396" t="s">
        <v>25</v>
      </c>
      <c r="C9900" s="5" t="s">
        <v>84</v>
      </c>
      <c r="D9900" s="5" t="s">
        <v>14287</v>
      </c>
      <c r="E9900" s="43">
        <v>5000</v>
      </c>
      <c r="F9900" s="43"/>
      <c r="G9900" s="48">
        <f t="shared" si="246"/>
        <v>819662.10159436404</v>
      </c>
      <c r="H9900" s="389" t="s">
        <v>9567</v>
      </c>
    </row>
    <row r="9901" spans="1:11" x14ac:dyDescent="0.3">
      <c r="A9901" s="45">
        <v>45520</v>
      </c>
      <c r="B9901" s="396" t="s">
        <v>13738</v>
      </c>
      <c r="C9901" s="5" t="s">
        <v>5793</v>
      </c>
      <c r="D9901" s="5" t="s">
        <v>40</v>
      </c>
      <c r="E9901" s="43">
        <v>2400</v>
      </c>
      <c r="F9901" s="43"/>
      <c r="G9901" s="48">
        <f t="shared" si="246"/>
        <v>817262.10159436404</v>
      </c>
      <c r="H9901" s="389" t="s">
        <v>9567</v>
      </c>
    </row>
    <row r="9902" spans="1:11" x14ac:dyDescent="0.3">
      <c r="A9902" s="45">
        <v>45520</v>
      </c>
      <c r="B9902" s="396" t="s">
        <v>25</v>
      </c>
      <c r="C9902" s="5" t="s">
        <v>25</v>
      </c>
      <c r="D9902" s="5" t="s">
        <v>14288</v>
      </c>
      <c r="E9902" s="43">
        <v>2000</v>
      </c>
      <c r="F9902" s="43"/>
      <c r="G9902" s="48">
        <f t="shared" si="246"/>
        <v>815262.10159436404</v>
      </c>
      <c r="H9902" s="389" t="s">
        <v>9567</v>
      </c>
    </row>
    <row r="9903" spans="1:11" x14ac:dyDescent="0.3">
      <c r="A9903" s="45">
        <v>45521</v>
      </c>
      <c r="B9903" s="396" t="s">
        <v>13738</v>
      </c>
      <c r="C9903" s="5" t="s">
        <v>11174</v>
      </c>
      <c r="D9903" s="5" t="s">
        <v>14283</v>
      </c>
      <c r="E9903" s="43">
        <v>3000</v>
      </c>
      <c r="F9903" s="43"/>
      <c r="G9903" s="48">
        <f t="shared" si="246"/>
        <v>812262.10159436404</v>
      </c>
      <c r="H9903" s="389" t="s">
        <v>9567</v>
      </c>
    </row>
    <row r="9904" spans="1:11" x14ac:dyDescent="0.3">
      <c r="A9904" s="45">
        <v>45521</v>
      </c>
      <c r="B9904" s="396" t="s">
        <v>12069</v>
      </c>
      <c r="C9904" s="5" t="s">
        <v>5793</v>
      </c>
      <c r="D9904" s="5" t="s">
        <v>40</v>
      </c>
      <c r="E9904" s="43">
        <v>2000</v>
      </c>
      <c r="F9904" s="43"/>
      <c r="G9904" s="48">
        <f t="shared" si="246"/>
        <v>810262.10159436404</v>
      </c>
      <c r="H9904" s="389" t="s">
        <v>9567</v>
      </c>
    </row>
    <row r="9905" spans="1:11" x14ac:dyDescent="0.3">
      <c r="A9905" s="45">
        <v>45521</v>
      </c>
      <c r="B9905" s="396" t="s">
        <v>25</v>
      </c>
      <c r="C9905" s="5" t="s">
        <v>25</v>
      </c>
      <c r="D9905" s="5" t="s">
        <v>8503</v>
      </c>
      <c r="E9905" s="43">
        <v>2000</v>
      </c>
      <c r="F9905" s="43"/>
      <c r="G9905" s="48">
        <f t="shared" si="246"/>
        <v>808262.10159436404</v>
      </c>
      <c r="H9905" s="389" t="s">
        <v>9567</v>
      </c>
    </row>
    <row r="9906" spans="1:11" x14ac:dyDescent="0.3">
      <c r="A9906" s="45">
        <v>45521</v>
      </c>
      <c r="B9906" s="396" t="s">
        <v>13400</v>
      </c>
      <c r="C9906" s="5" t="s">
        <v>11174</v>
      </c>
      <c r="D9906" s="5" t="s">
        <v>14292</v>
      </c>
      <c r="E9906" s="43">
        <v>11200</v>
      </c>
      <c r="F9906" s="43"/>
      <c r="G9906" s="48">
        <f t="shared" si="246"/>
        <v>797062.10159436404</v>
      </c>
      <c r="H9906" s="389" t="s">
        <v>9567</v>
      </c>
    </row>
    <row r="9907" spans="1:11" x14ac:dyDescent="0.3">
      <c r="A9907" s="45">
        <v>45521</v>
      </c>
      <c r="B9907" s="396" t="s">
        <v>13953</v>
      </c>
      <c r="C9907" s="5" t="s">
        <v>11174</v>
      </c>
      <c r="D9907" s="5" t="s">
        <v>14292</v>
      </c>
      <c r="E9907" s="43">
        <v>51500</v>
      </c>
      <c r="F9907" s="43"/>
      <c r="G9907" s="48">
        <f t="shared" ref="G9907:G9918" si="247">G9906+F9907-E9907</f>
        <v>745562.10159436404</v>
      </c>
      <c r="H9907" s="389" t="s">
        <v>9567</v>
      </c>
    </row>
    <row r="9908" spans="1:11" x14ac:dyDescent="0.3">
      <c r="A9908" s="45">
        <v>45522</v>
      </c>
      <c r="B9908" s="396" t="s">
        <v>25</v>
      </c>
      <c r="C9908" s="5" t="s">
        <v>25</v>
      </c>
      <c r="D9908" s="5" t="s">
        <v>8503</v>
      </c>
      <c r="E9908" s="43">
        <v>4000</v>
      </c>
      <c r="F9908" s="43"/>
      <c r="G9908" s="48">
        <f t="shared" si="247"/>
        <v>741562.10159436404</v>
      </c>
      <c r="H9908" s="389" t="s">
        <v>9567</v>
      </c>
    </row>
    <row r="9909" spans="1:11" x14ac:dyDescent="0.3">
      <c r="A9909" s="45">
        <v>45522</v>
      </c>
      <c r="B9909" s="396" t="s">
        <v>13884</v>
      </c>
      <c r="C9909" s="5" t="s">
        <v>5793</v>
      </c>
      <c r="D9909" s="5" t="s">
        <v>14300</v>
      </c>
      <c r="E9909" s="43">
        <v>2000</v>
      </c>
      <c r="F9909" s="43"/>
      <c r="G9909" s="48">
        <f t="shared" si="247"/>
        <v>739562.10159436404</v>
      </c>
      <c r="H9909" s="389" t="s">
        <v>9567</v>
      </c>
    </row>
    <row r="9910" spans="1:11" x14ac:dyDescent="0.3">
      <c r="A9910" s="45">
        <v>45523</v>
      </c>
      <c r="B9910" s="396" t="s">
        <v>12153</v>
      </c>
      <c r="C9910" s="5" t="s">
        <v>11174</v>
      </c>
      <c r="D9910" s="5" t="s">
        <v>14319</v>
      </c>
      <c r="E9910" s="43">
        <v>41000</v>
      </c>
      <c r="F9910" s="43"/>
      <c r="G9910" s="48">
        <f t="shared" ref="G9910:G9916" si="248">G9909+F9910-E9910</f>
        <v>698562.10159436404</v>
      </c>
      <c r="H9910" s="389" t="s">
        <v>9567</v>
      </c>
    </row>
    <row r="9911" spans="1:11" x14ac:dyDescent="0.3">
      <c r="A9911" s="45">
        <v>45523</v>
      </c>
      <c r="B9911" s="396" t="s">
        <v>13953</v>
      </c>
      <c r="C9911" s="5" t="s">
        <v>11174</v>
      </c>
      <c r="D9911" s="5" t="s">
        <v>14301</v>
      </c>
      <c r="E9911" s="43">
        <v>2800</v>
      </c>
      <c r="F9911" s="43"/>
      <c r="G9911" s="48">
        <f t="shared" si="248"/>
        <v>695762.10159436404</v>
      </c>
      <c r="H9911" s="389" t="s">
        <v>9567</v>
      </c>
    </row>
    <row r="9912" spans="1:11" x14ac:dyDescent="0.3">
      <c r="A9912" s="45">
        <v>45523</v>
      </c>
      <c r="B9912" s="396" t="s">
        <v>12153</v>
      </c>
      <c r="C9912" s="5" t="s">
        <v>5793</v>
      </c>
      <c r="D9912" s="5" t="s">
        <v>40</v>
      </c>
      <c r="E9912" s="43">
        <v>1000</v>
      </c>
      <c r="F9912" s="43"/>
      <c r="G9912" s="48">
        <f t="shared" si="248"/>
        <v>694762.10159436404</v>
      </c>
      <c r="H9912" s="389" t="s">
        <v>9567</v>
      </c>
    </row>
    <row r="9913" spans="1:11" x14ac:dyDescent="0.3">
      <c r="A9913" s="45">
        <v>45523</v>
      </c>
      <c r="B9913" s="396" t="s">
        <v>25</v>
      </c>
      <c r="C9913" s="5" t="s">
        <v>25</v>
      </c>
      <c r="D9913" s="5" t="s">
        <v>14294</v>
      </c>
      <c r="E9913" s="43">
        <v>1500</v>
      </c>
      <c r="F9913" s="43"/>
      <c r="G9913" s="48">
        <f t="shared" si="248"/>
        <v>693262.10159436404</v>
      </c>
      <c r="H9913" s="389" t="s">
        <v>9567</v>
      </c>
    </row>
    <row r="9914" spans="1:11" x14ac:dyDescent="0.3">
      <c r="A9914" s="45">
        <v>45523</v>
      </c>
      <c r="B9914" s="396" t="s">
        <v>12153</v>
      </c>
      <c r="C9914" s="5" t="s">
        <v>5793</v>
      </c>
      <c r="D9914" s="5" t="s">
        <v>40</v>
      </c>
      <c r="E9914" s="43">
        <f>2100</f>
        <v>2100</v>
      </c>
      <c r="F9914" s="43"/>
      <c r="G9914" s="48">
        <f t="shared" si="248"/>
        <v>691162.10159436404</v>
      </c>
      <c r="H9914" s="389" t="s">
        <v>9567</v>
      </c>
    </row>
    <row r="9915" spans="1:11" x14ac:dyDescent="0.3">
      <c r="A9915" s="45">
        <v>45523</v>
      </c>
      <c r="B9915" s="396" t="s">
        <v>13884</v>
      </c>
      <c r="C9915" s="5" t="s">
        <v>5793</v>
      </c>
      <c r="D9915" s="5" t="s">
        <v>40</v>
      </c>
      <c r="E9915" s="43">
        <f>2100</f>
        <v>2100</v>
      </c>
      <c r="F9915" s="43"/>
      <c r="G9915" s="48">
        <f t="shared" si="248"/>
        <v>689062.10159436404</v>
      </c>
      <c r="H9915" s="389" t="s">
        <v>9567</v>
      </c>
    </row>
    <row r="9916" spans="1:11" x14ac:dyDescent="0.3">
      <c r="A9916" s="45">
        <v>45523</v>
      </c>
      <c r="B9916" s="396" t="s">
        <v>25</v>
      </c>
      <c r="C9916" s="5" t="s">
        <v>25</v>
      </c>
      <c r="D9916" s="5" t="s">
        <v>14295</v>
      </c>
      <c r="E9916" s="43">
        <v>1500</v>
      </c>
      <c r="F9916" s="43"/>
      <c r="G9916" s="48">
        <f t="shared" si="248"/>
        <v>687562.10159436404</v>
      </c>
      <c r="H9916" s="389" t="s">
        <v>9567</v>
      </c>
    </row>
    <row r="9917" spans="1:11" x14ac:dyDescent="0.3">
      <c r="A9917" s="45">
        <v>45523</v>
      </c>
      <c r="B9917" s="396" t="s">
        <v>25</v>
      </c>
      <c r="C9917" s="5" t="s">
        <v>25</v>
      </c>
      <c r="D9917" s="5" t="s">
        <v>14296</v>
      </c>
      <c r="E9917" s="43">
        <v>1050</v>
      </c>
      <c r="F9917" s="43"/>
      <c r="G9917" s="48">
        <f t="shared" si="247"/>
        <v>686512.10159436404</v>
      </c>
      <c r="H9917" s="389" t="s">
        <v>9567</v>
      </c>
      <c r="K9917" s="52">
        <v>41000</v>
      </c>
    </row>
    <row r="9918" spans="1:11" x14ac:dyDescent="0.3">
      <c r="A9918" s="45">
        <v>45523</v>
      </c>
      <c r="B9918" s="396" t="s">
        <v>13479</v>
      </c>
      <c r="C9918" s="5" t="s">
        <v>5793</v>
      </c>
      <c r="D9918" s="5" t="s">
        <v>40</v>
      </c>
      <c r="E9918" s="43">
        <v>1000</v>
      </c>
      <c r="F9918" s="43"/>
      <c r="G9918" s="48">
        <f t="shared" si="247"/>
        <v>685512.10159436404</v>
      </c>
      <c r="H9918" s="389" t="s">
        <v>9567</v>
      </c>
      <c r="K9918" s="52">
        <v>2000</v>
      </c>
    </row>
    <row r="9919" spans="1:11" x14ac:dyDescent="0.3">
      <c r="A9919" s="45">
        <v>45523</v>
      </c>
      <c r="B9919" s="396" t="s">
        <v>13738</v>
      </c>
      <c r="C9919" s="5" t="s">
        <v>84</v>
      </c>
      <c r="D9919" s="5" t="s">
        <v>14298</v>
      </c>
      <c r="E9919" s="43">
        <v>5000</v>
      </c>
      <c r="F9919" s="43"/>
      <c r="G9919" s="48">
        <f t="shared" ref="G9919:G9982" si="249">G9918+F9919-E9919</f>
        <v>680512.10159436404</v>
      </c>
      <c r="H9919" s="389" t="s">
        <v>9567</v>
      </c>
      <c r="K9919" s="52">
        <v>2800</v>
      </c>
    </row>
    <row r="9920" spans="1:11" x14ac:dyDescent="0.3">
      <c r="A9920" s="45">
        <v>45523</v>
      </c>
      <c r="B9920" s="396" t="s">
        <v>25</v>
      </c>
      <c r="C9920" s="5" t="s">
        <v>25</v>
      </c>
      <c r="D9920" s="5" t="s">
        <v>14288</v>
      </c>
      <c r="E9920" s="43">
        <v>2000</v>
      </c>
      <c r="F9920" s="43"/>
      <c r="G9920" s="48">
        <f t="shared" si="249"/>
        <v>678512.10159436404</v>
      </c>
      <c r="H9920" s="389" t="s">
        <v>9567</v>
      </c>
      <c r="K9920" s="52">
        <f>SUM(K9917:K9919)</f>
        <v>45800</v>
      </c>
    </row>
    <row r="9921" spans="1:11" x14ac:dyDescent="0.3">
      <c r="A9921" s="45">
        <v>45523</v>
      </c>
      <c r="B9921" s="396" t="s">
        <v>13159</v>
      </c>
      <c r="C9921" s="5" t="s">
        <v>84</v>
      </c>
      <c r="D9921" s="5" t="s">
        <v>14299</v>
      </c>
      <c r="E9921" s="43">
        <v>10000</v>
      </c>
      <c r="F9921" s="43"/>
      <c r="G9921" s="48">
        <f t="shared" si="249"/>
        <v>668512.10159436404</v>
      </c>
      <c r="H9921" s="389" t="s">
        <v>9567</v>
      </c>
      <c r="K9921" s="52">
        <f>K9920-50000</f>
        <v>-4200</v>
      </c>
    </row>
    <row r="9922" spans="1:11" x14ac:dyDescent="0.3">
      <c r="A9922" s="45">
        <v>45523</v>
      </c>
      <c r="B9922" s="396" t="s">
        <v>12153</v>
      </c>
      <c r="C9922" s="5" t="s">
        <v>84</v>
      </c>
      <c r="D9922" s="5" t="s">
        <v>14303</v>
      </c>
      <c r="E9922" s="43">
        <v>5000</v>
      </c>
      <c r="F9922" s="43"/>
      <c r="G9922" s="48">
        <f t="shared" si="249"/>
        <v>663512.10159436404</v>
      </c>
      <c r="H9922" s="389" t="s">
        <v>9567</v>
      </c>
    </row>
    <row r="9923" spans="1:11" x14ac:dyDescent="0.3">
      <c r="A9923" s="45">
        <v>45523</v>
      </c>
      <c r="B9923" s="567"/>
      <c r="C9923" s="480"/>
      <c r="D9923" s="491" t="s">
        <v>14305</v>
      </c>
      <c r="E9923" s="480"/>
      <c r="F9923" s="43">
        <v>50000</v>
      </c>
      <c r="G9923" s="48">
        <f t="shared" si="249"/>
        <v>713512.10159436404</v>
      </c>
      <c r="H9923" s="389" t="s">
        <v>9567</v>
      </c>
    </row>
    <row r="9924" spans="1:11" x14ac:dyDescent="0.3">
      <c r="A9924" s="45">
        <v>45524</v>
      </c>
      <c r="B9924" s="396" t="s">
        <v>13400</v>
      </c>
      <c r="C9924" s="5" t="s">
        <v>5793</v>
      </c>
      <c r="D9924" s="5" t="s">
        <v>40</v>
      </c>
      <c r="E9924" s="43">
        <v>2500</v>
      </c>
      <c r="F9924" s="43"/>
      <c r="G9924" s="48">
        <f t="shared" si="249"/>
        <v>711012.10159436404</v>
      </c>
      <c r="H9924" s="389" t="s">
        <v>9567</v>
      </c>
    </row>
    <row r="9925" spans="1:11" x14ac:dyDescent="0.3">
      <c r="A9925" s="45">
        <v>45524</v>
      </c>
      <c r="B9925" s="396" t="s">
        <v>13738</v>
      </c>
      <c r="C9925" s="5" t="s">
        <v>26</v>
      </c>
      <c r="D9925" s="5" t="s">
        <v>11539</v>
      </c>
      <c r="E9925" s="43">
        <v>1250</v>
      </c>
      <c r="F9925" s="43"/>
      <c r="G9925" s="48">
        <f t="shared" si="249"/>
        <v>709762.10159436404</v>
      </c>
      <c r="H9925" s="389" t="s">
        <v>9567</v>
      </c>
    </row>
    <row r="9926" spans="1:11" x14ac:dyDescent="0.3">
      <c r="A9926" s="45">
        <v>45524</v>
      </c>
      <c r="B9926" s="396" t="s">
        <v>12071</v>
      </c>
      <c r="C9926" s="5" t="s">
        <v>9451</v>
      </c>
      <c r="D9926" s="5" t="s">
        <v>14306</v>
      </c>
      <c r="E9926" s="43">
        <v>6000</v>
      </c>
      <c r="F9926" s="43"/>
      <c r="G9926" s="48">
        <f t="shared" si="249"/>
        <v>703762.10159436404</v>
      </c>
      <c r="H9926" s="389" t="s">
        <v>9567</v>
      </c>
    </row>
    <row r="9927" spans="1:11" x14ac:dyDescent="0.3">
      <c r="A9927" s="45">
        <v>45524</v>
      </c>
      <c r="B9927" s="396" t="s">
        <v>12071</v>
      </c>
      <c r="C9927" s="5" t="s">
        <v>11174</v>
      </c>
      <c r="D9927" s="5" t="s">
        <v>14307</v>
      </c>
      <c r="E9927" s="43">
        <v>1000</v>
      </c>
      <c r="F9927" s="43"/>
      <c r="G9927" s="48">
        <f t="shared" si="249"/>
        <v>702762.10159436404</v>
      </c>
      <c r="H9927" s="389" t="s">
        <v>9567</v>
      </c>
    </row>
    <row r="9928" spans="1:11" x14ac:dyDescent="0.3">
      <c r="A9928" s="45">
        <v>45524</v>
      </c>
      <c r="B9928" s="396" t="s">
        <v>14036</v>
      </c>
      <c r="C9928" s="5" t="s">
        <v>11174</v>
      </c>
      <c r="D9928" s="5" t="s">
        <v>14308</v>
      </c>
      <c r="E9928" s="43">
        <v>263000</v>
      </c>
      <c r="F9928" s="43"/>
      <c r="G9928" s="48">
        <f t="shared" si="249"/>
        <v>439762.10159436404</v>
      </c>
      <c r="H9928" s="389" t="s">
        <v>9567</v>
      </c>
    </row>
    <row r="9929" spans="1:11" x14ac:dyDescent="0.3">
      <c r="A9929" s="45">
        <v>45524</v>
      </c>
      <c r="B9929" s="396" t="s">
        <v>25</v>
      </c>
      <c r="C9929" s="5" t="s">
        <v>25</v>
      </c>
      <c r="D9929" s="5" t="s">
        <v>8503</v>
      </c>
      <c r="E9929" s="43">
        <v>3000</v>
      </c>
      <c r="F9929" s="43"/>
      <c r="G9929" s="48">
        <f t="shared" si="249"/>
        <v>436762.10159436404</v>
      </c>
      <c r="H9929" s="389" t="s">
        <v>9567</v>
      </c>
    </row>
    <row r="9930" spans="1:11" x14ac:dyDescent="0.3">
      <c r="A9930" s="45">
        <v>45524</v>
      </c>
      <c r="B9930" s="396" t="s">
        <v>25</v>
      </c>
      <c r="C9930" s="5" t="s">
        <v>1074</v>
      </c>
      <c r="D9930" s="5" t="s">
        <v>6280</v>
      </c>
      <c r="E9930" s="43">
        <v>6900</v>
      </c>
      <c r="F9930" s="43"/>
      <c r="G9930" s="48">
        <f t="shared" si="249"/>
        <v>429862.10159436404</v>
      </c>
      <c r="H9930" s="389" t="s">
        <v>9567</v>
      </c>
    </row>
    <row r="9931" spans="1:11" x14ac:dyDescent="0.3">
      <c r="A9931" s="45">
        <v>45524</v>
      </c>
      <c r="B9931" s="396" t="s">
        <v>12251</v>
      </c>
      <c r="C9931" s="5" t="s">
        <v>1074</v>
      </c>
      <c r="D9931" s="5" t="s">
        <v>6280</v>
      </c>
      <c r="E9931" s="43">
        <v>1230</v>
      </c>
      <c r="F9931" s="43"/>
      <c r="G9931" s="48">
        <f t="shared" si="249"/>
        <v>428632.10159436404</v>
      </c>
      <c r="H9931" s="389" t="s">
        <v>9567</v>
      </c>
    </row>
    <row r="9932" spans="1:11" x14ac:dyDescent="0.3">
      <c r="A9932" s="45">
        <v>45524</v>
      </c>
      <c r="B9932" s="396" t="s">
        <v>13738</v>
      </c>
      <c r="C9932" s="5" t="s">
        <v>84</v>
      </c>
      <c r="D9932" s="5" t="s">
        <v>14310</v>
      </c>
      <c r="E9932" s="43">
        <v>10000</v>
      </c>
      <c r="F9932" s="43"/>
      <c r="G9932" s="48">
        <f t="shared" si="249"/>
        <v>418632.10159436404</v>
      </c>
      <c r="H9932" s="389" t="s">
        <v>9567</v>
      </c>
    </row>
    <row r="9933" spans="1:11" x14ac:dyDescent="0.3">
      <c r="A9933" s="45">
        <v>45524</v>
      </c>
      <c r="B9933" s="396" t="s">
        <v>14311</v>
      </c>
      <c r="C9933" s="5" t="s">
        <v>5793</v>
      </c>
      <c r="D9933" s="5" t="s">
        <v>14312</v>
      </c>
      <c r="E9933" s="43">
        <v>500</v>
      </c>
      <c r="F9933" s="43"/>
      <c r="G9933" s="48">
        <f t="shared" si="249"/>
        <v>418132.10159436404</v>
      </c>
      <c r="H9933" s="389" t="s">
        <v>9567</v>
      </c>
    </row>
    <row r="9934" spans="1:11" x14ac:dyDescent="0.3">
      <c r="A9934" s="45">
        <v>45524</v>
      </c>
      <c r="B9934" s="396" t="s">
        <v>13953</v>
      </c>
      <c r="C9934" s="5" t="s">
        <v>5793</v>
      </c>
      <c r="D9934" s="5" t="s">
        <v>40</v>
      </c>
      <c r="E9934" s="43">
        <v>400</v>
      </c>
      <c r="F9934" s="43"/>
      <c r="G9934" s="48">
        <f t="shared" si="249"/>
        <v>417732.10159436404</v>
      </c>
      <c r="H9934" s="389" t="s">
        <v>9567</v>
      </c>
    </row>
    <row r="9935" spans="1:11" x14ac:dyDescent="0.3">
      <c r="A9935" s="45">
        <v>45525</v>
      </c>
      <c r="B9935" s="396" t="s">
        <v>13953</v>
      </c>
      <c r="C9935" s="5" t="s">
        <v>5793</v>
      </c>
      <c r="D9935" s="5" t="s">
        <v>40</v>
      </c>
      <c r="E9935" s="43">
        <v>500</v>
      </c>
      <c r="F9935" s="43"/>
      <c r="G9935" s="48">
        <f t="shared" si="249"/>
        <v>417232.10159436404</v>
      </c>
      <c r="H9935" s="389" t="s">
        <v>9567</v>
      </c>
    </row>
    <row r="9936" spans="1:11" x14ac:dyDescent="0.3">
      <c r="A9936" s="45">
        <v>45525</v>
      </c>
      <c r="B9936" s="396" t="s">
        <v>14311</v>
      </c>
      <c r="C9936" s="5" t="s">
        <v>11174</v>
      </c>
      <c r="D9936" s="5" t="s">
        <v>14314</v>
      </c>
      <c r="E9936" s="43">
        <v>5000</v>
      </c>
      <c r="F9936" s="43"/>
      <c r="G9936" s="48">
        <f t="shared" si="249"/>
        <v>412232.10159436404</v>
      </c>
      <c r="H9936" s="389" t="s">
        <v>9567</v>
      </c>
    </row>
    <row r="9937" spans="1:8" x14ac:dyDescent="0.3">
      <c r="A9937" s="45">
        <v>45525</v>
      </c>
      <c r="B9937" s="396"/>
      <c r="C9937" s="5" t="s">
        <v>68</v>
      </c>
      <c r="D9937" s="5" t="s">
        <v>14318</v>
      </c>
      <c r="E9937" s="43">
        <v>7400</v>
      </c>
      <c r="F9937" s="43"/>
      <c r="G9937" s="48">
        <f t="shared" si="249"/>
        <v>404832.10159436404</v>
      </c>
      <c r="H9937" s="389" t="s">
        <v>9567</v>
      </c>
    </row>
    <row r="9938" spans="1:8" x14ac:dyDescent="0.3">
      <c r="A9938" s="45">
        <v>45525</v>
      </c>
      <c r="B9938" s="396" t="s">
        <v>12153</v>
      </c>
      <c r="C9938" s="5" t="s">
        <v>68</v>
      </c>
      <c r="D9938" s="5" t="s">
        <v>14317</v>
      </c>
      <c r="E9938" s="43">
        <v>11000</v>
      </c>
      <c r="F9938" s="43"/>
      <c r="G9938" s="48">
        <f t="shared" si="249"/>
        <v>393832.10159436404</v>
      </c>
      <c r="H9938" s="389" t="s">
        <v>9567</v>
      </c>
    </row>
    <row r="9939" spans="1:8" x14ac:dyDescent="0.3">
      <c r="A9939" s="45">
        <v>45525</v>
      </c>
      <c r="B9939" s="396" t="s">
        <v>12153</v>
      </c>
      <c r="C9939" s="5" t="s">
        <v>5162</v>
      </c>
      <c r="D9939" s="5" t="s">
        <v>294</v>
      </c>
      <c r="E9939" s="43">
        <v>5000</v>
      </c>
      <c r="F9939" s="43"/>
      <c r="G9939" s="48">
        <f t="shared" si="249"/>
        <v>388832.10159436404</v>
      </c>
      <c r="H9939" s="389" t="s">
        <v>9567</v>
      </c>
    </row>
    <row r="9940" spans="1:8" x14ac:dyDescent="0.3">
      <c r="A9940" s="45">
        <v>45525</v>
      </c>
      <c r="B9940" s="396" t="s">
        <v>13400</v>
      </c>
      <c r="C9940" s="5" t="s">
        <v>11174</v>
      </c>
      <c r="D9940" s="5" t="s">
        <v>14321</v>
      </c>
      <c r="E9940" s="43">
        <v>8500</v>
      </c>
      <c r="F9940" s="43"/>
      <c r="G9940" s="48">
        <f t="shared" si="249"/>
        <v>380332.10159436404</v>
      </c>
      <c r="H9940" s="389" t="s">
        <v>9567</v>
      </c>
    </row>
    <row r="9941" spans="1:8" x14ac:dyDescent="0.3">
      <c r="A9941" s="45">
        <v>45525</v>
      </c>
      <c r="B9941" s="396" t="s">
        <v>25</v>
      </c>
      <c r="C9941" s="5" t="s">
        <v>25</v>
      </c>
      <c r="D9941" s="5" t="s">
        <v>14322</v>
      </c>
      <c r="E9941" s="43">
        <v>1000</v>
      </c>
      <c r="F9941" s="43"/>
      <c r="G9941" s="48">
        <f t="shared" si="249"/>
        <v>379332.10159436404</v>
      </c>
      <c r="H9941" s="389" t="s">
        <v>9567</v>
      </c>
    </row>
    <row r="9942" spans="1:8" x14ac:dyDescent="0.3">
      <c r="A9942" s="45">
        <v>45525</v>
      </c>
      <c r="B9942" s="396" t="s">
        <v>13209</v>
      </c>
      <c r="C9942" s="5" t="s">
        <v>11174</v>
      </c>
      <c r="D9942" s="5" t="s">
        <v>14323</v>
      </c>
      <c r="E9942" s="43">
        <v>1050</v>
      </c>
      <c r="F9942" s="43"/>
      <c r="G9942" s="48">
        <f t="shared" si="249"/>
        <v>378282.10159436404</v>
      </c>
      <c r="H9942" s="389" t="s">
        <v>9567</v>
      </c>
    </row>
    <row r="9943" spans="1:8" x14ac:dyDescent="0.3">
      <c r="A9943" s="45">
        <v>45525</v>
      </c>
      <c r="B9943" s="396" t="s">
        <v>13884</v>
      </c>
      <c r="C9943" s="5" t="s">
        <v>10695</v>
      </c>
      <c r="D9943" s="5" t="s">
        <v>14324</v>
      </c>
      <c r="E9943" s="43">
        <v>50000</v>
      </c>
      <c r="F9943" s="43"/>
      <c r="G9943" s="48">
        <f t="shared" si="249"/>
        <v>328282.10159436404</v>
      </c>
      <c r="H9943" s="389" t="s">
        <v>9567</v>
      </c>
    </row>
    <row r="9944" spans="1:8" x14ac:dyDescent="0.3">
      <c r="A9944" s="45">
        <v>45525</v>
      </c>
      <c r="B9944" s="396" t="s">
        <v>25</v>
      </c>
      <c r="C9944" s="5" t="s">
        <v>25</v>
      </c>
      <c r="D9944" s="5" t="s">
        <v>8503</v>
      </c>
      <c r="E9944" s="43">
        <v>4000</v>
      </c>
      <c r="F9944" s="43"/>
      <c r="G9944" s="48">
        <f t="shared" si="249"/>
        <v>324282.10159436404</v>
      </c>
      <c r="H9944" s="389" t="s">
        <v>9567</v>
      </c>
    </row>
    <row r="9945" spans="1:8" x14ac:dyDescent="0.3">
      <c r="A9945" s="45">
        <v>45525</v>
      </c>
      <c r="B9945" s="396" t="s">
        <v>13884</v>
      </c>
      <c r="C9945" s="5" t="s">
        <v>11174</v>
      </c>
      <c r="D9945" s="5" t="s">
        <v>14325</v>
      </c>
      <c r="E9945" s="43">
        <v>420</v>
      </c>
      <c r="F9945" s="43"/>
      <c r="G9945" s="48">
        <f t="shared" si="249"/>
        <v>323862.10159436404</v>
      </c>
      <c r="H9945" s="389" t="s">
        <v>9567</v>
      </c>
    </row>
    <row r="9946" spans="1:8" x14ac:dyDescent="0.3">
      <c r="A9946" s="45">
        <v>45525</v>
      </c>
      <c r="B9946" s="396" t="s">
        <v>13209</v>
      </c>
      <c r="C9946" s="5" t="s">
        <v>5793</v>
      </c>
      <c r="D9946" s="5" t="s">
        <v>40</v>
      </c>
      <c r="E9946" s="43">
        <v>1000</v>
      </c>
      <c r="F9946" s="43"/>
      <c r="G9946" s="48">
        <f t="shared" si="249"/>
        <v>322862.10159436404</v>
      </c>
      <c r="H9946" s="389" t="s">
        <v>9567</v>
      </c>
    </row>
    <row r="9947" spans="1:8" x14ac:dyDescent="0.3">
      <c r="A9947" s="45">
        <v>45525</v>
      </c>
      <c r="B9947" s="396" t="s">
        <v>25</v>
      </c>
      <c r="C9947" s="5" t="s">
        <v>84</v>
      </c>
      <c r="D9947" s="5" t="s">
        <v>14326</v>
      </c>
      <c r="E9947" s="43">
        <v>10000</v>
      </c>
      <c r="F9947" s="43"/>
      <c r="G9947" s="48">
        <f t="shared" si="249"/>
        <v>312862.10159436404</v>
      </c>
      <c r="H9947" s="389" t="s">
        <v>9567</v>
      </c>
    </row>
    <row r="9948" spans="1:8" x14ac:dyDescent="0.3">
      <c r="A9948" s="45">
        <v>45525</v>
      </c>
      <c r="B9948" s="396" t="s">
        <v>13953</v>
      </c>
      <c r="C9948" s="5" t="s">
        <v>5793</v>
      </c>
      <c r="D9948" s="5" t="s">
        <v>40</v>
      </c>
      <c r="E9948" s="43">
        <v>2000</v>
      </c>
      <c r="F9948" s="43"/>
      <c r="G9948" s="48">
        <f t="shared" si="249"/>
        <v>310862.10159436404</v>
      </c>
      <c r="H9948" s="389" t="s">
        <v>9567</v>
      </c>
    </row>
    <row r="9949" spans="1:8" x14ac:dyDescent="0.3">
      <c r="A9949" s="45">
        <v>45526</v>
      </c>
      <c r="B9949" s="396" t="s">
        <v>14036</v>
      </c>
      <c r="C9949" s="5" t="s">
        <v>14256</v>
      </c>
      <c r="D9949" s="5" t="s">
        <v>582</v>
      </c>
      <c r="E9949" s="43">
        <v>10000</v>
      </c>
      <c r="F9949" s="43"/>
      <c r="G9949" s="48">
        <f t="shared" si="249"/>
        <v>300862.10159436404</v>
      </c>
      <c r="H9949" s="389" t="s">
        <v>9567</v>
      </c>
    </row>
    <row r="9950" spans="1:8" x14ac:dyDescent="0.3">
      <c r="A9950" s="45">
        <v>45526</v>
      </c>
      <c r="B9950" s="396" t="s">
        <v>14036</v>
      </c>
      <c r="C9950" s="5" t="s">
        <v>30</v>
      </c>
      <c r="D9950" s="5" t="s">
        <v>14327</v>
      </c>
      <c r="E9950" s="43">
        <v>400</v>
      </c>
      <c r="F9950" s="43"/>
      <c r="G9950" s="48">
        <f t="shared" si="249"/>
        <v>300462.10159436404</v>
      </c>
      <c r="H9950" s="389" t="s">
        <v>9567</v>
      </c>
    </row>
    <row r="9951" spans="1:8" x14ac:dyDescent="0.3">
      <c r="A9951" s="45">
        <v>45526</v>
      </c>
      <c r="B9951" s="396" t="s">
        <v>13953</v>
      </c>
      <c r="C9951" s="5" t="s">
        <v>5793</v>
      </c>
      <c r="D9951" s="5" t="s">
        <v>14328</v>
      </c>
      <c r="E9951" s="43">
        <v>7000</v>
      </c>
      <c r="F9951" s="43"/>
      <c r="G9951" s="48">
        <f t="shared" si="249"/>
        <v>293462.10159436404</v>
      </c>
      <c r="H9951" s="389" t="s">
        <v>9567</v>
      </c>
    </row>
    <row r="9952" spans="1:8" x14ac:dyDescent="0.3">
      <c r="A9952" s="45">
        <v>45526</v>
      </c>
      <c r="B9952" s="396" t="s">
        <v>13738</v>
      </c>
      <c r="C9952" s="5" t="s">
        <v>5793</v>
      </c>
      <c r="D9952" s="5" t="s">
        <v>40</v>
      </c>
      <c r="E9952" s="43">
        <v>800</v>
      </c>
      <c r="F9952" s="43"/>
      <c r="G9952" s="48">
        <f t="shared" si="249"/>
        <v>292662.10159436404</v>
      </c>
      <c r="H9952" s="389" t="s">
        <v>9567</v>
      </c>
    </row>
    <row r="9953" spans="1:8" x14ac:dyDescent="0.3">
      <c r="A9953" s="45">
        <v>45526</v>
      </c>
      <c r="B9953" s="396" t="s">
        <v>25</v>
      </c>
      <c r="C9953" s="5" t="s">
        <v>25</v>
      </c>
      <c r="D9953" s="5" t="s">
        <v>14288</v>
      </c>
      <c r="E9953" s="43">
        <v>2000</v>
      </c>
      <c r="F9953" s="43"/>
      <c r="G9953" s="48">
        <f t="shared" si="249"/>
        <v>290662.10159436404</v>
      </c>
      <c r="H9953" s="389" t="s">
        <v>9567</v>
      </c>
    </row>
    <row r="9954" spans="1:8" x14ac:dyDescent="0.3">
      <c r="A9954" s="45">
        <v>45526</v>
      </c>
      <c r="B9954" s="396" t="s">
        <v>13953</v>
      </c>
      <c r="C9954" s="5" t="s">
        <v>11174</v>
      </c>
      <c r="D9954" s="5" t="s">
        <v>14329</v>
      </c>
      <c r="E9954" s="43">
        <v>4550</v>
      </c>
      <c r="F9954" s="43"/>
      <c r="G9954" s="48">
        <f t="shared" si="249"/>
        <v>286112.10159436404</v>
      </c>
      <c r="H9954" s="389" t="s">
        <v>9567</v>
      </c>
    </row>
    <row r="9955" spans="1:8" x14ac:dyDescent="0.3">
      <c r="A9955" s="45">
        <v>45526</v>
      </c>
      <c r="B9955" s="396" t="s">
        <v>13479</v>
      </c>
      <c r="C9955" s="5" t="s">
        <v>11174</v>
      </c>
      <c r="D9955" s="5" t="s">
        <v>14331</v>
      </c>
      <c r="E9955" s="43">
        <v>14400</v>
      </c>
      <c r="F9955" s="43"/>
      <c r="G9955" s="48">
        <f t="shared" si="249"/>
        <v>271712.10159436404</v>
      </c>
      <c r="H9955" s="389" t="s">
        <v>9567</v>
      </c>
    </row>
    <row r="9956" spans="1:8" x14ac:dyDescent="0.3">
      <c r="A9956" s="45">
        <v>45526</v>
      </c>
      <c r="B9956" s="396" t="s">
        <v>25</v>
      </c>
      <c r="C9956" s="5" t="s">
        <v>4504</v>
      </c>
      <c r="D9956" s="5" t="s">
        <v>14330</v>
      </c>
      <c r="E9956" s="43">
        <v>30000</v>
      </c>
      <c r="F9956" s="43"/>
      <c r="G9956" s="48">
        <f t="shared" si="249"/>
        <v>241712.10159436404</v>
      </c>
      <c r="H9956" s="389" t="s">
        <v>9567</v>
      </c>
    </row>
    <row r="9957" spans="1:8" x14ac:dyDescent="0.3">
      <c r="A9957" s="45">
        <v>45526</v>
      </c>
      <c r="B9957" s="396" t="s">
        <v>13209</v>
      </c>
      <c r="C9957" s="5" t="s">
        <v>5793</v>
      </c>
      <c r="D9957" s="5" t="s">
        <v>40</v>
      </c>
      <c r="E9957" s="43">
        <v>2500</v>
      </c>
      <c r="F9957" s="43"/>
      <c r="G9957" s="48">
        <f t="shared" si="249"/>
        <v>239212.10159436404</v>
      </c>
      <c r="H9957" s="389" t="s">
        <v>9567</v>
      </c>
    </row>
    <row r="9958" spans="1:8" x14ac:dyDescent="0.3">
      <c r="A9958" s="45">
        <v>45526</v>
      </c>
      <c r="B9958" s="396" t="s">
        <v>13479</v>
      </c>
      <c r="C9958" s="5" t="s">
        <v>4550</v>
      </c>
      <c r="D9958" s="5" t="s">
        <v>14332</v>
      </c>
      <c r="E9958" s="43">
        <v>10000</v>
      </c>
      <c r="F9958" s="43"/>
      <c r="G9958" s="48">
        <f t="shared" si="249"/>
        <v>229212.10159436404</v>
      </c>
      <c r="H9958" s="389" t="s">
        <v>9567</v>
      </c>
    </row>
    <row r="9959" spans="1:8" x14ac:dyDescent="0.3">
      <c r="A9959" s="45">
        <v>45526</v>
      </c>
      <c r="B9959" s="396" t="s">
        <v>13159</v>
      </c>
      <c r="C9959" s="5" t="s">
        <v>26</v>
      </c>
      <c r="D9959" s="5" t="s">
        <v>14333</v>
      </c>
      <c r="E9959" s="43">
        <v>10000</v>
      </c>
      <c r="F9959" s="43"/>
      <c r="G9959" s="48">
        <f t="shared" si="249"/>
        <v>219212.10159436404</v>
      </c>
      <c r="H9959" s="389" t="s">
        <v>9567</v>
      </c>
    </row>
    <row r="9960" spans="1:8" x14ac:dyDescent="0.3">
      <c r="A9960" s="45">
        <v>45526</v>
      </c>
      <c r="B9960" s="396" t="s">
        <v>14334</v>
      </c>
      <c r="C9960" s="5" t="s">
        <v>11174</v>
      </c>
      <c r="D9960" s="5" t="s">
        <v>14335</v>
      </c>
      <c r="E9960" s="43">
        <v>4000</v>
      </c>
      <c r="F9960" s="43"/>
      <c r="G9960" s="48">
        <f t="shared" si="249"/>
        <v>215212.10159436404</v>
      </c>
      <c r="H9960" s="389" t="s">
        <v>9567</v>
      </c>
    </row>
    <row r="9961" spans="1:8" x14ac:dyDescent="0.3">
      <c r="A9961" s="45">
        <v>45527</v>
      </c>
      <c r="B9961" s="396" t="s">
        <v>12153</v>
      </c>
      <c r="C9961" s="5" t="s">
        <v>13254</v>
      </c>
      <c r="D9961" s="5" t="s">
        <v>582</v>
      </c>
      <c r="E9961" s="43">
        <v>25000</v>
      </c>
      <c r="F9961" s="43"/>
      <c r="G9961" s="48">
        <f t="shared" si="249"/>
        <v>190212.10159436404</v>
      </c>
      <c r="H9961" s="389" t="s">
        <v>9567</v>
      </c>
    </row>
    <row r="9962" spans="1:8" x14ac:dyDescent="0.3">
      <c r="A9962" s="45">
        <v>45527</v>
      </c>
      <c r="B9962" s="396"/>
      <c r="C9962" s="5" t="s">
        <v>68</v>
      </c>
      <c r="D9962" s="5" t="s">
        <v>3910</v>
      </c>
      <c r="E9962" s="43">
        <v>10000</v>
      </c>
      <c r="F9962" s="43"/>
      <c r="G9962" s="48">
        <f t="shared" si="249"/>
        <v>180212.10159436404</v>
      </c>
      <c r="H9962" s="389" t="s">
        <v>9567</v>
      </c>
    </row>
    <row r="9963" spans="1:8" x14ac:dyDescent="0.3">
      <c r="A9963" s="45">
        <v>45527</v>
      </c>
      <c r="B9963" s="396" t="s">
        <v>13884</v>
      </c>
      <c r="C9963" s="5" t="s">
        <v>5793</v>
      </c>
      <c r="D9963" s="5" t="s">
        <v>40</v>
      </c>
      <c r="E9963" s="43">
        <v>1200</v>
      </c>
      <c r="F9963" s="43"/>
      <c r="G9963" s="48">
        <f t="shared" si="249"/>
        <v>179012.10159436404</v>
      </c>
      <c r="H9963" s="389" t="s">
        <v>9567</v>
      </c>
    </row>
    <row r="9964" spans="1:8" x14ac:dyDescent="0.3">
      <c r="A9964" s="45">
        <v>45527</v>
      </c>
      <c r="B9964" s="396" t="s">
        <v>14036</v>
      </c>
      <c r="C9964" s="5" t="s">
        <v>5793</v>
      </c>
      <c r="D9964" s="5" t="s">
        <v>40</v>
      </c>
      <c r="E9964" s="43">
        <v>500</v>
      </c>
      <c r="F9964" s="43"/>
      <c r="G9964" s="48">
        <f t="shared" si="249"/>
        <v>178512.10159436404</v>
      </c>
      <c r="H9964" s="389" t="s">
        <v>9567</v>
      </c>
    </row>
    <row r="9965" spans="1:8" x14ac:dyDescent="0.3">
      <c r="A9965" s="45">
        <v>45527</v>
      </c>
      <c r="B9965" s="396" t="s">
        <v>25</v>
      </c>
      <c r="C9965" s="5" t="s">
        <v>25</v>
      </c>
      <c r="D9965" s="5" t="s">
        <v>8503</v>
      </c>
      <c r="E9965" s="43">
        <v>5000</v>
      </c>
      <c r="F9965" s="43"/>
      <c r="G9965" s="48">
        <f t="shared" si="249"/>
        <v>173512.10159436404</v>
      </c>
      <c r="H9965" s="389" t="s">
        <v>9567</v>
      </c>
    </row>
    <row r="9966" spans="1:8" x14ac:dyDescent="0.3">
      <c r="A9966" s="45">
        <v>45527</v>
      </c>
      <c r="B9966" s="396" t="s">
        <v>13953</v>
      </c>
      <c r="C9966" s="5" t="s">
        <v>18</v>
      </c>
      <c r="D9966" s="5" t="s">
        <v>14337</v>
      </c>
      <c r="E9966" s="43">
        <v>5000</v>
      </c>
      <c r="F9966" s="43"/>
      <c r="G9966" s="48">
        <f t="shared" si="249"/>
        <v>168512.10159436404</v>
      </c>
      <c r="H9966" s="389" t="s">
        <v>9567</v>
      </c>
    </row>
    <row r="9967" spans="1:8" x14ac:dyDescent="0.3">
      <c r="A9967" s="45">
        <v>45527</v>
      </c>
      <c r="B9967" s="396" t="s">
        <v>12632</v>
      </c>
      <c r="C9967" s="5" t="s">
        <v>84</v>
      </c>
      <c r="D9967" s="5" t="s">
        <v>14339</v>
      </c>
      <c r="E9967" s="43">
        <v>20000</v>
      </c>
      <c r="F9967" s="43"/>
      <c r="G9967" s="48">
        <f t="shared" si="249"/>
        <v>148512.10159436404</v>
      </c>
      <c r="H9967" s="389" t="s">
        <v>9567</v>
      </c>
    </row>
    <row r="9968" spans="1:8" x14ac:dyDescent="0.3">
      <c r="A9968" s="45">
        <v>45527</v>
      </c>
      <c r="B9968" s="396" t="s">
        <v>13479</v>
      </c>
      <c r="C9968" s="5" t="s">
        <v>11174</v>
      </c>
      <c r="D9968" s="5" t="s">
        <v>14340</v>
      </c>
      <c r="E9968" s="43">
        <v>6300</v>
      </c>
      <c r="F9968" s="43"/>
      <c r="G9968" s="48">
        <f t="shared" si="249"/>
        <v>142212.10159436404</v>
      </c>
      <c r="H9968" s="389" t="s">
        <v>9567</v>
      </c>
    </row>
    <row r="9969" spans="1:15" x14ac:dyDescent="0.3">
      <c r="A9969" s="45">
        <v>45527</v>
      </c>
      <c r="B9969" s="396" t="s">
        <v>13479</v>
      </c>
      <c r="C9969" s="5" t="s">
        <v>30</v>
      </c>
      <c r="D9969" s="5" t="s">
        <v>14341</v>
      </c>
      <c r="E9969" s="43">
        <v>200</v>
      </c>
      <c r="F9969" s="43"/>
      <c r="G9969" s="48">
        <f t="shared" si="249"/>
        <v>142012.10159436404</v>
      </c>
      <c r="H9969" s="389" t="s">
        <v>9567</v>
      </c>
    </row>
    <row r="9970" spans="1:15" x14ac:dyDescent="0.3">
      <c r="A9970" s="45">
        <v>45527</v>
      </c>
      <c r="B9970" s="396" t="s">
        <v>13479</v>
      </c>
      <c r="C9970" s="5" t="s">
        <v>5793</v>
      </c>
      <c r="D9970" s="5" t="s">
        <v>40</v>
      </c>
      <c r="E9970" s="43">
        <v>1000</v>
      </c>
      <c r="F9970" s="43"/>
      <c r="G9970" s="48">
        <f t="shared" si="249"/>
        <v>141012.10159436404</v>
      </c>
      <c r="H9970" s="389" t="s">
        <v>9567</v>
      </c>
    </row>
    <row r="9971" spans="1:15" x14ac:dyDescent="0.3">
      <c r="A9971" s="45">
        <v>45527</v>
      </c>
      <c r="B9971" s="396" t="s">
        <v>14344</v>
      </c>
      <c r="C9971" s="5" t="s">
        <v>5793</v>
      </c>
      <c r="D9971" s="5" t="s">
        <v>40</v>
      </c>
      <c r="E9971" s="43">
        <v>1000</v>
      </c>
      <c r="F9971" s="43"/>
      <c r="G9971" s="48">
        <f t="shared" si="249"/>
        <v>140012.10159436404</v>
      </c>
      <c r="H9971" s="389" t="s">
        <v>9567</v>
      </c>
    </row>
    <row r="9972" spans="1:15" s="387" customFormat="1" ht="37.5" x14ac:dyDescent="0.3">
      <c r="A9972" s="45">
        <v>45527</v>
      </c>
      <c r="B9972" s="320" t="s">
        <v>12817</v>
      </c>
      <c r="C9972" s="44" t="s">
        <v>11174</v>
      </c>
      <c r="D9972" s="124" t="s">
        <v>14345</v>
      </c>
      <c r="E9972" s="28">
        <v>51000</v>
      </c>
      <c r="F9972" s="28"/>
      <c r="G9972" s="48">
        <f t="shared" si="249"/>
        <v>89012.101594364038</v>
      </c>
      <c r="H9972" s="389" t="s">
        <v>9567</v>
      </c>
      <c r="I9972" s="155"/>
      <c r="J9972" s="155"/>
      <c r="K9972" s="155"/>
      <c r="L9972" s="155"/>
      <c r="O9972" s="155"/>
    </row>
    <row r="9973" spans="1:15" x14ac:dyDescent="0.3">
      <c r="A9973" s="45">
        <v>45528</v>
      </c>
      <c r="B9973" s="396" t="s">
        <v>13738</v>
      </c>
      <c r="C9973" s="5" t="s">
        <v>84</v>
      </c>
      <c r="D9973" s="5" t="s">
        <v>14347</v>
      </c>
      <c r="E9973" s="43">
        <v>5000</v>
      </c>
      <c r="F9973" s="43"/>
      <c r="G9973" s="48">
        <f t="shared" si="249"/>
        <v>84012.101594364038</v>
      </c>
      <c r="H9973" s="389" t="s">
        <v>9567</v>
      </c>
    </row>
    <row r="9974" spans="1:15" x14ac:dyDescent="0.3">
      <c r="A9974" s="45">
        <v>45528</v>
      </c>
      <c r="B9974" s="396" t="s">
        <v>13738</v>
      </c>
      <c r="C9974" s="5" t="s">
        <v>11174</v>
      </c>
      <c r="D9974" s="5" t="s">
        <v>14348</v>
      </c>
      <c r="E9974" s="43">
        <v>900</v>
      </c>
      <c r="F9974" s="43"/>
      <c r="G9974" s="48">
        <f t="shared" si="249"/>
        <v>83112.101594364038</v>
      </c>
      <c r="H9974" s="389" t="s">
        <v>9567</v>
      </c>
    </row>
    <row r="9975" spans="1:15" x14ac:dyDescent="0.3">
      <c r="A9975" s="45">
        <v>45528</v>
      </c>
      <c r="B9975" s="396" t="s">
        <v>25</v>
      </c>
      <c r="C9975" s="5" t="s">
        <v>25</v>
      </c>
      <c r="D9975" s="5" t="s">
        <v>14288</v>
      </c>
      <c r="E9975" s="43">
        <v>2000</v>
      </c>
      <c r="F9975" s="43"/>
      <c r="G9975" s="48">
        <f t="shared" si="249"/>
        <v>81112.101594364038</v>
      </c>
      <c r="H9975" s="389" t="s">
        <v>9567</v>
      </c>
    </row>
    <row r="9976" spans="1:15" x14ac:dyDescent="0.3">
      <c r="A9976" s="45">
        <v>45528</v>
      </c>
      <c r="B9976" s="396" t="s">
        <v>12153</v>
      </c>
      <c r="C9976" s="5" t="s">
        <v>5793</v>
      </c>
      <c r="D9976" s="5" t="s">
        <v>40</v>
      </c>
      <c r="E9976" s="43">
        <v>3000</v>
      </c>
      <c r="F9976" s="43"/>
      <c r="G9976" s="48">
        <f t="shared" si="249"/>
        <v>78112.101594364038</v>
      </c>
      <c r="H9976" s="389" t="s">
        <v>9567</v>
      </c>
      <c r="I9976" s="52">
        <v>640000</v>
      </c>
    </row>
    <row r="9977" spans="1:15" x14ac:dyDescent="0.3">
      <c r="A9977" s="45">
        <v>45528</v>
      </c>
      <c r="B9977" s="396" t="s">
        <v>14036</v>
      </c>
      <c r="C9977" s="5" t="s">
        <v>11174</v>
      </c>
      <c r="D9977" s="5" t="s">
        <v>14350</v>
      </c>
      <c r="E9977" s="43">
        <v>900</v>
      </c>
      <c r="F9977" s="43"/>
      <c r="G9977" s="48">
        <f t="shared" si="249"/>
        <v>77212.101594364038</v>
      </c>
      <c r="H9977" s="389" t="s">
        <v>9567</v>
      </c>
      <c r="I9977" s="52">
        <f>I9976*15%</f>
        <v>96000</v>
      </c>
    </row>
    <row r="9978" spans="1:15" x14ac:dyDescent="0.3">
      <c r="A9978" s="45">
        <v>45528</v>
      </c>
      <c r="B9978" s="396" t="s">
        <v>12153</v>
      </c>
      <c r="C9978" s="5" t="s">
        <v>5162</v>
      </c>
      <c r="D9978" s="5" t="s">
        <v>14351</v>
      </c>
      <c r="E9978" s="43">
        <v>5000</v>
      </c>
      <c r="F9978" s="43"/>
      <c r="G9978" s="48">
        <f t="shared" si="249"/>
        <v>72212.101594364038</v>
      </c>
      <c r="H9978" s="389" t="s">
        <v>9567</v>
      </c>
      <c r="I9978" s="52">
        <f>I9977+I9976</f>
        <v>736000</v>
      </c>
    </row>
    <row r="9979" spans="1:15" x14ac:dyDescent="0.3">
      <c r="A9979" s="45">
        <v>45528</v>
      </c>
      <c r="B9979" s="396" t="s">
        <v>13159</v>
      </c>
      <c r="C9979" s="5" t="s">
        <v>11174</v>
      </c>
      <c r="D9979" s="5" t="s">
        <v>14352</v>
      </c>
      <c r="E9979" s="43">
        <v>3000</v>
      </c>
      <c r="F9979" s="43"/>
      <c r="G9979" s="48">
        <f t="shared" si="249"/>
        <v>69212.101594364038</v>
      </c>
      <c r="H9979" s="389" t="s">
        <v>9567</v>
      </c>
    </row>
    <row r="9980" spans="1:15" x14ac:dyDescent="0.3">
      <c r="A9980" s="45">
        <v>45528</v>
      </c>
      <c r="B9980" s="396" t="s">
        <v>13159</v>
      </c>
      <c r="C9980" s="5" t="s">
        <v>84</v>
      </c>
      <c r="D9980" s="5" t="s">
        <v>14353</v>
      </c>
      <c r="E9980" s="43">
        <v>10000</v>
      </c>
      <c r="F9980" s="43"/>
      <c r="G9980" s="48">
        <f t="shared" si="249"/>
        <v>59212.101594364038</v>
      </c>
      <c r="H9980" s="389" t="s">
        <v>9567</v>
      </c>
    </row>
    <row r="9981" spans="1:15" x14ac:dyDescent="0.3">
      <c r="A9981" s="45">
        <v>45530</v>
      </c>
      <c r="B9981" s="396" t="s">
        <v>25</v>
      </c>
      <c r="C9981" s="5" t="s">
        <v>25</v>
      </c>
      <c r="D9981" s="5" t="s">
        <v>8503</v>
      </c>
      <c r="E9981" s="43">
        <v>4000</v>
      </c>
      <c r="F9981" s="43"/>
      <c r="G9981" s="48">
        <f t="shared" si="249"/>
        <v>55212.101594364038</v>
      </c>
      <c r="H9981" s="389" t="s">
        <v>9567</v>
      </c>
    </row>
    <row r="9982" spans="1:15" x14ac:dyDescent="0.3">
      <c r="A9982" s="45">
        <v>45530</v>
      </c>
      <c r="B9982" s="396" t="s">
        <v>25</v>
      </c>
      <c r="C9982" s="5" t="s">
        <v>25</v>
      </c>
      <c r="D9982" s="5" t="s">
        <v>14358</v>
      </c>
      <c r="E9982" s="43">
        <v>1600</v>
      </c>
      <c r="F9982" s="43"/>
      <c r="G9982" s="48">
        <f t="shared" si="249"/>
        <v>53612.101594364038</v>
      </c>
      <c r="H9982" s="389" t="s">
        <v>9567</v>
      </c>
    </row>
    <row r="9983" spans="1:15" x14ac:dyDescent="0.3">
      <c r="A9983" s="45">
        <v>45531</v>
      </c>
      <c r="B9983" s="396" t="s">
        <v>13953</v>
      </c>
      <c r="C9983" s="5" t="s">
        <v>18</v>
      </c>
      <c r="D9983" s="5" t="s">
        <v>14359</v>
      </c>
      <c r="E9983" s="43">
        <v>15000</v>
      </c>
      <c r="F9983" s="43"/>
      <c r="G9983" s="48">
        <f t="shared" ref="G9983:G10022" si="250">G9982+F9983-E9983</f>
        <v>38612.101594364038</v>
      </c>
      <c r="H9983" s="389" t="s">
        <v>9567</v>
      </c>
    </row>
    <row r="9984" spans="1:15" x14ac:dyDescent="0.3">
      <c r="A9984" s="45">
        <v>45531</v>
      </c>
      <c r="B9984" s="396" t="s">
        <v>13342</v>
      </c>
      <c r="C9984" s="5" t="s">
        <v>1189</v>
      </c>
      <c r="D9984" s="5" t="s">
        <v>294</v>
      </c>
      <c r="E9984" s="43">
        <v>2000</v>
      </c>
      <c r="F9984" s="43"/>
      <c r="G9984" s="48">
        <f t="shared" si="250"/>
        <v>36612.101594364038</v>
      </c>
      <c r="H9984" s="389" t="s">
        <v>9567</v>
      </c>
    </row>
    <row r="9985" spans="1:11" x14ac:dyDescent="0.3">
      <c r="A9985" s="45">
        <v>45531</v>
      </c>
      <c r="B9985" s="396" t="s">
        <v>13953</v>
      </c>
      <c r="C9985" s="5" t="s">
        <v>5793</v>
      </c>
      <c r="D9985" s="5" t="s">
        <v>40</v>
      </c>
      <c r="E9985" s="43">
        <v>1700</v>
      </c>
      <c r="F9985" s="43"/>
      <c r="G9985" s="48">
        <f t="shared" si="250"/>
        <v>34912.101594364038</v>
      </c>
      <c r="H9985" s="389" t="s">
        <v>9567</v>
      </c>
    </row>
    <row r="9986" spans="1:11" x14ac:dyDescent="0.3">
      <c r="A9986" s="45">
        <v>45531</v>
      </c>
      <c r="B9986" s="396" t="s">
        <v>13953</v>
      </c>
      <c r="C9986" s="5" t="s">
        <v>9451</v>
      </c>
      <c r="D9986" s="5" t="s">
        <v>14328</v>
      </c>
      <c r="E9986" s="43">
        <v>7000</v>
      </c>
      <c r="F9986" s="43"/>
      <c r="G9986" s="48">
        <f t="shared" si="250"/>
        <v>27912.101594364038</v>
      </c>
      <c r="H9986" s="389" t="s">
        <v>9567</v>
      </c>
      <c r="J9986" s="278" t="s">
        <v>14363</v>
      </c>
      <c r="K9986" s="278">
        <v>12544</v>
      </c>
    </row>
    <row r="9987" spans="1:11" x14ac:dyDescent="0.3">
      <c r="A9987" s="45">
        <v>45531</v>
      </c>
      <c r="B9987" s="396" t="s">
        <v>13400</v>
      </c>
      <c r="C9987" s="5" t="s">
        <v>9451</v>
      </c>
      <c r="D9987" s="5" t="s">
        <v>14328</v>
      </c>
      <c r="E9987" s="43">
        <v>7000</v>
      </c>
      <c r="F9987" s="43"/>
      <c r="G9987" s="48">
        <f t="shared" si="250"/>
        <v>20912.101594364038</v>
      </c>
      <c r="H9987" s="389" t="s">
        <v>9567</v>
      </c>
      <c r="J9987" s="278" t="s">
        <v>14364</v>
      </c>
      <c r="K9987" s="278">
        <v>24855</v>
      </c>
    </row>
    <row r="9988" spans="1:11" x14ac:dyDescent="0.3">
      <c r="A9988" s="45">
        <v>45531</v>
      </c>
      <c r="B9988" s="396" t="s">
        <v>25</v>
      </c>
      <c r="C9988" s="5" t="s">
        <v>4400</v>
      </c>
      <c r="D9988" s="5" t="s">
        <v>40</v>
      </c>
      <c r="E9988" s="43">
        <v>2830</v>
      </c>
      <c r="F9988" s="43"/>
      <c r="G9988" s="48">
        <f t="shared" si="250"/>
        <v>18082.101594364038</v>
      </c>
      <c r="H9988" s="389" t="s">
        <v>9567</v>
      </c>
    </row>
    <row r="9989" spans="1:11" x14ac:dyDescent="0.3">
      <c r="A9989" s="45">
        <v>45531</v>
      </c>
      <c r="B9989" s="396" t="s">
        <v>13953</v>
      </c>
      <c r="C9989" s="5" t="s">
        <v>11174</v>
      </c>
      <c r="D9989" s="5" t="s">
        <v>14360</v>
      </c>
      <c r="E9989" s="43">
        <v>8100</v>
      </c>
      <c r="F9989" s="43"/>
      <c r="G9989" s="48">
        <f t="shared" si="250"/>
        <v>9982.1015943640377</v>
      </c>
      <c r="H9989" s="389" t="s">
        <v>9567</v>
      </c>
      <c r="J9989" s="278" t="s">
        <v>9746</v>
      </c>
      <c r="K9989" s="585">
        <f>SUM(K9986:K9987)</f>
        <v>37399</v>
      </c>
    </row>
    <row r="9990" spans="1:11" x14ac:dyDescent="0.3">
      <c r="A9990" s="45">
        <v>45531</v>
      </c>
      <c r="B9990" s="396" t="s">
        <v>13738</v>
      </c>
      <c r="C9990" s="5" t="s">
        <v>11174</v>
      </c>
      <c r="D9990" s="5" t="s">
        <v>14361</v>
      </c>
      <c r="E9990" s="65">
        <v>4200</v>
      </c>
      <c r="F9990" s="43"/>
      <c r="G9990" s="48">
        <f t="shared" si="250"/>
        <v>5782.1015943640377</v>
      </c>
      <c r="H9990" s="389" t="s">
        <v>9567</v>
      </c>
    </row>
    <row r="9991" spans="1:11" x14ac:dyDescent="0.3">
      <c r="A9991" s="45">
        <v>45531</v>
      </c>
      <c r="B9991" s="567"/>
      <c r="C9991" s="480"/>
      <c r="D9991" s="491" t="s">
        <v>14197</v>
      </c>
      <c r="E9991" s="480"/>
      <c r="F9991" s="43">
        <v>11000</v>
      </c>
      <c r="G9991" s="48">
        <f t="shared" si="250"/>
        <v>16782.101594364038</v>
      </c>
      <c r="H9991" s="389" t="s">
        <v>9567</v>
      </c>
    </row>
    <row r="9992" spans="1:11" x14ac:dyDescent="0.3">
      <c r="A9992" s="45">
        <v>45531</v>
      </c>
      <c r="B9992" s="785" t="s">
        <v>12153</v>
      </c>
      <c r="C9992" s="786" t="s">
        <v>11174</v>
      </c>
      <c r="D9992" s="786" t="s">
        <v>14362</v>
      </c>
      <c r="E9992" s="65">
        <v>3600</v>
      </c>
      <c r="F9992" s="43"/>
      <c r="G9992" s="48">
        <f t="shared" si="250"/>
        <v>13182.101594364038</v>
      </c>
      <c r="H9992" s="389" t="s">
        <v>10757</v>
      </c>
    </row>
    <row r="9993" spans="1:11" x14ac:dyDescent="0.3">
      <c r="A9993" s="45">
        <v>45531</v>
      </c>
      <c r="B9993" s="396" t="s">
        <v>14379</v>
      </c>
      <c r="C9993" s="5" t="s">
        <v>11174</v>
      </c>
      <c r="D9993" s="5" t="s">
        <v>14366</v>
      </c>
      <c r="E9993" s="65">
        <v>2000</v>
      </c>
      <c r="F9993" s="43"/>
      <c r="G9993" s="48">
        <f t="shared" si="250"/>
        <v>11182.101594364038</v>
      </c>
      <c r="H9993" s="389" t="s">
        <v>9567</v>
      </c>
    </row>
    <row r="9994" spans="1:11" x14ac:dyDescent="0.3">
      <c r="A9994" s="45">
        <v>45531</v>
      </c>
      <c r="B9994" s="396" t="s">
        <v>13953</v>
      </c>
      <c r="C9994" s="5" t="s">
        <v>11174</v>
      </c>
      <c r="D9994" s="5" t="s">
        <v>12554</v>
      </c>
      <c r="E9994" s="65">
        <v>870</v>
      </c>
      <c r="F9994" s="43"/>
      <c r="G9994" s="48">
        <f t="shared" si="250"/>
        <v>10312.101594364038</v>
      </c>
      <c r="H9994" s="389" t="s">
        <v>9567</v>
      </c>
    </row>
    <row r="9995" spans="1:11" x14ac:dyDescent="0.3">
      <c r="A9995" s="45">
        <v>45531</v>
      </c>
      <c r="B9995" s="396" t="s">
        <v>12153</v>
      </c>
      <c r="C9995" s="5" t="s">
        <v>11174</v>
      </c>
      <c r="D9995" s="5" t="s">
        <v>14383</v>
      </c>
      <c r="E9995" s="65">
        <v>1750</v>
      </c>
      <c r="F9995" s="43"/>
      <c r="G9995" s="48">
        <f t="shared" si="250"/>
        <v>8562.1015943640377</v>
      </c>
      <c r="H9995" s="389" t="s">
        <v>9567</v>
      </c>
    </row>
    <row r="9996" spans="1:11" x14ac:dyDescent="0.3">
      <c r="A9996" s="45">
        <v>45531</v>
      </c>
      <c r="B9996" s="396" t="s">
        <v>13953</v>
      </c>
      <c r="C9996" s="5" t="s">
        <v>5793</v>
      </c>
      <c r="D9996" s="5" t="s">
        <v>40</v>
      </c>
      <c r="E9996" s="65">
        <v>1100</v>
      </c>
      <c r="F9996" s="43"/>
      <c r="G9996" s="48">
        <f t="shared" si="250"/>
        <v>7462.1015943640377</v>
      </c>
      <c r="H9996" s="389" t="s">
        <v>9567</v>
      </c>
    </row>
    <row r="9997" spans="1:11" x14ac:dyDescent="0.3">
      <c r="A9997" s="45">
        <v>45531</v>
      </c>
      <c r="B9997" s="396" t="s">
        <v>25</v>
      </c>
      <c r="C9997" s="5" t="s">
        <v>25</v>
      </c>
      <c r="D9997" s="5" t="s">
        <v>14384</v>
      </c>
      <c r="E9997" s="65">
        <v>500</v>
      </c>
      <c r="F9997" s="43"/>
      <c r="G9997" s="48">
        <f t="shared" si="250"/>
        <v>6962.1015943640377</v>
      </c>
      <c r="H9997" s="389" t="s">
        <v>9567</v>
      </c>
    </row>
    <row r="9998" spans="1:11" x14ac:dyDescent="0.3">
      <c r="A9998" s="45">
        <v>45532</v>
      </c>
      <c r="B9998" s="396" t="s">
        <v>13400</v>
      </c>
      <c r="C9998" s="5" t="s">
        <v>5793</v>
      </c>
      <c r="D9998" s="5" t="s">
        <v>40</v>
      </c>
      <c r="E9998" s="43">
        <v>1000</v>
      </c>
      <c r="F9998" s="43"/>
      <c r="G9998" s="48">
        <f t="shared" si="250"/>
        <v>5962.1015943640377</v>
      </c>
      <c r="H9998" s="389" t="s">
        <v>9567</v>
      </c>
    </row>
    <row r="9999" spans="1:11" x14ac:dyDescent="0.3">
      <c r="A9999" s="45">
        <v>45532</v>
      </c>
      <c r="B9999" s="396" t="s">
        <v>25</v>
      </c>
      <c r="C9999" s="5" t="s">
        <v>25</v>
      </c>
      <c r="D9999" s="5" t="s">
        <v>8503</v>
      </c>
      <c r="E9999" s="43">
        <v>2500</v>
      </c>
      <c r="F9999" s="43"/>
      <c r="G9999" s="48">
        <f t="shared" si="250"/>
        <v>3462.1015943640377</v>
      </c>
      <c r="H9999" s="389" t="s">
        <v>9567</v>
      </c>
    </row>
    <row r="10000" spans="1:11" x14ac:dyDescent="0.3">
      <c r="A10000" s="45">
        <v>45532</v>
      </c>
      <c r="B10000" s="396" t="s">
        <v>25</v>
      </c>
      <c r="C10000" s="5" t="s">
        <v>25</v>
      </c>
      <c r="D10000" s="5" t="s">
        <v>14375</v>
      </c>
      <c r="E10000" s="43">
        <v>1000</v>
      </c>
      <c r="F10000" s="43"/>
      <c r="G10000" s="48">
        <f t="shared" si="250"/>
        <v>2462.1015943640377</v>
      </c>
      <c r="H10000" s="389" t="s">
        <v>9567</v>
      </c>
    </row>
    <row r="10001" spans="1:11" x14ac:dyDescent="0.3">
      <c r="A10001" s="45">
        <v>45533</v>
      </c>
      <c r="B10001" s="567"/>
      <c r="C10001" s="480"/>
      <c r="D10001" s="491" t="s">
        <v>14388</v>
      </c>
      <c r="E10001" s="480"/>
      <c r="F10001" s="43">
        <v>78000</v>
      </c>
      <c r="G10001" s="48">
        <f t="shared" si="250"/>
        <v>80462.101594364038</v>
      </c>
      <c r="H10001" s="389" t="s">
        <v>9567</v>
      </c>
    </row>
    <row r="10002" spans="1:11" x14ac:dyDescent="0.3">
      <c r="A10002" s="45">
        <v>45533</v>
      </c>
      <c r="B10002" s="396" t="s">
        <v>12632</v>
      </c>
      <c r="C10002" s="5" t="s">
        <v>84</v>
      </c>
      <c r="D10002" s="5" t="s">
        <v>14370</v>
      </c>
      <c r="E10002" s="43">
        <v>20000</v>
      </c>
      <c r="F10002" s="43"/>
      <c r="G10002" s="48">
        <f t="shared" si="250"/>
        <v>60462.101594364038</v>
      </c>
      <c r="H10002" s="389" t="s">
        <v>9567</v>
      </c>
    </row>
    <row r="10003" spans="1:11" x14ac:dyDescent="0.3">
      <c r="A10003" s="45">
        <v>45533</v>
      </c>
      <c r="B10003" s="396" t="s">
        <v>12632</v>
      </c>
      <c r="C10003" s="5" t="s">
        <v>26</v>
      </c>
      <c r="D10003" s="5" t="s">
        <v>14371</v>
      </c>
      <c r="E10003" s="43">
        <v>1000</v>
      </c>
      <c r="F10003" s="43"/>
      <c r="G10003" s="48">
        <f t="shared" si="250"/>
        <v>59462.101594364038</v>
      </c>
      <c r="H10003" s="389" t="s">
        <v>9567</v>
      </c>
    </row>
    <row r="10004" spans="1:11" x14ac:dyDescent="0.3">
      <c r="A10004" s="45">
        <v>45533</v>
      </c>
      <c r="B10004" s="396" t="s">
        <v>13479</v>
      </c>
      <c r="C10004" s="5" t="s">
        <v>11174</v>
      </c>
      <c r="D10004" s="5" t="s">
        <v>14372</v>
      </c>
      <c r="E10004" s="43">
        <v>300</v>
      </c>
      <c r="F10004" s="43"/>
      <c r="G10004" s="48">
        <f t="shared" si="250"/>
        <v>59162.101594364038</v>
      </c>
      <c r="H10004" s="389" t="s">
        <v>9567</v>
      </c>
    </row>
    <row r="10005" spans="1:11" x14ac:dyDescent="0.3">
      <c r="A10005" s="45">
        <v>45533</v>
      </c>
      <c r="B10005" s="396" t="s">
        <v>25</v>
      </c>
      <c r="C10005" s="5" t="s">
        <v>25</v>
      </c>
      <c r="D10005" s="5" t="s">
        <v>14373</v>
      </c>
      <c r="E10005" s="43">
        <v>360</v>
      </c>
      <c r="F10005" s="43"/>
      <c r="G10005" s="48">
        <f t="shared" si="250"/>
        <v>58802.101594364038</v>
      </c>
      <c r="H10005" s="389" t="s">
        <v>9567</v>
      </c>
    </row>
    <row r="10006" spans="1:11" x14ac:dyDescent="0.3">
      <c r="A10006" s="45">
        <v>45533</v>
      </c>
      <c r="B10006" s="396" t="s">
        <v>13479</v>
      </c>
      <c r="C10006" s="5" t="s">
        <v>11174</v>
      </c>
      <c r="D10006" s="5" t="s">
        <v>14374</v>
      </c>
      <c r="E10006" s="43">
        <v>3900</v>
      </c>
      <c r="F10006" s="43"/>
      <c r="G10006" s="48">
        <f t="shared" si="250"/>
        <v>54902.101594364038</v>
      </c>
      <c r="H10006" s="389" t="s">
        <v>9567</v>
      </c>
    </row>
    <row r="10007" spans="1:11" x14ac:dyDescent="0.3">
      <c r="A10007" s="45">
        <v>45533</v>
      </c>
      <c r="B10007" s="396" t="s">
        <v>25</v>
      </c>
      <c r="C10007" s="5" t="s">
        <v>25</v>
      </c>
      <c r="D10007" s="5" t="s">
        <v>14376</v>
      </c>
      <c r="E10007" s="43">
        <v>350</v>
      </c>
      <c r="F10007" s="43"/>
      <c r="G10007" s="48">
        <f t="shared" si="250"/>
        <v>54552.101594364038</v>
      </c>
      <c r="H10007" s="389" t="s">
        <v>9567</v>
      </c>
      <c r="K10007" s="52" t="s">
        <v>14381</v>
      </c>
    </row>
    <row r="10008" spans="1:11" x14ac:dyDescent="0.3">
      <c r="A10008" s="45">
        <v>45533</v>
      </c>
      <c r="B10008" s="396" t="s">
        <v>13884</v>
      </c>
      <c r="C10008" s="5" t="s">
        <v>5793</v>
      </c>
      <c r="D10008" s="5" t="s">
        <v>40</v>
      </c>
      <c r="E10008" s="43">
        <v>1100</v>
      </c>
      <c r="F10008" s="43"/>
      <c r="G10008" s="48">
        <f t="shared" si="250"/>
        <v>53452.101594364038</v>
      </c>
      <c r="H10008" s="389" t="s">
        <v>9567</v>
      </c>
      <c r="K10008" s="52" t="s">
        <v>14380</v>
      </c>
    </row>
    <row r="10009" spans="1:11" x14ac:dyDescent="0.3">
      <c r="A10009" s="45">
        <v>45533</v>
      </c>
      <c r="B10009" s="396"/>
      <c r="C10009" s="5" t="s">
        <v>4989</v>
      </c>
      <c r="D10009" s="5" t="s">
        <v>14377</v>
      </c>
      <c r="E10009" s="43">
        <v>40000</v>
      </c>
      <c r="F10009" s="43"/>
      <c r="G10009" s="48">
        <f t="shared" si="250"/>
        <v>13452.101594364038</v>
      </c>
      <c r="H10009" s="389" t="s">
        <v>9567</v>
      </c>
      <c r="K10009" s="52" t="s">
        <v>14380</v>
      </c>
    </row>
    <row r="10010" spans="1:11" x14ac:dyDescent="0.3">
      <c r="A10010" s="45">
        <v>45533</v>
      </c>
      <c r="B10010" s="396" t="s">
        <v>25</v>
      </c>
      <c r="C10010" s="5" t="s">
        <v>25</v>
      </c>
      <c r="D10010" s="5" t="s">
        <v>8503</v>
      </c>
      <c r="E10010" s="43">
        <v>5000</v>
      </c>
      <c r="F10010" s="43"/>
      <c r="G10010" s="48">
        <f t="shared" si="250"/>
        <v>8452.1015943640377</v>
      </c>
      <c r="H10010" s="389" t="s">
        <v>9567</v>
      </c>
      <c r="J10010" s="52">
        <v>1000</v>
      </c>
    </row>
    <row r="10011" spans="1:11" x14ac:dyDescent="0.3">
      <c r="A10011" s="45">
        <v>45533</v>
      </c>
      <c r="B10011" s="396" t="s">
        <v>13479</v>
      </c>
      <c r="C10011" s="5" t="s">
        <v>4550</v>
      </c>
      <c r="D10011" s="5" t="s">
        <v>14382</v>
      </c>
      <c r="E10011" s="43">
        <v>1800</v>
      </c>
      <c r="F10011" s="43"/>
      <c r="G10011" s="48">
        <f t="shared" si="250"/>
        <v>6652.1015943640377</v>
      </c>
      <c r="H10011" s="389" t="s">
        <v>9567</v>
      </c>
    </row>
    <row r="10012" spans="1:11" x14ac:dyDescent="0.3">
      <c r="A10012" s="45">
        <v>45533</v>
      </c>
      <c r="B10012" s="567"/>
      <c r="C10012" s="480"/>
      <c r="D10012" s="491" t="s">
        <v>14155</v>
      </c>
      <c r="E10012" s="480"/>
      <c r="F10012" s="43">
        <v>1000000</v>
      </c>
      <c r="G10012" s="48">
        <f t="shared" si="250"/>
        <v>1006652.101594364</v>
      </c>
      <c r="H10012" s="389" t="s">
        <v>9567</v>
      </c>
    </row>
    <row r="10013" spans="1:11" x14ac:dyDescent="0.3">
      <c r="A10013" s="45">
        <v>45533</v>
      </c>
      <c r="B10013" s="396" t="s">
        <v>14036</v>
      </c>
      <c r="C10013" s="5" t="s">
        <v>5793</v>
      </c>
      <c r="D10013" s="5" t="s">
        <v>40</v>
      </c>
      <c r="E10013" s="43">
        <v>700</v>
      </c>
      <c r="F10013" s="43"/>
      <c r="G10013" s="48">
        <f t="shared" si="250"/>
        <v>1005952.101594364</v>
      </c>
      <c r="H10013" s="389" t="s">
        <v>10757</v>
      </c>
      <c r="J10013" s="52">
        <f>SUM(J10002:J10011)</f>
        <v>1000</v>
      </c>
    </row>
    <row r="10014" spans="1:11" x14ac:dyDescent="0.3">
      <c r="A10014" s="45">
        <v>45533</v>
      </c>
      <c r="B10014" s="396"/>
      <c r="C10014" s="5" t="s">
        <v>14</v>
      </c>
      <c r="D10014" s="5" t="s">
        <v>14386</v>
      </c>
      <c r="E10014" s="43">
        <v>300000</v>
      </c>
      <c r="F10014" s="43"/>
      <c r="G10014" s="48">
        <f t="shared" si="250"/>
        <v>705952.10159436404</v>
      </c>
      <c r="H10014" s="389" t="s">
        <v>9567</v>
      </c>
    </row>
    <row r="10015" spans="1:11" x14ac:dyDescent="0.3">
      <c r="A10015" s="45">
        <v>45533</v>
      </c>
      <c r="B10015" s="396" t="s">
        <v>12153</v>
      </c>
      <c r="C10015" s="5" t="s">
        <v>11174</v>
      </c>
      <c r="D10015" s="5" t="s">
        <v>14387</v>
      </c>
      <c r="E10015" s="43">
        <v>18500</v>
      </c>
      <c r="F10015" s="43"/>
      <c r="G10015" s="48">
        <f t="shared" si="250"/>
        <v>687452.10159436404</v>
      </c>
      <c r="H10015" s="389" t="s">
        <v>10757</v>
      </c>
    </row>
    <row r="10016" spans="1:11" x14ac:dyDescent="0.3">
      <c r="A10016" s="45">
        <v>45533</v>
      </c>
      <c r="B10016" s="396" t="s">
        <v>14036</v>
      </c>
      <c r="C10016" s="5" t="s">
        <v>5793</v>
      </c>
      <c r="D10016" s="5" t="s">
        <v>40</v>
      </c>
      <c r="E10016" s="43">
        <v>600</v>
      </c>
      <c r="F10016" s="43"/>
      <c r="G10016" s="48">
        <f t="shared" si="250"/>
        <v>686852.10159436404</v>
      </c>
      <c r="H10016" s="389" t="s">
        <v>10757</v>
      </c>
      <c r="J10016" s="52">
        <f>J10000-J10013</f>
        <v>-1000</v>
      </c>
    </row>
    <row r="10017" spans="1:8" x14ac:dyDescent="0.3">
      <c r="A10017" s="45">
        <v>45533</v>
      </c>
      <c r="B10017" s="396" t="s">
        <v>13159</v>
      </c>
      <c r="C10017" s="5" t="s">
        <v>84</v>
      </c>
      <c r="D10017" s="5" t="s">
        <v>14390</v>
      </c>
      <c r="E10017" s="43">
        <v>3000</v>
      </c>
      <c r="F10017" s="43"/>
      <c r="G10017" s="48">
        <f t="shared" si="250"/>
        <v>683852.10159436404</v>
      </c>
      <c r="H10017" s="389" t="s">
        <v>9567</v>
      </c>
    </row>
    <row r="10018" spans="1:8" x14ac:dyDescent="0.3">
      <c r="A10018" s="45">
        <v>45533</v>
      </c>
      <c r="B10018" s="396" t="s">
        <v>13953</v>
      </c>
      <c r="C10018" s="5" t="s">
        <v>5793</v>
      </c>
      <c r="D10018" s="5" t="s">
        <v>40</v>
      </c>
      <c r="E10018" s="43">
        <v>2000</v>
      </c>
      <c r="F10018" s="43"/>
      <c r="G10018" s="48">
        <f t="shared" si="250"/>
        <v>681852.10159436404</v>
      </c>
      <c r="H10018" s="389" t="s">
        <v>10757</v>
      </c>
    </row>
    <row r="10019" spans="1:8" x14ac:dyDescent="0.3">
      <c r="A10019" s="5"/>
      <c r="B10019" s="396"/>
      <c r="C10019" s="5"/>
      <c r="D10019" s="5"/>
      <c r="E10019" s="43"/>
      <c r="F10019" s="43"/>
      <c r="G10019" s="48">
        <f t="shared" si="250"/>
        <v>681852.10159436404</v>
      </c>
      <c r="H10019" s="389" t="s">
        <v>10757</v>
      </c>
    </row>
    <row r="10020" spans="1:8" x14ac:dyDescent="0.3">
      <c r="A10020" s="5"/>
      <c r="B10020" s="396"/>
      <c r="C10020" s="5"/>
      <c r="D10020" s="5"/>
      <c r="E10020" s="43"/>
      <c r="F10020" s="43"/>
      <c r="G10020" s="48">
        <f t="shared" si="250"/>
        <v>681852.10159436404</v>
      </c>
      <c r="H10020" s="389" t="s">
        <v>10757</v>
      </c>
    </row>
    <row r="10021" spans="1:8" x14ac:dyDescent="0.3">
      <c r="A10021" s="5"/>
      <c r="B10021" s="396"/>
      <c r="C10021" s="5"/>
      <c r="D10021" s="5"/>
      <c r="E10021" s="43"/>
      <c r="F10021" s="43"/>
      <c r="G10021" s="48">
        <f t="shared" si="250"/>
        <v>681852.10159436404</v>
      </c>
      <c r="H10021" s="389" t="s">
        <v>10757</v>
      </c>
    </row>
    <row r="10022" spans="1:8" x14ac:dyDescent="0.3">
      <c r="A10022" s="5"/>
      <c r="B10022" s="396"/>
      <c r="C10022" s="5"/>
      <c r="D10022" s="5"/>
      <c r="E10022" s="43"/>
      <c r="F10022" s="43"/>
      <c r="G10022" s="48">
        <f t="shared" si="250"/>
        <v>681852.10159436404</v>
      </c>
      <c r="H10022" s="389" t="s">
        <v>10757</v>
      </c>
    </row>
    <row r="10023" spans="1:8" x14ac:dyDescent="0.3">
      <c r="A10023" s="5"/>
      <c r="B10023" s="396"/>
      <c r="C10023" s="5"/>
      <c r="D10023" s="5"/>
      <c r="E10023" s="43"/>
      <c r="F10023" s="43"/>
      <c r="G10023" s="48">
        <f t="shared" ref="G10023:G10026" si="251">G10022+F10023-E10023</f>
        <v>681852.10159436404</v>
      </c>
      <c r="H10023" s="389" t="s">
        <v>10757</v>
      </c>
    </row>
    <row r="10024" spans="1:8" x14ac:dyDescent="0.3">
      <c r="A10024" s="5"/>
      <c r="B10024" s="396"/>
      <c r="C10024" s="5"/>
      <c r="D10024" s="5"/>
      <c r="E10024" s="43"/>
      <c r="F10024" s="43"/>
      <c r="G10024" s="48">
        <f t="shared" si="251"/>
        <v>681852.10159436404</v>
      </c>
      <c r="H10024" s="389" t="s">
        <v>10757</v>
      </c>
    </row>
    <row r="10025" spans="1:8" x14ac:dyDescent="0.3">
      <c r="A10025" s="5"/>
      <c r="B10025" s="396"/>
      <c r="C10025" s="5"/>
      <c r="D10025" s="5"/>
      <c r="E10025" s="43"/>
      <c r="F10025" s="43"/>
      <c r="G10025" s="48">
        <f t="shared" si="251"/>
        <v>681852.10159436404</v>
      </c>
      <c r="H10025" s="389" t="s">
        <v>10757</v>
      </c>
    </row>
    <row r="10026" spans="1:8" x14ac:dyDescent="0.3">
      <c r="A10026" s="5"/>
      <c r="B10026" s="396"/>
      <c r="C10026" s="5"/>
      <c r="D10026" s="5"/>
      <c r="E10026" s="43"/>
      <c r="F10026" s="43"/>
      <c r="G10026" s="48">
        <f t="shared" si="251"/>
        <v>681852.10159436404</v>
      </c>
      <c r="H10026" s="389" t="s">
        <v>10757</v>
      </c>
    </row>
    <row r="10027" spans="1:8" x14ac:dyDescent="0.3">
      <c r="A10027" s="5"/>
      <c r="B10027" s="396"/>
      <c r="C10027" s="5"/>
      <c r="D10027" s="5"/>
      <c r="E10027" s="43"/>
      <c r="F10027" s="43"/>
      <c r="G10027" s="48">
        <f t="shared" ref="G10027:G10030" si="252">G10026+F10027-E10027</f>
        <v>681852.10159436404</v>
      </c>
      <c r="H10027" s="389" t="s">
        <v>10757</v>
      </c>
    </row>
    <row r="10028" spans="1:8" x14ac:dyDescent="0.3">
      <c r="A10028" s="5"/>
      <c r="B10028" s="396"/>
      <c r="C10028" s="5"/>
      <c r="D10028" s="5"/>
      <c r="E10028" s="43"/>
      <c r="F10028" s="43"/>
      <c r="G10028" s="48">
        <f t="shared" ref="G10028:G10048" si="253">G10027+F10028-E10028</f>
        <v>681852.10159436404</v>
      </c>
      <c r="H10028" s="389" t="s">
        <v>10757</v>
      </c>
    </row>
    <row r="10029" spans="1:8" x14ac:dyDescent="0.3">
      <c r="A10029" s="5"/>
      <c r="B10029" s="396"/>
      <c r="C10029" s="5"/>
      <c r="D10029" s="5" t="s">
        <v>14385</v>
      </c>
      <c r="E10029" s="43"/>
      <c r="F10029" s="43"/>
      <c r="G10029" s="48">
        <f t="shared" si="253"/>
        <v>681852.10159436404</v>
      </c>
      <c r="H10029" s="389" t="s">
        <v>10757</v>
      </c>
    </row>
    <row r="10030" spans="1:8" x14ac:dyDescent="0.3">
      <c r="A10030" s="5"/>
      <c r="B10030" s="396"/>
      <c r="C10030" s="5"/>
      <c r="D10030" s="5" t="s">
        <v>14367</v>
      </c>
      <c r="E10030" s="43"/>
      <c r="F10030" s="43"/>
      <c r="G10030" s="48">
        <f t="shared" si="253"/>
        <v>681852.10159436404</v>
      </c>
      <c r="H10030" s="389" t="s">
        <v>10757</v>
      </c>
    </row>
    <row r="10031" spans="1:8" x14ac:dyDescent="0.3">
      <c r="A10031" s="5"/>
      <c r="B10031" s="396"/>
      <c r="C10031" s="5"/>
      <c r="D10031" s="5" t="s">
        <v>14349</v>
      </c>
      <c r="E10031" s="43"/>
      <c r="F10031" s="43"/>
      <c r="G10031" s="48">
        <f t="shared" si="253"/>
        <v>681852.10159436404</v>
      </c>
    </row>
    <row r="10032" spans="1:8" x14ac:dyDescent="0.3">
      <c r="A10032" s="5"/>
      <c r="B10032" s="396"/>
      <c r="C10032" s="5"/>
      <c r="D10032" s="5" t="s">
        <v>4504</v>
      </c>
      <c r="E10032" s="43"/>
      <c r="F10032" s="43"/>
      <c r="G10032" s="48">
        <f t="shared" si="253"/>
        <v>681852.10159436404</v>
      </c>
    </row>
    <row r="10033" spans="1:7" x14ac:dyDescent="0.3">
      <c r="A10033" s="5"/>
      <c r="B10033" s="396"/>
      <c r="C10033" s="5"/>
      <c r="D10033" s="5" t="s">
        <v>9869</v>
      </c>
      <c r="E10033" s="43"/>
      <c r="F10033" s="43"/>
      <c r="G10033" s="48">
        <f t="shared" si="253"/>
        <v>681852.10159436404</v>
      </c>
    </row>
    <row r="10034" spans="1:7" x14ac:dyDescent="0.3">
      <c r="A10034" s="5"/>
      <c r="B10034" s="396"/>
      <c r="C10034" s="5"/>
      <c r="D10034" s="5" t="s">
        <v>14338</v>
      </c>
      <c r="E10034" s="43"/>
      <c r="F10034" s="43"/>
      <c r="G10034" s="48">
        <f t="shared" si="253"/>
        <v>681852.10159436404</v>
      </c>
    </row>
    <row r="10035" spans="1:7" x14ac:dyDescent="0.3">
      <c r="A10035" s="5"/>
      <c r="B10035" s="396"/>
      <c r="C10035" s="5"/>
      <c r="D10035" s="5"/>
      <c r="E10035" s="43"/>
      <c r="F10035" s="43"/>
      <c r="G10035" s="48">
        <f t="shared" si="253"/>
        <v>681852.10159436404</v>
      </c>
    </row>
    <row r="10036" spans="1:7" x14ac:dyDescent="0.3">
      <c r="A10036" s="5"/>
      <c r="B10036" s="396"/>
      <c r="C10036" s="5"/>
      <c r="D10036" s="5"/>
      <c r="E10036" s="43"/>
      <c r="F10036" s="43"/>
      <c r="G10036" s="48">
        <f t="shared" si="253"/>
        <v>681852.10159436404</v>
      </c>
    </row>
    <row r="10037" spans="1:7" x14ac:dyDescent="0.3">
      <c r="A10037" s="5"/>
      <c r="B10037" s="396"/>
      <c r="C10037" s="5"/>
      <c r="D10037" s="5"/>
      <c r="E10037" s="43"/>
      <c r="F10037" s="43"/>
      <c r="G10037" s="48">
        <f t="shared" si="253"/>
        <v>681852.10159436404</v>
      </c>
    </row>
    <row r="10038" spans="1:7" x14ac:dyDescent="0.3">
      <c r="A10038" s="5"/>
      <c r="B10038" s="396"/>
      <c r="C10038" s="5"/>
      <c r="D10038" s="5"/>
      <c r="E10038" s="43"/>
      <c r="F10038" s="43"/>
      <c r="G10038" s="48">
        <f t="shared" si="253"/>
        <v>681852.10159436404</v>
      </c>
    </row>
    <row r="10039" spans="1:7" x14ac:dyDescent="0.3">
      <c r="A10039" s="5"/>
      <c r="B10039" s="396"/>
      <c r="C10039" s="5"/>
      <c r="D10039" s="5"/>
      <c r="E10039" s="43"/>
      <c r="F10039" s="43"/>
      <c r="G10039" s="48">
        <f t="shared" si="253"/>
        <v>681852.10159436404</v>
      </c>
    </row>
    <row r="10040" spans="1:7" x14ac:dyDescent="0.3">
      <c r="A10040" s="5"/>
      <c r="B10040" s="396"/>
      <c r="C10040" s="5"/>
      <c r="D10040" s="5"/>
      <c r="E10040" s="43"/>
      <c r="F10040" s="43"/>
      <c r="G10040" s="48">
        <f t="shared" si="253"/>
        <v>681852.10159436404</v>
      </c>
    </row>
    <row r="10041" spans="1:7" x14ac:dyDescent="0.3">
      <c r="A10041" s="5"/>
      <c r="B10041" s="396"/>
      <c r="C10041" s="5"/>
      <c r="D10041" s="5"/>
      <c r="E10041" s="43"/>
      <c r="F10041" s="43"/>
      <c r="G10041" s="48">
        <f t="shared" si="253"/>
        <v>681852.10159436404</v>
      </c>
    </row>
    <row r="10042" spans="1:7" x14ac:dyDescent="0.3">
      <c r="A10042" s="5"/>
      <c r="B10042" s="396"/>
      <c r="C10042" s="5"/>
      <c r="D10042" s="5"/>
      <c r="E10042" s="43"/>
      <c r="F10042" s="43"/>
      <c r="G10042" s="48">
        <f t="shared" si="253"/>
        <v>681852.10159436404</v>
      </c>
    </row>
    <row r="10043" spans="1:7" x14ac:dyDescent="0.3">
      <c r="A10043" s="5"/>
      <c r="B10043" s="396"/>
      <c r="C10043" s="5"/>
      <c r="D10043" s="5"/>
      <c r="E10043" s="43"/>
      <c r="F10043" s="43"/>
      <c r="G10043" s="48">
        <f t="shared" si="253"/>
        <v>681852.10159436404</v>
      </c>
    </row>
    <row r="10044" spans="1:7" x14ac:dyDescent="0.3">
      <c r="A10044" s="5"/>
      <c r="B10044" s="396"/>
      <c r="C10044" s="5"/>
      <c r="D10044" s="5"/>
      <c r="E10044" s="43"/>
      <c r="F10044" s="43"/>
      <c r="G10044" s="48">
        <f t="shared" si="253"/>
        <v>681852.10159436404</v>
      </c>
    </row>
    <row r="10045" spans="1:7" x14ac:dyDescent="0.3">
      <c r="A10045" s="5"/>
      <c r="B10045" s="396"/>
      <c r="C10045" s="5"/>
      <c r="D10045" s="5"/>
      <c r="E10045" s="43"/>
      <c r="F10045" s="43"/>
      <c r="G10045" s="48">
        <f t="shared" si="253"/>
        <v>681852.10159436404</v>
      </c>
    </row>
    <row r="10046" spans="1:7" x14ac:dyDescent="0.3">
      <c r="A10046" s="5"/>
      <c r="B10046" s="396"/>
      <c r="C10046" s="5"/>
      <c r="D10046" s="5"/>
      <c r="E10046" s="43"/>
      <c r="F10046" s="43"/>
      <c r="G10046" s="48">
        <f t="shared" si="253"/>
        <v>681852.10159436404</v>
      </c>
    </row>
    <row r="10047" spans="1:7" x14ac:dyDescent="0.3">
      <c r="A10047" s="5"/>
      <c r="B10047" s="396"/>
      <c r="C10047" s="5"/>
      <c r="D10047" s="5"/>
      <c r="E10047" s="43"/>
      <c r="F10047" s="43"/>
      <c r="G10047" s="48">
        <f t="shared" si="253"/>
        <v>681852.10159436404</v>
      </c>
    </row>
    <row r="10048" spans="1:7" x14ac:dyDescent="0.3">
      <c r="A10048" s="5"/>
      <c r="B10048" s="396"/>
      <c r="C10048" s="5"/>
      <c r="D10048" s="5"/>
      <c r="E10048" s="43"/>
      <c r="F10048" s="43"/>
      <c r="G10048" s="48">
        <f t="shared" si="253"/>
        <v>681852.10159436404</v>
      </c>
    </row>
  </sheetData>
  <sheetProtection formatColumns="0" formatRows="0" insertColumns="0" insertRows="0" insertHyperlinks="0" deleteColumns="0" deleteRows="0" sort="0" autoFilter="0" pivotTables="0"/>
  <autoFilter ref="A1:P10030" xr:uid="{00000000-0001-0000-0000-000000000000}"/>
  <sortState xmlns:xlrd2="http://schemas.microsoft.com/office/spreadsheetml/2017/richdata2" ref="A4161:N4175">
    <sortCondition descending="1" ref="D4161:D4175"/>
  </sortState>
  <dataConsolidate topLabels="1">
    <dataRefs count="1">
      <dataRef ref="B9728:B9739" sheet="Cash"/>
    </dataRefs>
  </dataConsolidate>
  <mergeCells count="4">
    <mergeCell ref="I8163:L8165"/>
    <mergeCell ref="N8783:O8783"/>
    <mergeCell ref="N8805:O8805"/>
    <mergeCell ref="K9445:L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9981 B9965 B9944 B9929 B9923 B9908 B9905 B9895 B9892 B9887 B9873:B9874 B9855 B9858 B9838 B9827 B9825 B9821 B9808:B9815 B9792 B9779 B9761 B9720 B9704 B9689 B9643 B9639 B9620 B9604 B9537 B9533 B9521 B9499:B9500 B9465 B9447 B9377:B9378 B9362 B9346:B9347 B9335 B9312 B9302 B9295 B9266 B9233 B9215 B9205 B9159 B9156 B9146 B9140 B9136 B9125:B9126 B9114 B9104 B9083 B9054 B9040 B9014 B9002 B8989 B8973 B8963 B8945:B8946 B8938 B8922 B8917 B8872 B8847 B8835 B8825 B8805 B8798 B8783 B8777 B8743 B8730 B8719 B8701 B8686 B8607 B8589 B8558 B8518 B8513 B8500 B8460 B8437 B8431 B8397 B8393 B8363 B8312 B8291 B8287 B8262 B8256 B8245 B8238 B8231 B8211 B8188 B8171 B8146 B8136 B8128 B8099 B8077 B8069 B8057 B8045 B8027:B8028 B8021 B7985 B7970 B7963 B7948 B7931 B7922 B7929 B7913 B7907 B7886 B7873:B7874 B7859 B7838 B7815 B7794 B7771 B7749 B7735 B7719 B7698 B7695 B7671 B7664 B7643 B7639 B7631 B7606 B7613 B7592 B7589 B7547 B7530 B7526 B7507 B7489 B7485 B7480 B7466 B7454 B7413 B7409 B7406 B7327 B7198 B7168:B7174 B7158 B7145 B7119 B7108 B7082 B6999 B6915 B6811 B7284:B7288 B7133:B7134 B7116 B7019 B7017 B7004 B6973 B6969 B6888:B6890 B6880 B6864:B6865 B6845 B6834:B6835 B6808 B6804 B6733 B6651 B6618 B6587 B6567 B6558 B6544 B6522 B6519:B6520 B6514 B6467 B6457 B6455 B6452 B6445 B6438:B6439 B6395:B6396 B6375:B6378 B6372 B6360 B6357 B6339 B6324 B6317 B6292 B6278 B6276 B6270 B6256 B6197 B6194 B6191 B6186 B6176 B6174 B6169 B6159 B6140 B6135:B6136 B6131 B6126 B6120:B6121 B6112 B6103 B6101 B6084 B6081 B6079 B6071 B6051 B6033 B6029:B6031 B5992 B5981:B5985 B5974:B5975 B5953:B5954 B5948:B5950 B5943 B5918 B5908 B5903:B5904 B5884 B5882 B5880 B5835 B5833 B5805 B5791:B5792 B5777 B5771 B5755 B5728 B5669 B5599:B5600 B5592 B5568:B5569 B5549 B5543 B5541 B5533:B5534 B5524 B5517 B5512 B5503:B5504 B5497 B5490 B5479 B5440 B5427 B7266:B7267 B7269:B7270 B6827 B6824 B6747:B6749 B6735 B6699 B6657 B6625 B6512 B6489 B6471 B6429 B6399:B6400 B6369 B6252:B6253 B6229 B6217:B6218 B6161:B6162 B6150:B6151 B7121 B7085 B7237:B7240 B7235 B6612 B6599 B6549 B6622:B6623 B6669 B6636 B6704 B6706 B6708:B6709 B6787 B6779 B6775 B6767:B6772 B6757 B6755 B6751 B6724 B6714:B6715 B6873 B7002 B6976:B6977 B6939:B6940 B6936 B7075 B7180:B7187 B6719:B6720 B6777 B6869 B6904:B6905 B6877 B6875 B7071:B7073 B7061:B7062 B7195:B7196 B7136:B7137 B7130:B7131 B7092:B7093 B7088:B7089 B7204 B7160 B7150:B7152 B7141:B7142 B7123:B7124 B7110:B7111 B7104:B7106 B7101:B7102 B7097 B7065 B7057:B7059 B7054 B7051 B7046 B7042 B7028 B7026 B7023 B6981:B6982 B6930:B6932 B6919:B6920 B6908 B6902 B6897:B6899 B6894 B6871 B6861 B6760:B6762 B6753 B6742 B6737:B6740 B6693:B6695 B6666 B6663:B6664 B6634 B7318:B7322 B7312:B7316 B7310 B7307:B7308 B7295:B7305 B7290:B7293 B7154 B7278:B7282 B6830 B6538:B6539 B7272:B7275 B7263 B7261 B7259 B7250 B7214 B7217 B7219:B7223 B7225:B7233 B7243:B7244 B7248 B7253 B7257 B7210:B7212 B9991 B9999:B10001 B10010 B10012" xr:uid="{58C701C2-9AE4-4A8E-8D22-AF9BC014AB81}">
      <formula1>$L$7216:$L$7247</formula1>
    </dataValidation>
    <dataValidation type="list" allowBlank="1" showInputMessage="1" showErrorMessage="1" sqref="B7216" xr:uid="{ED79FC93-6A33-4793-93EB-17FD5707D4D7}">
      <formula1>$L$7216:$L$7249</formula1>
    </dataValidation>
    <dataValidation type="list" allowBlank="1" showInputMessage="1" showErrorMessage="1" sqref="B7260" xr:uid="{419EBD13-888C-440B-9B7C-FBB1462D8963}">
      <formula1>$L$7216:$L$8494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0"/>
  <sheetViews>
    <sheetView zoomScale="115" zoomScaleNormal="115" workbookViewId="0">
      <pane ySplit="1" topLeftCell="A455" activePane="bottomLeft" state="frozen"/>
      <selection activeCell="D6707" sqref="D6707"/>
      <selection pane="bottomLeft" activeCell="D480" sqref="D48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SUMIF(Cash!$C$5355:$E$53936,staff!G462,Cash!$E$5355:$E$53956)+78740+15000+177050+32000+50000+50000+10000+200000+20000+15000+25000+15000</f>
        <v>3310821</v>
      </c>
      <c r="I462" s="302">
        <f ca="1">SUMIF('Bilal bhai'!$B$542:$D$5552,staff!G462,'Bilal bhai'!$D$542:$D$5582)+100000</f>
        <v>100000</v>
      </c>
      <c r="J462" s="302">
        <f ca="1">SUMIF('Nadeem bhai'!$B$1030:$D$1099,staff!G462,'Nadeem bhai'!$D$1030:$D$1099)+25000+30000+70000+40000</f>
        <v>248000</v>
      </c>
      <c r="K462" s="302">
        <f ca="1">J462+I462+H462</f>
        <v>3658821</v>
      </c>
      <c r="L462" s="302">
        <f t="shared" ref="L462:L469" ca="1" si="0">SUMIF($B$2:$E$1888,G462,$E$2:$E$1888)</f>
        <v>3660503</v>
      </c>
      <c r="M462" s="302">
        <f ca="1">K462-L462</f>
        <v>-1682</v>
      </c>
    </row>
    <row r="463" spans="1:13" x14ac:dyDescent="0.25">
      <c r="A463" s="632">
        <v>45491</v>
      </c>
      <c r="B463" s="292" t="s">
        <v>156</v>
      </c>
      <c r="C463" s="454"/>
      <c r="D463" s="292" t="s">
        <v>3920</v>
      </c>
      <c r="E463" s="302">
        <v>2630</v>
      </c>
      <c r="G463" s="292" t="s">
        <v>13071</v>
      </c>
      <c r="H463" s="302">
        <f ca="1">SUMIF(Cash!$C$5355:$E$53936,staff!G463,Cash!$E$5355:$E$53956)</f>
        <v>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SUMIF(Cash!$C$5355:$E$53937,staff!G464,Cash!$E$5355:$E$53957)+3787+9000+5000+10000+5000+5000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559817</v>
      </c>
      <c r="M464" s="302">
        <f t="shared" ref="M464:M469" ca="1" si="2">K464-L464</f>
        <v>4870</v>
      </c>
    </row>
    <row r="465" spans="1:13" x14ac:dyDescent="0.25">
      <c r="A465" s="632">
        <v>45502</v>
      </c>
      <c r="B465" s="629" t="s">
        <v>445</v>
      </c>
      <c r="C465" s="484"/>
      <c r="D465" s="292" t="s">
        <v>3920</v>
      </c>
      <c r="E465" s="485">
        <v>-50000</v>
      </c>
      <c r="G465" s="292" t="s">
        <v>8928</v>
      </c>
      <c r="H465" s="302">
        <f ca="1">SUMIF(Cash!$C$5444:$E$53937,staff!G465,Cash!$E$5444:$E$53937)+19000+1000+2000+3000</f>
        <v>267400</v>
      </c>
      <c r="I465" s="302">
        <f ca="1">SUMIF('Bilal bhai'!$B$542:$D$5552,staff!G465,'Bilal bhai'!$D$542:$D$5582)</f>
        <v>0</v>
      </c>
      <c r="J465" s="302">
        <f ca="1">SUMIF('Nadeem bhai'!$B$1030:$D$1099,staff!G465,'Nadeem bhai'!$D$1030:$D$1099)</f>
        <v>0</v>
      </c>
      <c r="K465" s="302">
        <f t="shared" ca="1" si="1"/>
        <v>267400</v>
      </c>
      <c r="L465" s="302">
        <f t="shared" ca="1" si="0"/>
        <v>246400</v>
      </c>
      <c r="M465" s="302">
        <f ca="1">K465-L465</f>
        <v>21000</v>
      </c>
    </row>
    <row r="466" spans="1:13" x14ac:dyDescent="0.25">
      <c r="A466" s="632">
        <v>45504</v>
      </c>
      <c r="B466" s="292" t="s">
        <v>5162</v>
      </c>
      <c r="C466" s="454"/>
      <c r="D466" s="292" t="s">
        <v>3920</v>
      </c>
      <c r="E466" s="302">
        <v>13500</v>
      </c>
      <c r="G466" s="292" t="s">
        <v>445</v>
      </c>
      <c r="H466" s="302">
        <f ca="1">SUMIF(Cash!$C$5355:$E$53937,staff!G466,Cash!$E$5355:$E$53957)+36480+9000+10000+5000+25000+5000+60000+80000+2000+117850+113800+100000+25000+300000+100000+100000+100000+25000+10000</f>
        <v>1979190</v>
      </c>
      <c r="I466" s="302">
        <f ca="1">SUMIF('Bilal bhai'!$B$542:$D$5552,staff!G466,'Bilal bhai'!$D$542:$D$5582)</f>
        <v>0</v>
      </c>
      <c r="J466" s="302">
        <f>5000+40000</f>
        <v>45000</v>
      </c>
      <c r="K466" s="302">
        <f t="shared" ca="1" si="1"/>
        <v>2024190</v>
      </c>
      <c r="L466" s="302">
        <f t="shared" ca="1" si="0"/>
        <v>1431348</v>
      </c>
      <c r="M466" s="302">
        <f ca="1">K466-L466</f>
        <v>592842</v>
      </c>
    </row>
    <row r="467" spans="1:13" x14ac:dyDescent="0.25">
      <c r="A467" s="632">
        <v>45511</v>
      </c>
      <c r="B467" s="292" t="s">
        <v>156</v>
      </c>
      <c r="C467" s="454"/>
      <c r="D467" s="292" t="s">
        <v>3920</v>
      </c>
      <c r="E467" s="302">
        <v>4800</v>
      </c>
      <c r="G467" s="292" t="s">
        <v>156</v>
      </c>
      <c r="H467" s="302">
        <f ca="1">SUMIF(Cash!$C$5355:$E$53937,staff!G467,Cash!$E$5355:$E$53957)+3680</f>
        <v>426280</v>
      </c>
      <c r="I467" s="302">
        <f ca="1">SUMIF('Bilal bhai'!$B$542:$D$5552,staff!G467,'Bilal bhai'!$D$542:$D$5582)</f>
        <v>3000</v>
      </c>
      <c r="J467" s="302">
        <f ca="1">SUMIF('Nadeem bhai'!$B$1030:$D$1099,staff!G467,'Nadeem bhai'!$D$1030:$D$1099)</f>
        <v>0</v>
      </c>
      <c r="K467" s="302">
        <f t="shared" ca="1" si="1"/>
        <v>429280</v>
      </c>
      <c r="L467" s="302">
        <f t="shared" ca="1" si="0"/>
        <v>410153</v>
      </c>
      <c r="M467" s="302">
        <f t="shared" ca="1" si="2"/>
        <v>19127</v>
      </c>
    </row>
    <row r="468" spans="1:13" x14ac:dyDescent="0.25">
      <c r="A468" s="628">
        <v>45513</v>
      </c>
      <c r="B468" s="629" t="s">
        <v>445</v>
      </c>
      <c r="C468" s="484"/>
      <c r="D468" s="629" t="s">
        <v>13936</v>
      </c>
      <c r="E468" s="485">
        <v>-70000</v>
      </c>
      <c r="G468" s="292" t="s">
        <v>8573</v>
      </c>
      <c r="H468" s="302">
        <f ca="1">SUMIF(Cash!$C$5355:$E$53937,staff!G468,Cash!$E$5355:$E$53957)+12950+40000+5000+5000</f>
        <v>1018950</v>
      </c>
      <c r="I468" s="302">
        <f ca="1">SUMIF('Bilal bhai'!$B$542:$D$5552,staff!G468,'Bilal bhai'!$D$542:$D$5582)</f>
        <v>55000</v>
      </c>
      <c r="J468" s="302">
        <f ca="1">SUMIF('Nadeem bhai'!$B$1030:$D$1099,staff!G468,'Nadeem bhai'!$D$1030:$D$1099)</f>
        <v>0</v>
      </c>
      <c r="K468" s="302">
        <f t="shared" ca="1" si="1"/>
        <v>1073950</v>
      </c>
      <c r="L468" s="302">
        <f t="shared" ca="1" si="0"/>
        <v>1062079</v>
      </c>
      <c r="M468" s="302">
        <f t="shared" ca="1" si="2"/>
        <v>11871</v>
      </c>
    </row>
    <row r="469" spans="1:13" x14ac:dyDescent="0.25">
      <c r="A469" s="628">
        <v>45519</v>
      </c>
      <c r="B469" s="629" t="s">
        <v>156</v>
      </c>
      <c r="C469" s="484"/>
      <c r="D469" s="629" t="s">
        <v>3920</v>
      </c>
      <c r="E469" s="485">
        <v>5650</v>
      </c>
      <c r="G469" s="292" t="s">
        <v>629</v>
      </c>
      <c r="H469" s="302">
        <f ca="1">SUMIF(Cash!$C$6286:$E$53937,staff!G469,Cash!$E$6286:$E$53957)</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SUMIF(Cash!$C$6317:$E$53937,staff!G471,Cash!$E$6317:$E$53957)-5000-1000+5000+5000+5000+2000+1000</f>
        <v>307500</v>
      </c>
      <c r="I471" s="302"/>
      <c r="J471" s="302">
        <f ca="1">SUMIF('Nadeem bhai'!$B$1030:$D$1099,staff!G471,'Nadeem bhai'!$D$1030:$D$1099)+5000+5000+5000+15000+1000</f>
        <v>31000</v>
      </c>
      <c r="K471" s="302">
        <f t="shared" ca="1" si="1"/>
        <v>338500</v>
      </c>
      <c r="L471" s="302">
        <f ca="1">SUMIF($B$2:$E$1888,G471,$E$2:$E$1888)</f>
        <v>313180</v>
      </c>
      <c r="M471" s="302">
        <f ca="1">K471-L471</f>
        <v>25320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14315</v>
      </c>
      <c r="E473" s="485">
        <v>-15000</v>
      </c>
      <c r="G473" s="685" t="s">
        <v>10604</v>
      </c>
      <c r="H473" s="686"/>
      <c r="I473" s="686"/>
      <c r="J473" s="686"/>
      <c r="K473" s="686"/>
      <c r="L473" s="687"/>
      <c r="M473" s="496">
        <f ca="1">SUM(M462:M472)</f>
        <v>703428</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14369</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90" spans="7:7" x14ac:dyDescent="0.25">
      <c r="G490" s="277"/>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72" activePane="bottomLeft" state="frozen"/>
      <selection activeCell="D6707" sqref="D6707"/>
      <selection pane="bottomLeft" activeCell="D1395" sqref="D1395"/>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14354</v>
      </c>
      <c r="D1388" s="65">
        <v>1000</v>
      </c>
      <c r="E1388" s="65"/>
      <c r="F1388" s="46">
        <f t="shared" si="31"/>
        <v>1201461</v>
      </c>
      <c r="G1388" s="388" t="s">
        <v>9567</v>
      </c>
    </row>
    <row r="1389" spans="1:7" x14ac:dyDescent="0.3">
      <c r="A1389" s="54">
        <v>45528</v>
      </c>
      <c r="C1389" s="5" t="s">
        <v>14355</v>
      </c>
      <c r="D1389" s="65">
        <v>15000</v>
      </c>
      <c r="E1389" s="65"/>
      <c r="F1389" s="46">
        <f t="shared" si="31"/>
        <v>1186461</v>
      </c>
      <c r="G1389" s="388" t="s">
        <v>9567</v>
      </c>
    </row>
    <row r="1390" spans="1:7" x14ac:dyDescent="0.3">
      <c r="A1390" s="54">
        <v>45528</v>
      </c>
      <c r="C1390" s="5" t="s">
        <v>14356</v>
      </c>
      <c r="D1390" s="65">
        <v>15000</v>
      </c>
      <c r="E1390" s="65"/>
      <c r="F1390" s="46">
        <f t="shared" si="31"/>
        <v>1171461</v>
      </c>
      <c r="G1390" s="388" t="s">
        <v>9567</v>
      </c>
    </row>
    <row r="1391" spans="1:7" x14ac:dyDescent="0.3">
      <c r="A1391" s="54">
        <v>45528</v>
      </c>
      <c r="C1391" s="5" t="s">
        <v>14357</v>
      </c>
      <c r="D1391" s="65">
        <v>17000</v>
      </c>
      <c r="E1391" s="65"/>
      <c r="F1391" s="46">
        <f t="shared" si="31"/>
        <v>1154461</v>
      </c>
      <c r="G1391" s="388" t="s">
        <v>9566</v>
      </c>
    </row>
    <row r="1392" spans="1:7" x14ac:dyDescent="0.3">
      <c r="A1392" s="54">
        <v>45528</v>
      </c>
      <c r="C1392" s="5" t="s">
        <v>11985</v>
      </c>
      <c r="D1392" s="65">
        <v>11000</v>
      </c>
      <c r="E1392" s="65"/>
      <c r="F1392" s="46">
        <f t="shared" si="31"/>
        <v>1143461</v>
      </c>
      <c r="G1392" s="388" t="s">
        <v>9567</v>
      </c>
    </row>
    <row r="1393" spans="1:7" x14ac:dyDescent="0.3">
      <c r="A1393" s="54">
        <v>45533</v>
      </c>
      <c r="C1393" s="5" t="s">
        <v>14368</v>
      </c>
      <c r="D1393" s="65">
        <v>3000</v>
      </c>
      <c r="E1393" s="65"/>
      <c r="F1393" s="46">
        <f t="shared" si="31"/>
        <v>1140461</v>
      </c>
      <c r="G1393" s="388" t="s">
        <v>9567</v>
      </c>
    </row>
    <row r="1394" spans="1:7" x14ac:dyDescent="0.3">
      <c r="A1394" s="54">
        <v>45533</v>
      </c>
      <c r="C1394" s="5" t="s">
        <v>582</v>
      </c>
      <c r="D1394" s="65"/>
      <c r="E1394" s="65">
        <v>300000</v>
      </c>
      <c r="F1394" s="46">
        <f t="shared" si="31"/>
        <v>1440461</v>
      </c>
      <c r="G1394" s="388" t="s">
        <v>9567</v>
      </c>
    </row>
    <row r="1395" spans="1:7" x14ac:dyDescent="0.3">
      <c r="A1395" s="54">
        <v>45533</v>
      </c>
      <c r="C1395" s="5" t="s">
        <v>14389</v>
      </c>
      <c r="D1395" s="65">
        <v>2000</v>
      </c>
      <c r="E1395" s="65"/>
      <c r="F1395" s="46">
        <f t="shared" si="31"/>
        <v>1438461</v>
      </c>
      <c r="G1395" s="388" t="s">
        <v>9567</v>
      </c>
    </row>
    <row r="1396" spans="1:7" x14ac:dyDescent="0.3">
      <c r="A1396" s="54"/>
      <c r="C1396" s="5"/>
      <c r="D1396" s="65"/>
      <c r="E1396" s="65"/>
      <c r="F1396" s="46">
        <f t="shared" si="31"/>
        <v>1438461</v>
      </c>
      <c r="G1396" s="388" t="s">
        <v>9566</v>
      </c>
    </row>
    <row r="1397" spans="1:7" x14ac:dyDescent="0.3">
      <c r="A1397" s="54"/>
      <c r="C1397" s="5"/>
      <c r="D1397" s="65"/>
      <c r="E1397" s="65"/>
      <c r="F1397" s="46">
        <f t="shared" si="31"/>
        <v>1438461</v>
      </c>
      <c r="G1397" s="388" t="s">
        <v>9566</v>
      </c>
    </row>
    <row r="1398" spans="1:7" x14ac:dyDescent="0.3">
      <c r="A1398" s="54"/>
      <c r="C1398" s="5"/>
      <c r="D1398" s="65"/>
      <c r="E1398" s="65"/>
      <c r="F1398" s="46">
        <f t="shared" si="31"/>
        <v>1438461</v>
      </c>
      <c r="G1398" s="388" t="s">
        <v>9566</v>
      </c>
    </row>
    <row r="1399" spans="1:7" x14ac:dyDescent="0.3">
      <c r="A1399" s="54"/>
      <c r="C1399" s="5"/>
      <c r="D1399" s="65"/>
      <c r="E1399" s="65"/>
      <c r="F1399" s="46">
        <f t="shared" si="31"/>
        <v>1438461</v>
      </c>
      <c r="G1399" s="388" t="s">
        <v>9566</v>
      </c>
    </row>
    <row r="1400" spans="1:7" x14ac:dyDescent="0.3">
      <c r="A1400" s="54"/>
      <c r="C1400" s="5"/>
      <c r="D1400" s="65"/>
      <c r="E1400" s="65"/>
      <c r="F1400" s="46">
        <f t="shared" si="31"/>
        <v>1438461</v>
      </c>
      <c r="G1400" s="388" t="s">
        <v>9566</v>
      </c>
    </row>
    <row r="1401" spans="1:7" x14ac:dyDescent="0.3">
      <c r="A1401" s="54"/>
      <c r="C1401" s="5"/>
      <c r="D1401" s="65"/>
      <c r="E1401" s="65"/>
      <c r="F1401" s="46">
        <f t="shared" si="31"/>
        <v>1438461</v>
      </c>
      <c r="G1401" s="388" t="s">
        <v>9566</v>
      </c>
    </row>
    <row r="1402" spans="1:7" x14ac:dyDescent="0.3">
      <c r="A1402" s="54"/>
      <c r="C1402" s="5"/>
      <c r="D1402" s="65"/>
      <c r="E1402" s="65"/>
      <c r="F1402" s="46">
        <f t="shared" si="31"/>
        <v>1438461</v>
      </c>
      <c r="G1402" s="388" t="s">
        <v>9566</v>
      </c>
    </row>
    <row r="1403" spans="1:7" x14ac:dyDescent="0.3">
      <c r="A1403" s="54"/>
      <c r="C1403" s="5"/>
      <c r="D1403" s="65"/>
      <c r="E1403" s="65"/>
      <c r="F1403" s="46">
        <f t="shared" si="31"/>
        <v>1438461</v>
      </c>
      <c r="G1403" s="388" t="s">
        <v>9566</v>
      </c>
    </row>
    <row r="1404" spans="1:7" x14ac:dyDescent="0.3">
      <c r="A1404" s="54"/>
      <c r="C1404" s="5"/>
      <c r="D1404" s="65"/>
      <c r="E1404" s="65"/>
      <c r="F1404" s="46">
        <f t="shared" si="31"/>
        <v>1438461</v>
      </c>
      <c r="G1404" s="388" t="s">
        <v>9566</v>
      </c>
    </row>
    <row r="1405" spans="1:7" x14ac:dyDescent="0.3">
      <c r="A1405" s="54"/>
      <c r="C1405" s="5"/>
      <c r="D1405" s="65"/>
      <c r="E1405" s="65"/>
      <c r="F1405" s="46">
        <f t="shared" si="31"/>
        <v>1438461</v>
      </c>
      <c r="G1405" s="388" t="s">
        <v>9566</v>
      </c>
    </row>
    <row r="1406" spans="1:7" x14ac:dyDescent="0.3">
      <c r="A1406" s="54"/>
      <c r="C1406" s="5"/>
      <c r="D1406" s="65"/>
      <c r="E1406" s="65"/>
      <c r="F1406" s="46">
        <f t="shared" si="31"/>
        <v>1438461</v>
      </c>
      <c r="G1406" s="388" t="s">
        <v>9566</v>
      </c>
    </row>
    <row r="1407" spans="1:7" x14ac:dyDescent="0.3">
      <c r="A1407" s="54"/>
      <c r="C1407" s="5"/>
      <c r="D1407" s="65"/>
      <c r="E1407" s="65"/>
      <c r="F1407" s="46">
        <f t="shared" si="31"/>
        <v>1438461</v>
      </c>
      <c r="G1407" s="388" t="s">
        <v>9566</v>
      </c>
    </row>
    <row r="1408" spans="1:7" x14ac:dyDescent="0.3">
      <c r="A1408" s="54"/>
      <c r="C1408" s="5"/>
      <c r="D1408" s="65"/>
      <c r="E1408" s="65"/>
      <c r="F1408" s="46">
        <f t="shared" si="31"/>
        <v>1438461</v>
      </c>
      <c r="G1408" s="388" t="s">
        <v>9566</v>
      </c>
    </row>
    <row r="1409" spans="1:7" x14ac:dyDescent="0.3">
      <c r="A1409" s="54"/>
      <c r="C1409" s="5"/>
      <c r="D1409" s="65"/>
      <c r="E1409" s="65"/>
      <c r="F1409" s="46">
        <f t="shared" si="31"/>
        <v>1438461</v>
      </c>
      <c r="G1409" s="388" t="s">
        <v>9566</v>
      </c>
    </row>
    <row r="1410" spans="1:7" x14ac:dyDescent="0.3">
      <c r="A1410" s="54"/>
      <c r="C1410" s="5"/>
      <c r="D1410" s="65"/>
      <c r="E1410" s="65"/>
      <c r="F1410" s="46">
        <f t="shared" si="31"/>
        <v>1438461</v>
      </c>
      <c r="G1410" s="388" t="s">
        <v>9566</v>
      </c>
    </row>
    <row r="1411" spans="1:7" x14ac:dyDescent="0.3">
      <c r="A1411" s="54"/>
      <c r="C1411" s="5"/>
      <c r="D1411" s="65"/>
      <c r="E1411" s="65"/>
      <c r="F1411" s="46">
        <f t="shared" si="31"/>
        <v>1438461</v>
      </c>
      <c r="G1411" s="388" t="s">
        <v>9566</v>
      </c>
    </row>
    <row r="1412" spans="1:7" x14ac:dyDescent="0.3">
      <c r="A1412" s="54"/>
      <c r="C1412" s="5"/>
      <c r="D1412" s="65"/>
      <c r="E1412" s="65"/>
      <c r="F1412" s="46">
        <f t="shared" si="31"/>
        <v>1438461</v>
      </c>
      <c r="G1412" s="388" t="s">
        <v>9566</v>
      </c>
    </row>
    <row r="1413" spans="1:7" x14ac:dyDescent="0.3">
      <c r="A1413" s="54"/>
      <c r="C1413" s="5"/>
      <c r="D1413" s="65"/>
      <c r="E1413" s="65"/>
      <c r="F1413" s="46">
        <f t="shared" si="31"/>
        <v>1438461</v>
      </c>
      <c r="G1413" s="388" t="s">
        <v>9566</v>
      </c>
    </row>
    <row r="1414" spans="1:7" x14ac:dyDescent="0.3">
      <c r="A1414" s="54"/>
      <c r="C1414" s="5"/>
      <c r="D1414" s="65"/>
      <c r="E1414" s="65"/>
      <c r="F1414" s="46">
        <f t="shared" si="31"/>
        <v>1438461</v>
      </c>
      <c r="G1414" s="388" t="s">
        <v>9566</v>
      </c>
    </row>
    <row r="1415" spans="1:7" x14ac:dyDescent="0.3">
      <c r="A1415" s="54"/>
      <c r="C1415" s="5"/>
      <c r="D1415" s="65"/>
      <c r="E1415" s="65"/>
      <c r="F1415" s="46">
        <f t="shared" si="31"/>
        <v>1438461</v>
      </c>
      <c r="G1415" s="388" t="s">
        <v>9566</v>
      </c>
    </row>
    <row r="1416" spans="1:7" x14ac:dyDescent="0.3">
      <c r="A1416" s="54"/>
      <c r="C1416" s="5"/>
      <c r="D1416" s="65"/>
      <c r="E1416" s="65"/>
      <c r="F1416" s="46">
        <f t="shared" si="31"/>
        <v>1438461</v>
      </c>
      <c r="G1416" s="388" t="s">
        <v>9566</v>
      </c>
    </row>
    <row r="1417" spans="1:7" x14ac:dyDescent="0.3">
      <c r="A1417" s="54"/>
      <c r="C1417" s="5"/>
      <c r="D1417" s="65"/>
      <c r="E1417" s="65"/>
      <c r="F1417" s="46">
        <f t="shared" si="31"/>
        <v>1438461</v>
      </c>
      <c r="G1417" s="388" t="s">
        <v>9566</v>
      </c>
    </row>
    <row r="1418" spans="1:7" x14ac:dyDescent="0.3">
      <c r="A1418" s="54"/>
      <c r="C1418" s="5"/>
      <c r="D1418" s="65"/>
      <c r="E1418" s="65"/>
      <c r="F1418" s="46">
        <f t="shared" si="31"/>
        <v>1438461</v>
      </c>
      <c r="G1418" s="388" t="s">
        <v>9566</v>
      </c>
    </row>
    <row r="1419" spans="1:7" x14ac:dyDescent="0.3">
      <c r="A1419" s="54"/>
      <c r="C1419" s="5"/>
      <c r="D1419" s="65"/>
      <c r="E1419" s="65"/>
      <c r="F1419" s="46">
        <f t="shared" ref="F1419:F1482" si="32">F1418+E1419-D1419</f>
        <v>1438461</v>
      </c>
      <c r="G1419" s="388" t="s">
        <v>9566</v>
      </c>
    </row>
    <row r="1420" spans="1:7" x14ac:dyDescent="0.3">
      <c r="A1420" s="54"/>
      <c r="C1420" s="5"/>
      <c r="D1420" s="65"/>
      <c r="E1420" s="65"/>
      <c r="F1420" s="46">
        <f t="shared" si="32"/>
        <v>1438461</v>
      </c>
      <c r="G1420" s="388" t="s">
        <v>9566</v>
      </c>
    </row>
    <row r="1421" spans="1:7" x14ac:dyDescent="0.3">
      <c r="A1421" s="54"/>
      <c r="C1421" s="5"/>
      <c r="D1421" s="65"/>
      <c r="E1421" s="65"/>
      <c r="F1421" s="46">
        <f t="shared" si="32"/>
        <v>1438461</v>
      </c>
      <c r="G1421" s="388" t="s">
        <v>9566</v>
      </c>
    </row>
    <row r="1422" spans="1:7" x14ac:dyDescent="0.3">
      <c r="A1422" s="54"/>
      <c r="C1422" s="5"/>
      <c r="D1422" s="65"/>
      <c r="E1422" s="65"/>
      <c r="F1422" s="46">
        <f t="shared" si="32"/>
        <v>1438461</v>
      </c>
      <c r="G1422" s="388" t="s">
        <v>9566</v>
      </c>
    </row>
    <row r="1423" spans="1:7" x14ac:dyDescent="0.3">
      <c r="A1423" s="54"/>
      <c r="C1423" s="5"/>
      <c r="D1423" s="65"/>
      <c r="E1423" s="65"/>
      <c r="F1423" s="46">
        <f t="shared" si="32"/>
        <v>1438461</v>
      </c>
      <c r="G1423" s="388" t="s">
        <v>9566</v>
      </c>
    </row>
    <row r="1424" spans="1:7" x14ac:dyDescent="0.3">
      <c r="A1424" s="54"/>
      <c r="C1424" s="5"/>
      <c r="D1424" s="65"/>
      <c r="E1424" s="65"/>
      <c r="F1424" s="46">
        <f t="shared" si="32"/>
        <v>1438461</v>
      </c>
      <c r="G1424" s="388" t="s">
        <v>9566</v>
      </c>
    </row>
    <row r="1425" spans="1:7" x14ac:dyDescent="0.3">
      <c r="A1425" s="54"/>
      <c r="C1425" s="5"/>
      <c r="D1425" s="65"/>
      <c r="E1425" s="65"/>
      <c r="F1425" s="46">
        <f t="shared" si="32"/>
        <v>1438461</v>
      </c>
      <c r="G1425" s="388" t="s">
        <v>9566</v>
      </c>
    </row>
    <row r="1426" spans="1:7" x14ac:dyDescent="0.3">
      <c r="A1426" s="54"/>
      <c r="C1426" s="5"/>
      <c r="D1426" s="65"/>
      <c r="E1426" s="65"/>
      <c r="F1426" s="46">
        <f t="shared" si="32"/>
        <v>1438461</v>
      </c>
      <c r="G1426" s="388" t="s">
        <v>9566</v>
      </c>
    </row>
    <row r="1427" spans="1:7" x14ac:dyDescent="0.3">
      <c r="A1427" s="54"/>
      <c r="C1427" s="5"/>
      <c r="D1427" s="65"/>
      <c r="E1427" s="65"/>
      <c r="F1427" s="46">
        <f t="shared" si="32"/>
        <v>1438461</v>
      </c>
      <c r="G1427" s="388" t="s">
        <v>9566</v>
      </c>
    </row>
    <row r="1428" spans="1:7" x14ac:dyDescent="0.3">
      <c r="A1428" s="54"/>
      <c r="C1428" s="5"/>
      <c r="D1428" s="65"/>
      <c r="E1428" s="65"/>
      <c r="F1428" s="46">
        <f t="shared" si="32"/>
        <v>1438461</v>
      </c>
      <c r="G1428" s="388" t="s">
        <v>9566</v>
      </c>
    </row>
    <row r="1429" spans="1:7" x14ac:dyDescent="0.3">
      <c r="A1429" s="54"/>
      <c r="C1429" s="5"/>
      <c r="D1429" s="65"/>
      <c r="E1429" s="65"/>
      <c r="F1429" s="46">
        <f t="shared" si="32"/>
        <v>1438461</v>
      </c>
      <c r="G1429" s="388" t="s">
        <v>9566</v>
      </c>
    </row>
    <row r="1430" spans="1:7" x14ac:dyDescent="0.3">
      <c r="A1430" s="54"/>
      <c r="C1430" s="5"/>
      <c r="D1430" s="65"/>
      <c r="E1430" s="65"/>
      <c r="F1430" s="46">
        <f t="shared" si="32"/>
        <v>1438461</v>
      </c>
      <c r="G1430" s="388" t="s">
        <v>9566</v>
      </c>
    </row>
    <row r="1431" spans="1:7" x14ac:dyDescent="0.3">
      <c r="A1431" s="54"/>
      <c r="C1431" s="5"/>
      <c r="D1431" s="65"/>
      <c r="E1431" s="65"/>
      <c r="F1431" s="46">
        <f t="shared" si="32"/>
        <v>1438461</v>
      </c>
      <c r="G1431" s="388" t="s">
        <v>9566</v>
      </c>
    </row>
    <row r="1432" spans="1:7" x14ac:dyDescent="0.3">
      <c r="A1432" s="54"/>
      <c r="C1432" s="5"/>
      <c r="D1432" s="65"/>
      <c r="E1432" s="65"/>
      <c r="F1432" s="46">
        <f t="shared" si="32"/>
        <v>1438461</v>
      </c>
      <c r="G1432" s="388" t="s">
        <v>9566</v>
      </c>
    </row>
    <row r="1433" spans="1:7" x14ac:dyDescent="0.3">
      <c r="A1433" s="54"/>
      <c r="C1433" s="5"/>
      <c r="D1433" s="65"/>
      <c r="E1433" s="65"/>
      <c r="F1433" s="46">
        <f t="shared" si="32"/>
        <v>1438461</v>
      </c>
      <c r="G1433" s="388" t="s">
        <v>9566</v>
      </c>
    </row>
    <row r="1434" spans="1:7" x14ac:dyDescent="0.3">
      <c r="A1434" s="54"/>
      <c r="C1434" s="5"/>
      <c r="D1434" s="65"/>
      <c r="E1434" s="65"/>
      <c r="F1434" s="46">
        <f t="shared" si="32"/>
        <v>1438461</v>
      </c>
      <c r="G1434" s="388" t="s">
        <v>9566</v>
      </c>
    </row>
    <row r="1435" spans="1:7" x14ac:dyDescent="0.3">
      <c r="A1435" s="54"/>
      <c r="C1435" s="5"/>
      <c r="D1435" s="65"/>
      <c r="E1435" s="65"/>
      <c r="F1435" s="46">
        <f t="shared" si="32"/>
        <v>1438461</v>
      </c>
      <c r="G1435" s="388" t="s">
        <v>9566</v>
      </c>
    </row>
    <row r="1436" spans="1:7" x14ac:dyDescent="0.3">
      <c r="A1436" s="54"/>
      <c r="C1436" s="5"/>
      <c r="D1436" s="65"/>
      <c r="E1436" s="65"/>
      <c r="F1436" s="46">
        <f t="shared" si="32"/>
        <v>1438461</v>
      </c>
      <c r="G1436" s="388" t="s">
        <v>9566</v>
      </c>
    </row>
    <row r="1437" spans="1:7" x14ac:dyDescent="0.3">
      <c r="A1437" s="54"/>
      <c r="C1437" s="5"/>
      <c r="D1437" s="65"/>
      <c r="E1437" s="65"/>
      <c r="F1437" s="46">
        <f t="shared" si="32"/>
        <v>1438461</v>
      </c>
      <c r="G1437" s="388" t="s">
        <v>9566</v>
      </c>
    </row>
    <row r="1438" spans="1:7" x14ac:dyDescent="0.3">
      <c r="A1438" s="54"/>
      <c r="C1438" s="5"/>
      <c r="D1438" s="65"/>
      <c r="E1438" s="65"/>
      <c r="F1438" s="46">
        <f t="shared" si="32"/>
        <v>1438461</v>
      </c>
      <c r="G1438" s="388" t="s">
        <v>9566</v>
      </c>
    </row>
    <row r="1439" spans="1:7" x14ac:dyDescent="0.3">
      <c r="A1439" s="54"/>
      <c r="C1439" s="5"/>
      <c r="D1439" s="65"/>
      <c r="E1439" s="65"/>
      <c r="F1439" s="46">
        <f t="shared" si="32"/>
        <v>1438461</v>
      </c>
      <c r="G1439" s="388" t="s">
        <v>9566</v>
      </c>
    </row>
    <row r="1440" spans="1:7" x14ac:dyDescent="0.3">
      <c r="A1440" s="54"/>
      <c r="C1440" s="5"/>
      <c r="D1440" s="65"/>
      <c r="E1440" s="65"/>
      <c r="F1440" s="46">
        <f t="shared" si="32"/>
        <v>1438461</v>
      </c>
      <c r="G1440" s="388" t="s">
        <v>9566</v>
      </c>
    </row>
    <row r="1441" spans="1:7" x14ac:dyDescent="0.3">
      <c r="A1441" s="54"/>
      <c r="C1441" s="5"/>
      <c r="D1441" s="65"/>
      <c r="E1441" s="65"/>
      <c r="F1441" s="46">
        <f t="shared" si="32"/>
        <v>1438461</v>
      </c>
      <c r="G1441" s="388" t="s">
        <v>9566</v>
      </c>
    </row>
    <row r="1442" spans="1:7" x14ac:dyDescent="0.3">
      <c r="A1442" s="54"/>
      <c r="C1442" s="5"/>
      <c r="D1442" s="65"/>
      <c r="E1442" s="65"/>
      <c r="F1442" s="46">
        <f t="shared" si="32"/>
        <v>1438461</v>
      </c>
      <c r="G1442" s="388" t="s">
        <v>9566</v>
      </c>
    </row>
    <row r="1443" spans="1:7" x14ac:dyDescent="0.3">
      <c r="A1443" s="54"/>
      <c r="C1443" s="5"/>
      <c r="D1443" s="65"/>
      <c r="E1443" s="65"/>
      <c r="F1443" s="46">
        <f t="shared" si="32"/>
        <v>1438461</v>
      </c>
      <c r="G1443" s="388" t="s">
        <v>9566</v>
      </c>
    </row>
    <row r="1444" spans="1:7" x14ac:dyDescent="0.3">
      <c r="A1444" s="54"/>
      <c r="C1444" s="5"/>
      <c r="D1444" s="65"/>
      <c r="E1444" s="65"/>
      <c r="F1444" s="46">
        <f t="shared" si="32"/>
        <v>1438461</v>
      </c>
      <c r="G1444" s="388" t="s">
        <v>9566</v>
      </c>
    </row>
    <row r="1445" spans="1:7" x14ac:dyDescent="0.3">
      <c r="A1445" s="54"/>
      <c r="C1445" s="5"/>
      <c r="D1445" s="65"/>
      <c r="E1445" s="65"/>
      <c r="F1445" s="46">
        <f t="shared" si="32"/>
        <v>1438461</v>
      </c>
      <c r="G1445" s="388" t="s">
        <v>9566</v>
      </c>
    </row>
    <row r="1446" spans="1:7" x14ac:dyDescent="0.3">
      <c r="A1446" s="54"/>
      <c r="C1446" s="5"/>
      <c r="D1446" s="65"/>
      <c r="E1446" s="65"/>
      <c r="F1446" s="46">
        <f t="shared" si="32"/>
        <v>1438461</v>
      </c>
      <c r="G1446" s="388" t="s">
        <v>9566</v>
      </c>
    </row>
    <row r="1447" spans="1:7" x14ac:dyDescent="0.3">
      <c r="A1447" s="54"/>
      <c r="C1447" s="5"/>
      <c r="D1447" s="65"/>
      <c r="E1447" s="65"/>
      <c r="F1447" s="46">
        <f t="shared" si="32"/>
        <v>1438461</v>
      </c>
      <c r="G1447" s="388" t="s">
        <v>9566</v>
      </c>
    </row>
    <row r="1448" spans="1:7" x14ac:dyDescent="0.3">
      <c r="A1448" s="54"/>
      <c r="C1448" s="5"/>
      <c r="D1448" s="65"/>
      <c r="E1448" s="65"/>
      <c r="F1448" s="46">
        <f t="shared" si="32"/>
        <v>1438461</v>
      </c>
      <c r="G1448" s="388" t="s">
        <v>9566</v>
      </c>
    </row>
    <row r="1449" spans="1:7" x14ac:dyDescent="0.3">
      <c r="A1449" s="54"/>
      <c r="C1449" s="5"/>
      <c r="D1449" s="65"/>
      <c r="E1449" s="65"/>
      <c r="F1449" s="46">
        <f t="shared" si="32"/>
        <v>1438461</v>
      </c>
      <c r="G1449" s="388" t="s">
        <v>9566</v>
      </c>
    </row>
    <row r="1450" spans="1:7" x14ac:dyDescent="0.3">
      <c r="A1450" s="54"/>
      <c r="C1450" s="5"/>
      <c r="D1450" s="65"/>
      <c r="E1450" s="65"/>
      <c r="F1450" s="46">
        <f t="shared" si="32"/>
        <v>1438461</v>
      </c>
      <c r="G1450" s="388" t="s">
        <v>9566</v>
      </c>
    </row>
    <row r="1451" spans="1:7" x14ac:dyDescent="0.3">
      <c r="A1451" s="54"/>
      <c r="C1451" s="5"/>
      <c r="D1451" s="65"/>
      <c r="E1451" s="65"/>
      <c r="F1451" s="46">
        <f t="shared" si="32"/>
        <v>1438461</v>
      </c>
      <c r="G1451" s="388" t="s">
        <v>9566</v>
      </c>
    </row>
    <row r="1452" spans="1:7" x14ac:dyDescent="0.3">
      <c r="A1452" s="54"/>
      <c r="C1452" s="5"/>
      <c r="D1452" s="65"/>
      <c r="E1452" s="65"/>
      <c r="F1452" s="46">
        <f t="shared" si="32"/>
        <v>1438461</v>
      </c>
      <c r="G1452" s="388" t="s">
        <v>9566</v>
      </c>
    </row>
    <row r="1453" spans="1:7" x14ac:dyDescent="0.3">
      <c r="A1453" s="54"/>
      <c r="C1453" s="5"/>
      <c r="D1453" s="65"/>
      <c r="E1453" s="65"/>
      <c r="F1453" s="46">
        <f t="shared" si="32"/>
        <v>1438461</v>
      </c>
      <c r="G1453" s="388" t="s">
        <v>9566</v>
      </c>
    </row>
    <row r="1454" spans="1:7" x14ac:dyDescent="0.3">
      <c r="A1454" s="54"/>
      <c r="C1454" s="5"/>
      <c r="D1454" s="65"/>
      <c r="E1454" s="65"/>
      <c r="F1454" s="46">
        <f t="shared" si="32"/>
        <v>1438461</v>
      </c>
      <c r="G1454" s="388" t="s">
        <v>9566</v>
      </c>
    </row>
    <row r="1455" spans="1:7" x14ac:dyDescent="0.3">
      <c r="A1455" s="54"/>
      <c r="C1455" s="5"/>
      <c r="D1455" s="65"/>
      <c r="E1455" s="65"/>
      <c r="F1455" s="46">
        <f t="shared" si="32"/>
        <v>1438461</v>
      </c>
      <c r="G1455" s="388" t="s">
        <v>9566</v>
      </c>
    </row>
    <row r="1456" spans="1:7" x14ac:dyDescent="0.3">
      <c r="A1456" s="54"/>
      <c r="C1456" s="5"/>
      <c r="D1456" s="65"/>
      <c r="E1456" s="65"/>
      <c r="F1456" s="46">
        <f t="shared" si="32"/>
        <v>1438461</v>
      </c>
      <c r="G1456" s="388" t="s">
        <v>9566</v>
      </c>
    </row>
    <row r="1457" spans="1:7" x14ac:dyDescent="0.3">
      <c r="A1457" s="54"/>
      <c r="C1457" s="5"/>
      <c r="D1457" s="65"/>
      <c r="E1457" s="65"/>
      <c r="F1457" s="46">
        <f t="shared" si="32"/>
        <v>1438461</v>
      </c>
      <c r="G1457" s="388" t="s">
        <v>9566</v>
      </c>
    </row>
    <row r="1458" spans="1:7" x14ac:dyDescent="0.3">
      <c r="A1458" s="54"/>
      <c r="C1458" s="5"/>
      <c r="D1458" s="65"/>
      <c r="E1458" s="65"/>
      <c r="F1458" s="46">
        <f t="shared" si="32"/>
        <v>1438461</v>
      </c>
      <c r="G1458" s="388" t="s">
        <v>9566</v>
      </c>
    </row>
    <row r="1459" spans="1:7" x14ac:dyDescent="0.3">
      <c r="A1459" s="54"/>
      <c r="C1459" s="5"/>
      <c r="D1459" s="65"/>
      <c r="E1459" s="65"/>
      <c r="F1459" s="46">
        <f t="shared" si="32"/>
        <v>1438461</v>
      </c>
      <c r="G1459" s="388" t="s">
        <v>9566</v>
      </c>
    </row>
    <row r="1460" spans="1:7" x14ac:dyDescent="0.3">
      <c r="A1460" s="54"/>
      <c r="C1460" s="5"/>
      <c r="D1460" s="65"/>
      <c r="E1460" s="65"/>
      <c r="F1460" s="46">
        <f t="shared" si="32"/>
        <v>1438461</v>
      </c>
      <c r="G1460" s="388" t="s">
        <v>9566</v>
      </c>
    </row>
    <row r="1461" spans="1:7" x14ac:dyDescent="0.3">
      <c r="A1461" s="54"/>
      <c r="C1461" s="5"/>
      <c r="D1461" s="65"/>
      <c r="E1461" s="65"/>
      <c r="F1461" s="46">
        <f t="shared" si="32"/>
        <v>1438461</v>
      </c>
      <c r="G1461" s="388" t="s">
        <v>9566</v>
      </c>
    </row>
    <row r="1462" spans="1:7" x14ac:dyDescent="0.3">
      <c r="A1462" s="54"/>
      <c r="C1462" s="5"/>
      <c r="D1462" s="65"/>
      <c r="E1462" s="65"/>
      <c r="F1462" s="46">
        <f t="shared" si="32"/>
        <v>1438461</v>
      </c>
      <c r="G1462" s="388" t="s">
        <v>9566</v>
      </c>
    </row>
    <row r="1463" spans="1:7" x14ac:dyDescent="0.3">
      <c r="A1463" s="54"/>
      <c r="C1463" s="5"/>
      <c r="D1463" s="65"/>
      <c r="E1463" s="65"/>
      <c r="F1463" s="46">
        <f t="shared" si="32"/>
        <v>1438461</v>
      </c>
      <c r="G1463" s="388" t="s">
        <v>9566</v>
      </c>
    </row>
    <row r="1464" spans="1:7" x14ac:dyDescent="0.3">
      <c r="A1464" s="54"/>
      <c r="C1464" s="5"/>
      <c r="D1464" s="65"/>
      <c r="E1464" s="65"/>
      <c r="F1464" s="46">
        <f t="shared" si="32"/>
        <v>1438461</v>
      </c>
      <c r="G1464" s="388" t="s">
        <v>9566</v>
      </c>
    </row>
    <row r="1465" spans="1:7" x14ac:dyDescent="0.3">
      <c r="A1465" s="54"/>
      <c r="C1465" s="5"/>
      <c r="D1465" s="65"/>
      <c r="E1465" s="65"/>
      <c r="F1465" s="46">
        <f t="shared" si="32"/>
        <v>1438461</v>
      </c>
      <c r="G1465" s="388" t="s">
        <v>9566</v>
      </c>
    </row>
    <row r="1466" spans="1:7" x14ac:dyDescent="0.3">
      <c r="A1466" s="54"/>
      <c r="C1466" s="5"/>
      <c r="D1466" s="65"/>
      <c r="E1466" s="65"/>
      <c r="F1466" s="46">
        <f t="shared" si="32"/>
        <v>1438461</v>
      </c>
      <c r="G1466" s="388" t="s">
        <v>9566</v>
      </c>
    </row>
    <row r="1467" spans="1:7" x14ac:dyDescent="0.3">
      <c r="A1467" s="54"/>
      <c r="C1467" s="5"/>
      <c r="D1467" s="65"/>
      <c r="E1467" s="65"/>
      <c r="F1467" s="46">
        <f t="shared" si="32"/>
        <v>1438461</v>
      </c>
      <c r="G1467" s="388" t="s">
        <v>9566</v>
      </c>
    </row>
    <row r="1468" spans="1:7" x14ac:dyDescent="0.3">
      <c r="A1468" s="54"/>
      <c r="C1468" s="5"/>
      <c r="D1468" s="65"/>
      <c r="E1468" s="65"/>
      <c r="F1468" s="46">
        <f t="shared" si="32"/>
        <v>1438461</v>
      </c>
      <c r="G1468" s="388" t="s">
        <v>9566</v>
      </c>
    </row>
    <row r="1469" spans="1:7" x14ac:dyDescent="0.3">
      <c r="A1469" s="54"/>
      <c r="C1469" s="5"/>
      <c r="D1469" s="65"/>
      <c r="E1469" s="65"/>
      <c r="F1469" s="46">
        <f t="shared" si="32"/>
        <v>1438461</v>
      </c>
      <c r="G1469" s="388" t="s">
        <v>9566</v>
      </c>
    </row>
    <row r="1470" spans="1:7" x14ac:dyDescent="0.3">
      <c r="A1470" s="54"/>
      <c r="C1470" s="5"/>
      <c r="D1470" s="65"/>
      <c r="E1470" s="65"/>
      <c r="F1470" s="46">
        <f t="shared" si="32"/>
        <v>1438461</v>
      </c>
      <c r="G1470" s="388" t="s">
        <v>9566</v>
      </c>
    </row>
    <row r="1471" spans="1:7" x14ac:dyDescent="0.3">
      <c r="A1471" s="54"/>
      <c r="C1471" s="5"/>
      <c r="D1471" s="65"/>
      <c r="E1471" s="65"/>
      <c r="F1471" s="46">
        <f t="shared" si="32"/>
        <v>1438461</v>
      </c>
      <c r="G1471" s="388" t="s">
        <v>9566</v>
      </c>
    </row>
    <row r="1472" spans="1:7" x14ac:dyDescent="0.3">
      <c r="A1472" s="54"/>
      <c r="C1472" s="5"/>
      <c r="D1472" s="65"/>
      <c r="E1472" s="65"/>
      <c r="F1472" s="46">
        <f t="shared" si="32"/>
        <v>1438461</v>
      </c>
      <c r="G1472" s="388" t="s">
        <v>9566</v>
      </c>
    </row>
    <row r="1473" spans="1:7" x14ac:dyDescent="0.3">
      <c r="A1473" s="54"/>
      <c r="C1473" s="5"/>
      <c r="D1473" s="65"/>
      <c r="E1473" s="65"/>
      <c r="F1473" s="46">
        <f t="shared" si="32"/>
        <v>1438461</v>
      </c>
      <c r="G1473" s="388" t="s">
        <v>9566</v>
      </c>
    </row>
    <row r="1474" spans="1:7" x14ac:dyDescent="0.3">
      <c r="A1474" s="54"/>
      <c r="C1474" s="5"/>
      <c r="D1474" s="65"/>
      <c r="E1474" s="65"/>
      <c r="F1474" s="46">
        <f t="shared" si="32"/>
        <v>1438461</v>
      </c>
      <c r="G1474" s="388" t="s">
        <v>9566</v>
      </c>
    </row>
    <row r="1475" spans="1:7" x14ac:dyDescent="0.3">
      <c r="A1475" s="54"/>
      <c r="C1475" s="5"/>
      <c r="D1475" s="65"/>
      <c r="E1475" s="65"/>
      <c r="F1475" s="46">
        <f t="shared" si="32"/>
        <v>1438461</v>
      </c>
      <c r="G1475" s="388" t="s">
        <v>9566</v>
      </c>
    </row>
    <row r="1476" spans="1:7" x14ac:dyDescent="0.3">
      <c r="A1476" s="54"/>
      <c r="C1476" s="5"/>
      <c r="D1476" s="65"/>
      <c r="E1476" s="65"/>
      <c r="F1476" s="46">
        <f t="shared" si="32"/>
        <v>1438461</v>
      </c>
      <c r="G1476" s="388" t="s">
        <v>9566</v>
      </c>
    </row>
    <row r="1477" spans="1:7" x14ac:dyDescent="0.3">
      <c r="A1477" s="54"/>
      <c r="C1477" s="5"/>
      <c r="D1477" s="65"/>
      <c r="E1477" s="65"/>
      <c r="F1477" s="46">
        <f t="shared" si="32"/>
        <v>1438461</v>
      </c>
      <c r="G1477" s="388" t="s">
        <v>9566</v>
      </c>
    </row>
    <row r="1478" spans="1:7" x14ac:dyDescent="0.3">
      <c r="A1478" s="54"/>
      <c r="C1478" s="5"/>
      <c r="D1478" s="65"/>
      <c r="E1478" s="65"/>
      <c r="F1478" s="46">
        <f t="shared" si="32"/>
        <v>1438461</v>
      </c>
      <c r="G1478" s="388" t="s">
        <v>9566</v>
      </c>
    </row>
    <row r="1479" spans="1:7" x14ac:dyDescent="0.3">
      <c r="A1479" s="54"/>
      <c r="C1479" s="5"/>
      <c r="D1479" s="65"/>
      <c r="E1479" s="65"/>
      <c r="F1479" s="46">
        <f t="shared" si="32"/>
        <v>1438461</v>
      </c>
      <c r="G1479" s="388" t="s">
        <v>9566</v>
      </c>
    </row>
    <row r="1480" spans="1:7" x14ac:dyDescent="0.3">
      <c r="A1480" s="54"/>
      <c r="C1480" s="5"/>
      <c r="D1480" s="65"/>
      <c r="E1480" s="65"/>
      <c r="F1480" s="46">
        <f t="shared" si="32"/>
        <v>1438461</v>
      </c>
      <c r="G1480" s="388" t="s">
        <v>9566</v>
      </c>
    </row>
    <row r="1481" spans="1:7" x14ac:dyDescent="0.3">
      <c r="A1481" s="54"/>
      <c r="C1481" s="5"/>
      <c r="D1481" s="65"/>
      <c r="E1481" s="65"/>
      <c r="F1481" s="46">
        <f t="shared" si="32"/>
        <v>1438461</v>
      </c>
      <c r="G1481" s="388" t="s">
        <v>9566</v>
      </c>
    </row>
    <row r="1482" spans="1:7" x14ac:dyDescent="0.3">
      <c r="A1482" s="54"/>
      <c r="C1482" s="5"/>
      <c r="D1482" s="65"/>
      <c r="E1482" s="65"/>
      <c r="F1482" s="46">
        <f t="shared" si="32"/>
        <v>1438461</v>
      </c>
      <c r="G1482" s="388" t="s">
        <v>9566</v>
      </c>
    </row>
    <row r="1483" spans="1:7" x14ac:dyDescent="0.3">
      <c r="A1483" s="54"/>
      <c r="C1483" s="5"/>
      <c r="D1483" s="65"/>
      <c r="E1483" s="65"/>
      <c r="F1483" s="46">
        <f t="shared" ref="F1483:F1546" si="33">F1482+E1483-D1483</f>
        <v>1438461</v>
      </c>
      <c r="G1483" s="388" t="s">
        <v>9566</v>
      </c>
    </row>
    <row r="1484" spans="1:7" x14ac:dyDescent="0.3">
      <c r="A1484" s="54"/>
      <c r="C1484" s="5"/>
      <c r="D1484" s="65"/>
      <c r="E1484" s="65"/>
      <c r="F1484" s="46">
        <f t="shared" si="33"/>
        <v>1438461</v>
      </c>
      <c r="G1484" s="388" t="s">
        <v>9566</v>
      </c>
    </row>
    <row r="1485" spans="1:7" x14ac:dyDescent="0.3">
      <c r="A1485" s="54"/>
      <c r="C1485" s="5"/>
      <c r="D1485" s="65"/>
      <c r="E1485" s="65"/>
      <c r="F1485" s="46">
        <f t="shared" si="33"/>
        <v>1438461</v>
      </c>
      <c r="G1485" s="388" t="s">
        <v>9566</v>
      </c>
    </row>
    <row r="1486" spans="1:7" x14ac:dyDescent="0.3">
      <c r="A1486" s="54"/>
      <c r="C1486" s="5"/>
      <c r="D1486" s="65"/>
      <c r="E1486" s="65"/>
      <c r="F1486" s="46">
        <f t="shared" si="33"/>
        <v>1438461</v>
      </c>
      <c r="G1486" s="388" t="s">
        <v>9566</v>
      </c>
    </row>
    <row r="1487" spans="1:7" x14ac:dyDescent="0.3">
      <c r="A1487" s="54"/>
      <c r="C1487" s="5"/>
      <c r="D1487" s="65"/>
      <c r="E1487" s="65"/>
      <c r="F1487" s="46">
        <f t="shared" si="33"/>
        <v>1438461</v>
      </c>
      <c r="G1487" s="388" t="s">
        <v>9566</v>
      </c>
    </row>
    <row r="1488" spans="1:7" x14ac:dyDescent="0.3">
      <c r="A1488" s="54"/>
      <c r="C1488" s="5"/>
      <c r="D1488" s="65"/>
      <c r="E1488" s="65"/>
      <c r="F1488" s="46">
        <f t="shared" si="33"/>
        <v>1438461</v>
      </c>
      <c r="G1488" s="388" t="s">
        <v>9566</v>
      </c>
    </row>
    <row r="1489" spans="1:7" x14ac:dyDescent="0.3">
      <c r="A1489" s="54"/>
      <c r="C1489" s="5"/>
      <c r="D1489" s="65"/>
      <c r="E1489" s="65"/>
      <c r="F1489" s="46">
        <f t="shared" si="33"/>
        <v>1438461</v>
      </c>
      <c r="G1489" s="388" t="s">
        <v>9566</v>
      </c>
    </row>
    <row r="1490" spans="1:7" x14ac:dyDescent="0.3">
      <c r="A1490" s="54"/>
      <c r="C1490" s="5"/>
      <c r="D1490" s="65"/>
      <c r="E1490" s="65"/>
      <c r="F1490" s="46">
        <f t="shared" si="33"/>
        <v>1438461</v>
      </c>
      <c r="G1490" s="388" t="s">
        <v>9566</v>
      </c>
    </row>
    <row r="1491" spans="1:7" x14ac:dyDescent="0.3">
      <c r="A1491" s="54"/>
      <c r="C1491" s="5"/>
      <c r="D1491" s="65"/>
      <c r="E1491" s="65"/>
      <c r="F1491" s="46">
        <f t="shared" si="33"/>
        <v>1438461</v>
      </c>
      <c r="G1491" s="388" t="s">
        <v>9566</v>
      </c>
    </row>
    <row r="1492" spans="1:7" x14ac:dyDescent="0.3">
      <c r="A1492" s="54"/>
      <c r="C1492" s="5"/>
      <c r="D1492" s="65"/>
      <c r="E1492" s="65"/>
      <c r="F1492" s="46">
        <f t="shared" si="33"/>
        <v>1438461</v>
      </c>
      <c r="G1492" s="388" t="s">
        <v>9566</v>
      </c>
    </row>
    <row r="1493" spans="1:7" x14ac:dyDescent="0.3">
      <c r="A1493" s="54"/>
      <c r="C1493" s="5"/>
      <c r="D1493" s="65"/>
      <c r="E1493" s="65"/>
      <c r="F1493" s="46">
        <f t="shared" si="33"/>
        <v>1438461</v>
      </c>
      <c r="G1493" s="388" t="s">
        <v>9566</v>
      </c>
    </row>
    <row r="1494" spans="1:7" x14ac:dyDescent="0.3">
      <c r="A1494" s="54"/>
      <c r="C1494" s="5"/>
      <c r="D1494" s="65"/>
      <c r="E1494" s="65"/>
      <c r="F1494" s="46">
        <f t="shared" si="33"/>
        <v>1438461</v>
      </c>
      <c r="G1494" s="388" t="s">
        <v>9566</v>
      </c>
    </row>
    <row r="1495" spans="1:7" x14ac:dyDescent="0.3">
      <c r="A1495" s="54"/>
      <c r="C1495" s="5"/>
      <c r="D1495" s="65"/>
      <c r="E1495" s="65"/>
      <c r="F1495" s="46">
        <f t="shared" si="33"/>
        <v>1438461</v>
      </c>
      <c r="G1495" s="388" t="s">
        <v>9566</v>
      </c>
    </row>
    <row r="1496" spans="1:7" x14ac:dyDescent="0.3">
      <c r="A1496" s="54"/>
      <c r="C1496" s="5"/>
      <c r="D1496" s="65"/>
      <c r="E1496" s="65"/>
      <c r="F1496" s="46">
        <f t="shared" si="33"/>
        <v>1438461</v>
      </c>
      <c r="G1496" s="388" t="s">
        <v>9566</v>
      </c>
    </row>
    <row r="1497" spans="1:7" x14ac:dyDescent="0.3">
      <c r="A1497" s="54"/>
      <c r="C1497" s="5"/>
      <c r="D1497" s="65"/>
      <c r="E1497" s="65"/>
      <c r="F1497" s="46">
        <f t="shared" si="33"/>
        <v>1438461</v>
      </c>
      <c r="G1497" s="388" t="s">
        <v>9566</v>
      </c>
    </row>
    <row r="1498" spans="1:7" x14ac:dyDescent="0.3">
      <c r="A1498" s="54"/>
      <c r="C1498" s="5"/>
      <c r="D1498" s="65"/>
      <c r="E1498" s="65"/>
      <c r="F1498" s="46">
        <f t="shared" si="33"/>
        <v>1438461</v>
      </c>
      <c r="G1498" s="388" t="s">
        <v>9566</v>
      </c>
    </row>
    <row r="1499" spans="1:7" x14ac:dyDescent="0.3">
      <c r="A1499" s="54"/>
      <c r="C1499" s="5"/>
      <c r="D1499" s="65"/>
      <c r="E1499" s="65"/>
      <c r="F1499" s="46">
        <f t="shared" si="33"/>
        <v>1438461</v>
      </c>
      <c r="G1499" s="388" t="s">
        <v>9566</v>
      </c>
    </row>
    <row r="1500" spans="1:7" x14ac:dyDescent="0.3">
      <c r="A1500" s="54"/>
      <c r="C1500" s="5"/>
      <c r="D1500" s="65"/>
      <c r="E1500" s="65"/>
      <c r="F1500" s="46">
        <f t="shared" si="33"/>
        <v>1438461</v>
      </c>
      <c r="G1500" s="388" t="s">
        <v>9566</v>
      </c>
    </row>
    <row r="1501" spans="1:7" x14ac:dyDescent="0.3">
      <c r="A1501" s="54"/>
      <c r="C1501" s="5"/>
      <c r="D1501" s="65"/>
      <c r="E1501" s="65"/>
      <c r="F1501" s="46">
        <f t="shared" si="33"/>
        <v>1438461</v>
      </c>
      <c r="G1501" s="388" t="s">
        <v>9566</v>
      </c>
    </row>
    <row r="1502" spans="1:7" x14ac:dyDescent="0.3">
      <c r="A1502" s="54"/>
      <c r="C1502" s="5"/>
      <c r="D1502" s="65"/>
      <c r="E1502" s="65"/>
      <c r="F1502" s="46">
        <f t="shared" si="33"/>
        <v>1438461</v>
      </c>
      <c r="G1502" s="388" t="s">
        <v>9566</v>
      </c>
    </row>
    <row r="1503" spans="1:7" x14ac:dyDescent="0.3">
      <c r="A1503" s="54"/>
      <c r="C1503" s="5"/>
      <c r="D1503" s="65"/>
      <c r="E1503" s="65"/>
      <c r="F1503" s="46">
        <f t="shared" si="33"/>
        <v>1438461</v>
      </c>
      <c r="G1503" s="388" t="s">
        <v>9566</v>
      </c>
    </row>
    <row r="1504" spans="1:7" x14ac:dyDescent="0.3">
      <c r="A1504" s="54"/>
      <c r="C1504" s="5"/>
      <c r="D1504" s="65"/>
      <c r="E1504" s="65"/>
      <c r="F1504" s="46">
        <f t="shared" si="33"/>
        <v>1438461</v>
      </c>
      <c r="G1504" s="388" t="s">
        <v>9566</v>
      </c>
    </row>
    <row r="1505" spans="1:7" x14ac:dyDescent="0.3">
      <c r="A1505" s="54"/>
      <c r="C1505" s="5"/>
      <c r="D1505" s="65"/>
      <c r="E1505" s="65"/>
      <c r="F1505" s="46">
        <f t="shared" si="33"/>
        <v>1438461</v>
      </c>
      <c r="G1505" s="388" t="s">
        <v>9566</v>
      </c>
    </row>
    <row r="1506" spans="1:7" x14ac:dyDescent="0.3">
      <c r="A1506" s="54"/>
      <c r="C1506" s="5"/>
      <c r="D1506" s="65"/>
      <c r="E1506" s="65"/>
      <c r="F1506" s="46">
        <f t="shared" si="33"/>
        <v>1438461</v>
      </c>
      <c r="G1506" s="388" t="s">
        <v>9566</v>
      </c>
    </row>
    <row r="1507" spans="1:7" x14ac:dyDescent="0.3">
      <c r="A1507" s="54"/>
      <c r="C1507" s="5"/>
      <c r="D1507" s="65"/>
      <c r="E1507" s="65"/>
      <c r="F1507" s="46">
        <f t="shared" si="33"/>
        <v>1438461</v>
      </c>
      <c r="G1507" s="388" t="s">
        <v>9566</v>
      </c>
    </row>
    <row r="1508" spans="1:7" x14ac:dyDescent="0.3">
      <c r="A1508" s="54"/>
      <c r="C1508" s="5"/>
      <c r="D1508" s="65"/>
      <c r="E1508" s="65"/>
      <c r="F1508" s="46">
        <f t="shared" si="33"/>
        <v>1438461</v>
      </c>
      <c r="G1508" s="388" t="s">
        <v>9566</v>
      </c>
    </row>
    <row r="1509" spans="1:7" x14ac:dyDescent="0.3">
      <c r="A1509" s="54"/>
      <c r="C1509" s="5"/>
      <c r="D1509" s="65"/>
      <c r="E1509" s="65"/>
      <c r="F1509" s="46">
        <f t="shared" si="33"/>
        <v>1438461</v>
      </c>
      <c r="G1509" s="388" t="s">
        <v>9566</v>
      </c>
    </row>
    <row r="1510" spans="1:7" x14ac:dyDescent="0.3">
      <c r="A1510" s="54"/>
      <c r="C1510" s="5"/>
      <c r="D1510" s="65"/>
      <c r="E1510" s="65"/>
      <c r="F1510" s="46">
        <f t="shared" si="33"/>
        <v>1438461</v>
      </c>
      <c r="G1510" s="388" t="s">
        <v>9566</v>
      </c>
    </row>
    <row r="1511" spans="1:7" x14ac:dyDescent="0.3">
      <c r="A1511" s="54"/>
      <c r="C1511" s="5"/>
      <c r="D1511" s="65"/>
      <c r="E1511" s="65"/>
      <c r="F1511" s="46">
        <f t="shared" si="33"/>
        <v>1438461</v>
      </c>
      <c r="G1511" s="388" t="s">
        <v>9566</v>
      </c>
    </row>
    <row r="1512" spans="1:7" x14ac:dyDescent="0.3">
      <c r="A1512" s="54"/>
      <c r="C1512" s="5"/>
      <c r="D1512" s="65"/>
      <c r="E1512" s="65"/>
      <c r="F1512" s="46">
        <f t="shared" si="33"/>
        <v>1438461</v>
      </c>
      <c r="G1512" s="388" t="s">
        <v>9566</v>
      </c>
    </row>
    <row r="1513" spans="1:7" x14ac:dyDescent="0.3">
      <c r="A1513" s="54"/>
      <c r="C1513" s="5"/>
      <c r="D1513" s="65"/>
      <c r="E1513" s="65"/>
      <c r="F1513" s="46">
        <f t="shared" si="33"/>
        <v>1438461</v>
      </c>
      <c r="G1513" s="388" t="s">
        <v>9566</v>
      </c>
    </row>
    <row r="1514" spans="1:7" x14ac:dyDescent="0.3">
      <c r="A1514" s="54"/>
      <c r="C1514" s="5"/>
      <c r="D1514" s="65"/>
      <c r="E1514" s="65"/>
      <c r="F1514" s="46">
        <f t="shared" si="33"/>
        <v>1438461</v>
      </c>
      <c r="G1514" s="388" t="s">
        <v>9566</v>
      </c>
    </row>
    <row r="1515" spans="1:7" x14ac:dyDescent="0.3">
      <c r="A1515" s="54"/>
      <c r="C1515" s="5"/>
      <c r="D1515" s="65"/>
      <c r="E1515" s="65"/>
      <c r="F1515" s="46">
        <f t="shared" si="33"/>
        <v>1438461</v>
      </c>
      <c r="G1515" s="388" t="s">
        <v>9566</v>
      </c>
    </row>
    <row r="1516" spans="1:7" x14ac:dyDescent="0.3">
      <c r="A1516" s="54"/>
      <c r="C1516" s="5"/>
      <c r="D1516" s="65"/>
      <c r="E1516" s="65"/>
      <c r="F1516" s="46">
        <f t="shared" si="33"/>
        <v>1438461</v>
      </c>
      <c r="G1516" s="388" t="s">
        <v>9566</v>
      </c>
    </row>
    <row r="1517" spans="1:7" x14ac:dyDescent="0.3">
      <c r="A1517" s="54"/>
      <c r="C1517" s="5"/>
      <c r="D1517" s="65"/>
      <c r="E1517" s="65"/>
      <c r="F1517" s="46">
        <f t="shared" si="33"/>
        <v>1438461</v>
      </c>
      <c r="G1517" s="388" t="s">
        <v>9566</v>
      </c>
    </row>
    <row r="1518" spans="1:7" x14ac:dyDescent="0.3">
      <c r="A1518" s="54"/>
      <c r="C1518" s="5"/>
      <c r="D1518" s="65"/>
      <c r="E1518" s="65"/>
      <c r="F1518" s="46">
        <f t="shared" si="33"/>
        <v>1438461</v>
      </c>
      <c r="G1518" s="388" t="s">
        <v>9566</v>
      </c>
    </row>
    <row r="1519" spans="1:7" x14ac:dyDescent="0.3">
      <c r="A1519" s="54"/>
      <c r="C1519" s="5"/>
      <c r="D1519" s="65"/>
      <c r="E1519" s="65"/>
      <c r="F1519" s="46">
        <f t="shared" si="33"/>
        <v>1438461</v>
      </c>
      <c r="G1519" s="388" t="s">
        <v>9566</v>
      </c>
    </row>
    <row r="1520" spans="1:7" x14ac:dyDescent="0.3">
      <c r="A1520" s="54"/>
      <c r="C1520" s="5"/>
      <c r="D1520" s="65"/>
      <c r="E1520" s="65"/>
      <c r="F1520" s="46">
        <f t="shared" si="33"/>
        <v>1438461</v>
      </c>
      <c r="G1520" s="388" t="s">
        <v>9566</v>
      </c>
    </row>
    <row r="1521" spans="1:7" x14ac:dyDescent="0.3">
      <c r="A1521" s="54"/>
      <c r="C1521" s="5"/>
      <c r="D1521" s="65"/>
      <c r="E1521" s="65"/>
      <c r="F1521" s="46">
        <f t="shared" si="33"/>
        <v>1438461</v>
      </c>
      <c r="G1521" s="388" t="s">
        <v>9566</v>
      </c>
    </row>
    <row r="1522" spans="1:7" x14ac:dyDescent="0.3">
      <c r="A1522" s="54"/>
      <c r="C1522" s="5"/>
      <c r="D1522" s="65"/>
      <c r="E1522" s="65"/>
      <c r="F1522" s="46">
        <f t="shared" si="33"/>
        <v>1438461</v>
      </c>
      <c r="G1522" s="388" t="s">
        <v>9566</v>
      </c>
    </row>
    <row r="1523" spans="1:7" x14ac:dyDescent="0.3">
      <c r="A1523" s="54"/>
      <c r="C1523" s="5"/>
      <c r="D1523" s="65"/>
      <c r="E1523" s="65"/>
      <c r="F1523" s="46">
        <f t="shared" si="33"/>
        <v>1438461</v>
      </c>
      <c r="G1523" s="388" t="s">
        <v>9566</v>
      </c>
    </row>
    <row r="1524" spans="1:7" x14ac:dyDescent="0.3">
      <c r="A1524" s="54"/>
      <c r="C1524" s="5"/>
      <c r="D1524" s="65"/>
      <c r="E1524" s="65"/>
      <c r="F1524" s="46">
        <f t="shared" si="33"/>
        <v>1438461</v>
      </c>
      <c r="G1524" s="388" t="s">
        <v>9566</v>
      </c>
    </row>
    <row r="1525" spans="1:7" x14ac:dyDescent="0.3">
      <c r="A1525" s="54"/>
      <c r="C1525" s="5"/>
      <c r="D1525" s="65"/>
      <c r="E1525" s="65"/>
      <c r="F1525" s="46">
        <f t="shared" si="33"/>
        <v>1438461</v>
      </c>
      <c r="G1525" s="388" t="s">
        <v>9566</v>
      </c>
    </row>
    <row r="1526" spans="1:7" x14ac:dyDescent="0.3">
      <c r="A1526" s="54"/>
      <c r="C1526" s="5"/>
      <c r="D1526" s="65"/>
      <c r="E1526" s="65"/>
      <c r="F1526" s="46">
        <f t="shared" si="33"/>
        <v>1438461</v>
      </c>
      <c r="G1526" s="388" t="s">
        <v>9566</v>
      </c>
    </row>
    <row r="1527" spans="1:7" x14ac:dyDescent="0.3">
      <c r="A1527" s="54"/>
      <c r="C1527" s="5"/>
      <c r="D1527" s="65"/>
      <c r="E1527" s="65"/>
      <c r="F1527" s="46">
        <f t="shared" si="33"/>
        <v>1438461</v>
      </c>
      <c r="G1527" s="388" t="s">
        <v>9566</v>
      </c>
    </row>
    <row r="1528" spans="1:7" x14ac:dyDescent="0.3">
      <c r="A1528" s="54"/>
      <c r="C1528" s="5"/>
      <c r="D1528" s="65"/>
      <c r="E1528" s="65"/>
      <c r="F1528" s="46">
        <f t="shared" si="33"/>
        <v>1438461</v>
      </c>
      <c r="G1528" s="388" t="s">
        <v>9566</v>
      </c>
    </row>
    <row r="1529" spans="1:7" x14ac:dyDescent="0.3">
      <c r="A1529" s="54"/>
      <c r="C1529" s="5"/>
      <c r="D1529" s="65"/>
      <c r="E1529" s="65"/>
      <c r="F1529" s="46">
        <f t="shared" si="33"/>
        <v>1438461</v>
      </c>
      <c r="G1529" s="388" t="s">
        <v>9566</v>
      </c>
    </row>
    <row r="1530" spans="1:7" x14ac:dyDescent="0.3">
      <c r="A1530" s="54"/>
      <c r="C1530" s="5"/>
      <c r="D1530" s="65"/>
      <c r="E1530" s="65"/>
      <c r="F1530" s="46">
        <f t="shared" si="33"/>
        <v>1438461</v>
      </c>
      <c r="G1530" s="388" t="s">
        <v>9566</v>
      </c>
    </row>
    <row r="1531" spans="1:7" x14ac:dyDescent="0.3">
      <c r="A1531" s="54"/>
      <c r="C1531" s="5"/>
      <c r="D1531" s="65"/>
      <c r="E1531" s="65"/>
      <c r="F1531" s="46">
        <f t="shared" si="33"/>
        <v>1438461</v>
      </c>
      <c r="G1531" s="388" t="s">
        <v>9566</v>
      </c>
    </row>
    <row r="1532" spans="1:7" x14ac:dyDescent="0.3">
      <c r="A1532" s="54"/>
      <c r="C1532" s="5"/>
      <c r="D1532" s="65"/>
      <c r="E1532" s="65"/>
      <c r="F1532" s="46">
        <f t="shared" si="33"/>
        <v>1438461</v>
      </c>
      <c r="G1532" s="388" t="s">
        <v>9566</v>
      </c>
    </row>
    <row r="1533" spans="1:7" x14ac:dyDescent="0.3">
      <c r="A1533" s="54"/>
      <c r="C1533" s="5"/>
      <c r="D1533" s="65"/>
      <c r="E1533" s="65"/>
      <c r="F1533" s="46">
        <f t="shared" si="33"/>
        <v>1438461</v>
      </c>
      <c r="G1533" s="388" t="s">
        <v>9566</v>
      </c>
    </row>
    <row r="1534" spans="1:7" x14ac:dyDescent="0.3">
      <c r="A1534" s="54"/>
      <c r="C1534" s="5"/>
      <c r="D1534" s="65"/>
      <c r="E1534" s="65"/>
      <c r="F1534" s="46">
        <f t="shared" si="33"/>
        <v>1438461</v>
      </c>
      <c r="G1534" s="388" t="s">
        <v>9566</v>
      </c>
    </row>
    <row r="1535" spans="1:7" x14ac:dyDescent="0.3">
      <c r="A1535" s="54"/>
      <c r="C1535" s="5"/>
      <c r="D1535" s="65"/>
      <c r="E1535" s="65"/>
      <c r="F1535" s="46">
        <f t="shared" si="33"/>
        <v>1438461</v>
      </c>
      <c r="G1535" s="388" t="s">
        <v>9566</v>
      </c>
    </row>
    <row r="1536" spans="1:7" x14ac:dyDescent="0.3">
      <c r="A1536" s="54"/>
      <c r="C1536" s="5"/>
      <c r="D1536" s="65"/>
      <c r="E1536" s="65"/>
      <c r="F1536" s="46">
        <f t="shared" si="33"/>
        <v>1438461</v>
      </c>
      <c r="G1536" s="388" t="s">
        <v>9566</v>
      </c>
    </row>
    <row r="1537" spans="1:7" x14ac:dyDescent="0.3">
      <c r="A1537" s="54"/>
      <c r="C1537" s="5"/>
      <c r="D1537" s="65"/>
      <c r="E1537" s="65"/>
      <c r="F1537" s="46">
        <f t="shared" si="33"/>
        <v>1438461</v>
      </c>
      <c r="G1537" s="388" t="s">
        <v>9566</v>
      </c>
    </row>
    <row r="1538" spans="1:7" x14ac:dyDescent="0.3">
      <c r="A1538" s="54"/>
      <c r="C1538" s="5"/>
      <c r="D1538" s="65"/>
      <c r="E1538" s="65"/>
      <c r="F1538" s="46">
        <f t="shared" si="33"/>
        <v>1438461</v>
      </c>
      <c r="G1538" s="388" t="s">
        <v>9566</v>
      </c>
    </row>
    <row r="1539" spans="1:7" x14ac:dyDescent="0.3">
      <c r="A1539" s="54"/>
      <c r="C1539" s="5"/>
      <c r="D1539" s="65"/>
      <c r="E1539" s="65"/>
      <c r="F1539" s="46">
        <f t="shared" si="33"/>
        <v>1438461</v>
      </c>
      <c r="G1539" s="388" t="s">
        <v>9566</v>
      </c>
    </row>
    <row r="1540" spans="1:7" x14ac:dyDescent="0.3">
      <c r="A1540" s="54"/>
      <c r="C1540" s="5"/>
      <c r="D1540" s="65"/>
      <c r="E1540" s="65"/>
      <c r="F1540" s="46">
        <f t="shared" si="33"/>
        <v>1438461</v>
      </c>
      <c r="G1540" s="388" t="s">
        <v>9566</v>
      </c>
    </row>
    <row r="1541" spans="1:7" x14ac:dyDescent="0.3">
      <c r="A1541" s="54"/>
      <c r="C1541" s="5"/>
      <c r="D1541" s="65"/>
      <c r="E1541" s="65"/>
      <c r="F1541" s="46">
        <f t="shared" si="33"/>
        <v>1438461</v>
      </c>
      <c r="G1541" s="388" t="s">
        <v>9566</v>
      </c>
    </row>
    <row r="1542" spans="1:7" x14ac:dyDescent="0.3">
      <c r="A1542" s="54"/>
      <c r="C1542" s="5"/>
      <c r="D1542" s="65"/>
      <c r="E1542" s="65"/>
      <c r="F1542" s="46">
        <f t="shared" si="33"/>
        <v>1438461</v>
      </c>
      <c r="G1542" s="388" t="s">
        <v>9566</v>
      </c>
    </row>
    <row r="1543" spans="1:7" x14ac:dyDescent="0.3">
      <c r="A1543" s="54"/>
      <c r="C1543" s="5"/>
      <c r="D1543" s="65"/>
      <c r="E1543" s="65"/>
      <c r="F1543" s="46">
        <f t="shared" si="33"/>
        <v>1438461</v>
      </c>
      <c r="G1543" s="388" t="s">
        <v>9566</v>
      </c>
    </row>
    <row r="1544" spans="1:7" x14ac:dyDescent="0.3">
      <c r="A1544" s="54"/>
      <c r="C1544" s="5"/>
      <c r="D1544" s="65"/>
      <c r="E1544" s="65"/>
      <c r="F1544" s="46">
        <f t="shared" si="33"/>
        <v>1438461</v>
      </c>
      <c r="G1544" s="388" t="s">
        <v>9566</v>
      </c>
    </row>
    <row r="1545" spans="1:7" x14ac:dyDescent="0.3">
      <c r="A1545" s="54"/>
      <c r="C1545" s="5"/>
      <c r="D1545" s="65"/>
      <c r="E1545" s="65"/>
      <c r="F1545" s="46">
        <f t="shared" si="33"/>
        <v>1438461</v>
      </c>
      <c r="G1545" s="388" t="s">
        <v>9566</v>
      </c>
    </row>
    <row r="1546" spans="1:7" x14ac:dyDescent="0.3">
      <c r="A1546" s="54"/>
      <c r="C1546" s="5"/>
      <c r="D1546" s="65"/>
      <c r="E1546" s="65"/>
      <c r="F1546" s="46">
        <f t="shared" si="33"/>
        <v>1438461</v>
      </c>
      <c r="G1546" s="388" t="s">
        <v>9566</v>
      </c>
    </row>
    <row r="1547" spans="1:7" x14ac:dyDescent="0.3">
      <c r="A1547" s="54"/>
      <c r="C1547" s="5"/>
      <c r="D1547" s="65"/>
      <c r="E1547" s="65"/>
      <c r="F1547" s="46">
        <f t="shared" ref="F1547:F1610" si="34">F1546+E1547-D1547</f>
        <v>1438461</v>
      </c>
      <c r="G1547" s="388" t="s">
        <v>9566</v>
      </c>
    </row>
    <row r="1548" spans="1:7" x14ac:dyDescent="0.3">
      <c r="A1548" s="54"/>
      <c r="C1548" s="5"/>
      <c r="D1548" s="65"/>
      <c r="E1548" s="65"/>
      <c r="F1548" s="46">
        <f t="shared" si="34"/>
        <v>1438461</v>
      </c>
      <c r="G1548" s="388" t="s">
        <v>9566</v>
      </c>
    </row>
    <row r="1549" spans="1:7" x14ac:dyDescent="0.3">
      <c r="A1549" s="54"/>
      <c r="C1549" s="5"/>
      <c r="D1549" s="65"/>
      <c r="E1549" s="65"/>
      <c r="F1549" s="46">
        <f t="shared" si="34"/>
        <v>1438461</v>
      </c>
      <c r="G1549" s="388" t="s">
        <v>9566</v>
      </c>
    </row>
    <row r="1550" spans="1:7" x14ac:dyDescent="0.3">
      <c r="A1550" s="54"/>
      <c r="C1550" s="5"/>
      <c r="D1550" s="65"/>
      <c r="E1550" s="65"/>
      <c r="F1550" s="46">
        <f t="shared" si="34"/>
        <v>1438461</v>
      </c>
      <c r="G1550" s="388" t="s">
        <v>9566</v>
      </c>
    </row>
    <row r="1551" spans="1:7" x14ac:dyDescent="0.3">
      <c r="A1551" s="54"/>
      <c r="C1551" s="5"/>
      <c r="D1551" s="65"/>
      <c r="E1551" s="65"/>
      <c r="F1551" s="46">
        <f t="shared" si="34"/>
        <v>1438461</v>
      </c>
      <c r="G1551" s="388" t="s">
        <v>9566</v>
      </c>
    </row>
    <row r="1552" spans="1:7" x14ac:dyDescent="0.3">
      <c r="A1552" s="54"/>
      <c r="C1552" s="5"/>
      <c r="D1552" s="65"/>
      <c r="E1552" s="65"/>
      <c r="F1552" s="46">
        <f t="shared" si="34"/>
        <v>1438461</v>
      </c>
      <c r="G1552" s="388" t="s">
        <v>9566</v>
      </c>
    </row>
    <row r="1553" spans="1:7" x14ac:dyDescent="0.3">
      <c r="A1553" s="54"/>
      <c r="C1553" s="5"/>
      <c r="D1553" s="65"/>
      <c r="E1553" s="65"/>
      <c r="F1553" s="46">
        <f t="shared" si="34"/>
        <v>1438461</v>
      </c>
      <c r="G1553" s="388" t="s">
        <v>9566</v>
      </c>
    </row>
    <row r="1554" spans="1:7" x14ac:dyDescent="0.3">
      <c r="A1554" s="54"/>
      <c r="C1554" s="5"/>
      <c r="D1554" s="65"/>
      <c r="E1554" s="65"/>
      <c r="F1554" s="46">
        <f t="shared" si="34"/>
        <v>1438461</v>
      </c>
      <c r="G1554" s="388" t="s">
        <v>9566</v>
      </c>
    </row>
    <row r="1555" spans="1:7" x14ac:dyDescent="0.3">
      <c r="A1555" s="54"/>
      <c r="C1555" s="5"/>
      <c r="D1555" s="65"/>
      <c r="E1555" s="65"/>
      <c r="F1555" s="46">
        <f t="shared" si="34"/>
        <v>1438461</v>
      </c>
      <c r="G1555" s="388" t="s">
        <v>9566</v>
      </c>
    </row>
    <row r="1556" spans="1:7" x14ac:dyDescent="0.3">
      <c r="A1556" s="54"/>
      <c r="C1556" s="5"/>
      <c r="D1556" s="65"/>
      <c r="E1556" s="65"/>
      <c r="F1556" s="46">
        <f t="shared" si="34"/>
        <v>1438461</v>
      </c>
      <c r="G1556" s="388" t="s">
        <v>9566</v>
      </c>
    </row>
    <row r="1557" spans="1:7" x14ac:dyDescent="0.3">
      <c r="A1557" s="54"/>
      <c r="C1557" s="5"/>
      <c r="D1557" s="65"/>
      <c r="E1557" s="65"/>
      <c r="F1557" s="46">
        <f t="shared" si="34"/>
        <v>1438461</v>
      </c>
      <c r="G1557" s="388" t="s">
        <v>9566</v>
      </c>
    </row>
    <row r="1558" spans="1:7" x14ac:dyDescent="0.3">
      <c r="A1558" s="54"/>
      <c r="C1558" s="5"/>
      <c r="D1558" s="65"/>
      <c r="E1558" s="65"/>
      <c r="F1558" s="46">
        <f t="shared" si="34"/>
        <v>1438461</v>
      </c>
      <c r="G1558" s="388" t="s">
        <v>9566</v>
      </c>
    </row>
    <row r="1559" spans="1:7" x14ac:dyDescent="0.3">
      <c r="A1559" s="54"/>
      <c r="C1559" s="5"/>
      <c r="D1559" s="65"/>
      <c r="E1559" s="65"/>
      <c r="F1559" s="46">
        <f t="shared" si="34"/>
        <v>1438461</v>
      </c>
      <c r="G1559" s="388" t="s">
        <v>9566</v>
      </c>
    </row>
    <row r="1560" spans="1:7" x14ac:dyDescent="0.3">
      <c r="A1560" s="54"/>
      <c r="C1560" s="5"/>
      <c r="D1560" s="65"/>
      <c r="E1560" s="65"/>
      <c r="F1560" s="46">
        <f t="shared" si="34"/>
        <v>1438461</v>
      </c>
      <c r="G1560" s="388" t="s">
        <v>9566</v>
      </c>
    </row>
    <row r="1561" spans="1:7" x14ac:dyDescent="0.3">
      <c r="A1561" s="54"/>
      <c r="C1561" s="5"/>
      <c r="D1561" s="65"/>
      <c r="E1561" s="65"/>
      <c r="F1561" s="46">
        <f t="shared" si="34"/>
        <v>1438461</v>
      </c>
      <c r="G1561" s="388" t="s">
        <v>9566</v>
      </c>
    </row>
    <row r="1562" spans="1:7" x14ac:dyDescent="0.3">
      <c r="A1562" s="54"/>
      <c r="C1562" s="5"/>
      <c r="D1562" s="65"/>
      <c r="E1562" s="65"/>
      <c r="F1562" s="46">
        <f t="shared" si="34"/>
        <v>1438461</v>
      </c>
      <c r="G1562" s="388" t="s">
        <v>9566</v>
      </c>
    </row>
    <row r="1563" spans="1:7" x14ac:dyDescent="0.3">
      <c r="A1563" s="54"/>
      <c r="C1563" s="5"/>
      <c r="D1563" s="65"/>
      <c r="E1563" s="65"/>
      <c r="F1563" s="46">
        <f t="shared" si="34"/>
        <v>1438461</v>
      </c>
      <c r="G1563" s="388" t="s">
        <v>9566</v>
      </c>
    </row>
    <row r="1564" spans="1:7" x14ac:dyDescent="0.3">
      <c r="A1564" s="54"/>
      <c r="C1564" s="5"/>
      <c r="D1564" s="65"/>
      <c r="E1564" s="65"/>
      <c r="F1564" s="46">
        <f t="shared" si="34"/>
        <v>1438461</v>
      </c>
      <c r="G1564" s="388" t="s">
        <v>9566</v>
      </c>
    </row>
    <row r="1565" spans="1:7" x14ac:dyDescent="0.3">
      <c r="A1565" s="54"/>
      <c r="C1565" s="5"/>
      <c r="D1565" s="65"/>
      <c r="E1565" s="65"/>
      <c r="F1565" s="46">
        <f t="shared" si="34"/>
        <v>1438461</v>
      </c>
      <c r="G1565" s="388" t="s">
        <v>9566</v>
      </c>
    </row>
    <row r="1566" spans="1:7" x14ac:dyDescent="0.3">
      <c r="A1566" s="54"/>
      <c r="C1566" s="5"/>
      <c r="D1566" s="65"/>
      <c r="E1566" s="65"/>
      <c r="F1566" s="46">
        <f t="shared" si="34"/>
        <v>1438461</v>
      </c>
      <c r="G1566" s="388" t="s">
        <v>9566</v>
      </c>
    </row>
    <row r="1567" spans="1:7" x14ac:dyDescent="0.3">
      <c r="A1567" s="54"/>
      <c r="C1567" s="5"/>
      <c r="D1567" s="65"/>
      <c r="E1567" s="65"/>
      <c r="F1567" s="46">
        <f t="shared" si="34"/>
        <v>1438461</v>
      </c>
      <c r="G1567" s="388" t="s">
        <v>9566</v>
      </c>
    </row>
    <row r="1568" spans="1:7" x14ac:dyDescent="0.3">
      <c r="A1568" s="54"/>
      <c r="C1568" s="5"/>
      <c r="D1568" s="65"/>
      <c r="E1568" s="65"/>
      <c r="F1568" s="46">
        <f t="shared" si="34"/>
        <v>1438461</v>
      </c>
      <c r="G1568" s="388" t="s">
        <v>9566</v>
      </c>
    </row>
    <row r="1569" spans="1:7" x14ac:dyDescent="0.3">
      <c r="A1569" s="54"/>
      <c r="C1569" s="5"/>
      <c r="D1569" s="65"/>
      <c r="E1569" s="65"/>
      <c r="F1569" s="46">
        <f t="shared" si="34"/>
        <v>1438461</v>
      </c>
      <c r="G1569" s="388" t="s">
        <v>9566</v>
      </c>
    </row>
    <row r="1570" spans="1:7" x14ac:dyDescent="0.3">
      <c r="A1570" s="54"/>
      <c r="C1570" s="5"/>
      <c r="D1570" s="65"/>
      <c r="E1570" s="65"/>
      <c r="F1570" s="46">
        <f t="shared" si="34"/>
        <v>1438461</v>
      </c>
      <c r="G1570" s="388" t="s">
        <v>9566</v>
      </c>
    </row>
    <row r="1571" spans="1:7" x14ac:dyDescent="0.3">
      <c r="A1571" s="54"/>
      <c r="C1571" s="5"/>
      <c r="D1571" s="65"/>
      <c r="E1571" s="65"/>
      <c r="F1571" s="46">
        <f t="shared" si="34"/>
        <v>1438461</v>
      </c>
      <c r="G1571" s="388" t="s">
        <v>9566</v>
      </c>
    </row>
    <row r="1572" spans="1:7" x14ac:dyDescent="0.3">
      <c r="A1572" s="54"/>
      <c r="C1572" s="5"/>
      <c r="D1572" s="65"/>
      <c r="E1572" s="65"/>
      <c r="F1572" s="46">
        <f t="shared" si="34"/>
        <v>1438461</v>
      </c>
      <c r="G1572" s="388" t="s">
        <v>9566</v>
      </c>
    </row>
    <row r="1573" spans="1:7" x14ac:dyDescent="0.3">
      <c r="A1573" s="54"/>
      <c r="C1573" s="5"/>
      <c r="D1573" s="65"/>
      <c r="E1573" s="65"/>
      <c r="F1573" s="46">
        <f t="shared" si="34"/>
        <v>1438461</v>
      </c>
      <c r="G1573" s="388" t="s">
        <v>9566</v>
      </c>
    </row>
    <row r="1574" spans="1:7" x14ac:dyDescent="0.3">
      <c r="A1574" s="54"/>
      <c r="C1574" s="5"/>
      <c r="D1574" s="65"/>
      <c r="E1574" s="65"/>
      <c r="F1574" s="46">
        <f t="shared" si="34"/>
        <v>1438461</v>
      </c>
      <c r="G1574" s="388" t="s">
        <v>9566</v>
      </c>
    </row>
    <row r="1575" spans="1:7" x14ac:dyDescent="0.3">
      <c r="A1575" s="54"/>
      <c r="C1575" s="5"/>
      <c r="D1575" s="65"/>
      <c r="E1575" s="65"/>
      <c r="F1575" s="46">
        <f t="shared" si="34"/>
        <v>1438461</v>
      </c>
      <c r="G1575" s="388" t="s">
        <v>9566</v>
      </c>
    </row>
    <row r="1576" spans="1:7" x14ac:dyDescent="0.3">
      <c r="A1576" s="54"/>
      <c r="C1576" s="5"/>
      <c r="D1576" s="65"/>
      <c r="E1576" s="65"/>
      <c r="F1576" s="46">
        <f t="shared" si="34"/>
        <v>1438461</v>
      </c>
      <c r="G1576" s="388" t="s">
        <v>9566</v>
      </c>
    </row>
    <row r="1577" spans="1:7" x14ac:dyDescent="0.3">
      <c r="A1577" s="54"/>
      <c r="C1577" s="5"/>
      <c r="D1577" s="65"/>
      <c r="E1577" s="65"/>
      <c r="F1577" s="46">
        <f t="shared" si="34"/>
        <v>1438461</v>
      </c>
      <c r="G1577" s="388" t="s">
        <v>9566</v>
      </c>
    </row>
    <row r="1578" spans="1:7" x14ac:dyDescent="0.3">
      <c r="A1578" s="54"/>
      <c r="C1578" s="5"/>
      <c r="D1578" s="65"/>
      <c r="E1578" s="65"/>
      <c r="F1578" s="46">
        <f t="shared" si="34"/>
        <v>1438461</v>
      </c>
      <c r="G1578" s="388" t="s">
        <v>9566</v>
      </c>
    </row>
    <row r="1579" spans="1:7" x14ac:dyDescent="0.3">
      <c r="A1579" s="54"/>
      <c r="C1579" s="5"/>
      <c r="D1579" s="65"/>
      <c r="E1579" s="65"/>
      <c r="F1579" s="46">
        <f t="shared" si="34"/>
        <v>1438461</v>
      </c>
      <c r="G1579" s="388" t="s">
        <v>9566</v>
      </c>
    </row>
    <row r="1580" spans="1:7" x14ac:dyDescent="0.3">
      <c r="A1580" s="54"/>
      <c r="C1580" s="5"/>
      <c r="D1580" s="65"/>
      <c r="E1580" s="65"/>
      <c r="F1580" s="46">
        <f t="shared" si="34"/>
        <v>1438461</v>
      </c>
      <c r="G1580" s="388" t="s">
        <v>9566</v>
      </c>
    </row>
    <row r="1581" spans="1:7" x14ac:dyDescent="0.3">
      <c r="A1581" s="54"/>
      <c r="C1581" s="5"/>
      <c r="D1581" s="65"/>
      <c r="E1581" s="65"/>
      <c r="F1581" s="46">
        <f t="shared" si="34"/>
        <v>1438461</v>
      </c>
      <c r="G1581" s="388" t="s">
        <v>9566</v>
      </c>
    </row>
    <row r="1582" spans="1:7" x14ac:dyDescent="0.3">
      <c r="A1582" s="54"/>
      <c r="C1582" s="5"/>
      <c r="D1582" s="65"/>
      <c r="E1582" s="65"/>
      <c r="F1582" s="46">
        <f t="shared" si="34"/>
        <v>1438461</v>
      </c>
      <c r="G1582" s="388" t="s">
        <v>9566</v>
      </c>
    </row>
    <row r="1583" spans="1:7" x14ac:dyDescent="0.3">
      <c r="A1583" s="54"/>
      <c r="C1583" s="5"/>
      <c r="D1583" s="65"/>
      <c r="E1583" s="65"/>
      <c r="F1583" s="46">
        <f t="shared" si="34"/>
        <v>1438461</v>
      </c>
      <c r="G1583" s="388" t="s">
        <v>9566</v>
      </c>
    </row>
    <row r="1584" spans="1:7" x14ac:dyDescent="0.3">
      <c r="A1584" s="54"/>
      <c r="C1584" s="5"/>
      <c r="D1584" s="65"/>
      <c r="E1584" s="65"/>
      <c r="F1584" s="46">
        <f t="shared" si="34"/>
        <v>1438461</v>
      </c>
      <c r="G1584" s="388" t="s">
        <v>9566</v>
      </c>
    </row>
    <row r="1585" spans="1:7" x14ac:dyDescent="0.3">
      <c r="A1585" s="54"/>
      <c r="C1585" s="5"/>
      <c r="D1585" s="65"/>
      <c r="E1585" s="65"/>
      <c r="F1585" s="46">
        <f t="shared" si="34"/>
        <v>1438461</v>
      </c>
      <c r="G1585" s="388" t="s">
        <v>9566</v>
      </c>
    </row>
    <row r="1586" spans="1:7" x14ac:dyDescent="0.3">
      <c r="A1586" s="54"/>
      <c r="C1586" s="5"/>
      <c r="D1586" s="65"/>
      <c r="E1586" s="65"/>
      <c r="F1586" s="46">
        <f t="shared" si="34"/>
        <v>1438461</v>
      </c>
      <c r="G1586" s="388" t="s">
        <v>9566</v>
      </c>
    </row>
    <row r="1587" spans="1:7" x14ac:dyDescent="0.3">
      <c r="A1587" s="54"/>
      <c r="C1587" s="5"/>
      <c r="D1587" s="65"/>
      <c r="E1587" s="65"/>
      <c r="F1587" s="46">
        <f t="shared" si="34"/>
        <v>1438461</v>
      </c>
      <c r="G1587" s="388" t="s">
        <v>9566</v>
      </c>
    </row>
    <row r="1588" spans="1:7" x14ac:dyDescent="0.3">
      <c r="A1588" s="54"/>
      <c r="C1588" s="5"/>
      <c r="D1588" s="65"/>
      <c r="E1588" s="65"/>
      <c r="F1588" s="46">
        <f t="shared" si="34"/>
        <v>1438461</v>
      </c>
      <c r="G1588" s="388" t="s">
        <v>9566</v>
      </c>
    </row>
    <row r="1589" spans="1:7" x14ac:dyDescent="0.3">
      <c r="A1589" s="54"/>
      <c r="C1589" s="5"/>
      <c r="D1589" s="65"/>
      <c r="E1589" s="65"/>
      <c r="F1589" s="46">
        <f t="shared" si="34"/>
        <v>1438461</v>
      </c>
      <c r="G1589" s="388" t="s">
        <v>9566</v>
      </c>
    </row>
    <row r="1590" spans="1:7" x14ac:dyDescent="0.3">
      <c r="A1590" s="54"/>
      <c r="C1590" s="5"/>
      <c r="D1590" s="65"/>
      <c r="E1590" s="65"/>
      <c r="F1590" s="46">
        <f t="shared" si="34"/>
        <v>1438461</v>
      </c>
      <c r="G1590" s="388" t="s">
        <v>9566</v>
      </c>
    </row>
    <row r="1591" spans="1:7" x14ac:dyDescent="0.3">
      <c r="A1591" s="54"/>
      <c r="C1591" s="5"/>
      <c r="D1591" s="65"/>
      <c r="E1591" s="65"/>
      <c r="F1591" s="46">
        <f t="shared" si="34"/>
        <v>1438461</v>
      </c>
      <c r="G1591" s="388" t="s">
        <v>9566</v>
      </c>
    </row>
    <row r="1592" spans="1:7" x14ac:dyDescent="0.3">
      <c r="A1592" s="54"/>
      <c r="C1592" s="5"/>
      <c r="D1592" s="65"/>
      <c r="E1592" s="65"/>
      <c r="F1592" s="46">
        <f t="shared" si="34"/>
        <v>1438461</v>
      </c>
      <c r="G1592" s="388" t="s">
        <v>9566</v>
      </c>
    </row>
    <row r="1593" spans="1:7" x14ac:dyDescent="0.3">
      <c r="A1593" s="54"/>
      <c r="C1593" s="5"/>
      <c r="D1593" s="65"/>
      <c r="E1593" s="65"/>
      <c r="F1593" s="46">
        <f t="shared" si="34"/>
        <v>1438461</v>
      </c>
      <c r="G1593" s="388" t="s">
        <v>9566</v>
      </c>
    </row>
    <row r="1594" spans="1:7" x14ac:dyDescent="0.3">
      <c r="A1594" s="54"/>
      <c r="C1594" s="5"/>
      <c r="D1594" s="65"/>
      <c r="E1594" s="65"/>
      <c r="F1594" s="46">
        <f t="shared" si="34"/>
        <v>1438461</v>
      </c>
      <c r="G1594" s="388" t="s">
        <v>9566</v>
      </c>
    </row>
    <row r="1595" spans="1:7" x14ac:dyDescent="0.3">
      <c r="A1595" s="54"/>
      <c r="C1595" s="5"/>
      <c r="D1595" s="65"/>
      <c r="E1595" s="65"/>
      <c r="F1595" s="46">
        <f t="shared" si="34"/>
        <v>1438461</v>
      </c>
      <c r="G1595" s="388" t="s">
        <v>9566</v>
      </c>
    </row>
    <row r="1596" spans="1:7" x14ac:dyDescent="0.3">
      <c r="A1596" s="54"/>
      <c r="C1596" s="5"/>
      <c r="D1596" s="65"/>
      <c r="E1596" s="65"/>
      <c r="F1596" s="46">
        <f t="shared" si="34"/>
        <v>1438461</v>
      </c>
      <c r="G1596" s="388" t="s">
        <v>9566</v>
      </c>
    </row>
    <row r="1597" spans="1:7" x14ac:dyDescent="0.3">
      <c r="A1597" s="54"/>
      <c r="C1597" s="5"/>
      <c r="D1597" s="65"/>
      <c r="E1597" s="65"/>
      <c r="F1597" s="46">
        <f t="shared" si="34"/>
        <v>1438461</v>
      </c>
      <c r="G1597" s="388" t="s">
        <v>9566</v>
      </c>
    </row>
    <row r="1598" spans="1:7" x14ac:dyDescent="0.3">
      <c r="A1598" s="54"/>
      <c r="C1598" s="5"/>
      <c r="D1598" s="65"/>
      <c r="E1598" s="65"/>
      <c r="F1598" s="46">
        <f t="shared" si="34"/>
        <v>1438461</v>
      </c>
      <c r="G1598" s="388" t="s">
        <v>9566</v>
      </c>
    </row>
    <row r="1599" spans="1:7" x14ac:dyDescent="0.3">
      <c r="A1599" s="54"/>
      <c r="C1599" s="5"/>
      <c r="D1599" s="65"/>
      <c r="E1599" s="65"/>
      <c r="F1599" s="46">
        <f t="shared" si="34"/>
        <v>1438461</v>
      </c>
      <c r="G1599" s="388" t="s">
        <v>9566</v>
      </c>
    </row>
    <row r="1600" spans="1:7" x14ac:dyDescent="0.3">
      <c r="A1600" s="54"/>
      <c r="C1600" s="5"/>
      <c r="D1600" s="65"/>
      <c r="E1600" s="65"/>
      <c r="F1600" s="46">
        <f t="shared" si="34"/>
        <v>1438461</v>
      </c>
      <c r="G1600" s="388" t="s">
        <v>9566</v>
      </c>
    </row>
    <row r="1601" spans="1:7" x14ac:dyDescent="0.3">
      <c r="A1601" s="54"/>
      <c r="C1601" s="5"/>
      <c r="D1601" s="65"/>
      <c r="E1601" s="65"/>
      <c r="F1601" s="46">
        <f t="shared" si="34"/>
        <v>1438461</v>
      </c>
      <c r="G1601" s="388" t="s">
        <v>9566</v>
      </c>
    </row>
    <row r="1602" spans="1:7" x14ac:dyDescent="0.3">
      <c r="A1602" s="54"/>
      <c r="C1602" s="5"/>
      <c r="D1602" s="65"/>
      <c r="E1602" s="65"/>
      <c r="F1602" s="46">
        <f t="shared" si="34"/>
        <v>1438461</v>
      </c>
      <c r="G1602" s="388" t="s">
        <v>9566</v>
      </c>
    </row>
    <row r="1603" spans="1:7" x14ac:dyDescent="0.3">
      <c r="A1603" s="54"/>
      <c r="C1603" s="5"/>
      <c r="D1603" s="65"/>
      <c r="E1603" s="65"/>
      <c r="F1603" s="46">
        <f t="shared" si="34"/>
        <v>1438461</v>
      </c>
      <c r="G1603" s="388" t="s">
        <v>9566</v>
      </c>
    </row>
    <row r="1604" spans="1:7" x14ac:dyDescent="0.3">
      <c r="A1604" s="54"/>
      <c r="C1604" s="5"/>
      <c r="D1604" s="65"/>
      <c r="E1604" s="65"/>
      <c r="F1604" s="46">
        <f t="shared" si="34"/>
        <v>1438461</v>
      </c>
      <c r="G1604" s="388" t="s">
        <v>9566</v>
      </c>
    </row>
    <row r="1605" spans="1:7" x14ac:dyDescent="0.3">
      <c r="A1605" s="54"/>
      <c r="C1605" s="5"/>
      <c r="D1605" s="65"/>
      <c r="E1605" s="65"/>
      <c r="F1605" s="46">
        <f t="shared" si="34"/>
        <v>1438461</v>
      </c>
      <c r="G1605" s="388" t="s">
        <v>9566</v>
      </c>
    </row>
    <row r="1606" spans="1:7" x14ac:dyDescent="0.3">
      <c r="A1606" s="54"/>
      <c r="C1606" s="5"/>
      <c r="D1606" s="65"/>
      <c r="E1606" s="65"/>
      <c r="F1606" s="46">
        <f t="shared" si="34"/>
        <v>1438461</v>
      </c>
      <c r="G1606" s="388" t="s">
        <v>9566</v>
      </c>
    </row>
    <row r="1607" spans="1:7" x14ac:dyDescent="0.3">
      <c r="A1607" s="54"/>
      <c r="C1607" s="5"/>
      <c r="D1607" s="65"/>
      <c r="E1607" s="65"/>
      <c r="F1607" s="46">
        <f t="shared" si="34"/>
        <v>1438461</v>
      </c>
      <c r="G1607" s="388" t="s">
        <v>9566</v>
      </c>
    </row>
    <row r="1608" spans="1:7" x14ac:dyDescent="0.3">
      <c r="A1608" s="54"/>
      <c r="C1608" s="5"/>
      <c r="D1608" s="65"/>
      <c r="E1608" s="65"/>
      <c r="F1608" s="46">
        <f t="shared" si="34"/>
        <v>1438461</v>
      </c>
      <c r="G1608" s="388" t="s">
        <v>9566</v>
      </c>
    </row>
    <row r="1609" spans="1:7" x14ac:dyDescent="0.3">
      <c r="A1609" s="54"/>
      <c r="C1609" s="5"/>
      <c r="D1609" s="65"/>
      <c r="E1609" s="65"/>
      <c r="F1609" s="46">
        <f t="shared" si="34"/>
        <v>1438461</v>
      </c>
      <c r="G1609" s="388" t="s">
        <v>9566</v>
      </c>
    </row>
    <row r="1610" spans="1:7" x14ac:dyDescent="0.3">
      <c r="A1610" s="54"/>
      <c r="C1610" s="5"/>
      <c r="D1610" s="65"/>
      <c r="E1610" s="65"/>
      <c r="F1610" s="46">
        <f t="shared" si="34"/>
        <v>1438461</v>
      </c>
      <c r="G1610" s="388" t="s">
        <v>9566</v>
      </c>
    </row>
    <row r="1611" spans="1:7" x14ac:dyDescent="0.3">
      <c r="A1611" s="54"/>
      <c r="C1611" s="5"/>
      <c r="D1611" s="65"/>
      <c r="E1611" s="65"/>
      <c r="F1611" s="46">
        <f t="shared" ref="F1611:F1674" si="35">F1610+E1611-D1611</f>
        <v>1438461</v>
      </c>
      <c r="G1611" s="388" t="s">
        <v>9566</v>
      </c>
    </row>
    <row r="1612" spans="1:7" x14ac:dyDescent="0.3">
      <c r="A1612" s="54"/>
      <c r="C1612" s="5"/>
      <c r="D1612" s="65"/>
      <c r="E1612" s="65"/>
      <c r="F1612" s="46">
        <f t="shared" si="35"/>
        <v>1438461</v>
      </c>
      <c r="G1612" s="388" t="s">
        <v>9566</v>
      </c>
    </row>
    <row r="1613" spans="1:7" x14ac:dyDescent="0.3">
      <c r="A1613" s="54"/>
      <c r="C1613" s="5"/>
      <c r="D1613" s="65"/>
      <c r="E1613" s="65"/>
      <c r="F1613" s="46">
        <f t="shared" si="35"/>
        <v>1438461</v>
      </c>
      <c r="G1613" s="388" t="s">
        <v>9566</v>
      </c>
    </row>
    <row r="1614" spans="1:7" x14ac:dyDescent="0.3">
      <c r="A1614" s="54"/>
      <c r="C1614" s="5"/>
      <c r="D1614" s="65"/>
      <c r="E1614" s="65"/>
      <c r="F1614" s="46">
        <f t="shared" si="35"/>
        <v>1438461</v>
      </c>
      <c r="G1614" s="388" t="s">
        <v>9566</v>
      </c>
    </row>
    <row r="1615" spans="1:7" x14ac:dyDescent="0.3">
      <c r="A1615" s="54"/>
      <c r="C1615" s="5"/>
      <c r="D1615" s="65"/>
      <c r="E1615" s="65"/>
      <c r="F1615" s="46">
        <f t="shared" si="35"/>
        <v>1438461</v>
      </c>
      <c r="G1615" s="388" t="s">
        <v>9566</v>
      </c>
    </row>
    <row r="1616" spans="1:7" x14ac:dyDescent="0.3">
      <c r="A1616" s="54"/>
      <c r="C1616" s="5"/>
      <c r="D1616" s="65"/>
      <c r="E1616" s="65"/>
      <c r="F1616" s="46">
        <f t="shared" si="35"/>
        <v>1438461</v>
      </c>
      <c r="G1616" s="388" t="s">
        <v>9566</v>
      </c>
    </row>
    <row r="1617" spans="1:7" x14ac:dyDescent="0.3">
      <c r="A1617" s="54"/>
      <c r="C1617" s="5"/>
      <c r="D1617" s="65"/>
      <c r="E1617" s="65"/>
      <c r="F1617" s="46">
        <f t="shared" si="35"/>
        <v>1438461</v>
      </c>
      <c r="G1617" s="388" t="s">
        <v>9566</v>
      </c>
    </row>
    <row r="1618" spans="1:7" x14ac:dyDescent="0.3">
      <c r="A1618" s="54"/>
      <c r="C1618" s="5"/>
      <c r="D1618" s="65"/>
      <c r="E1618" s="65"/>
      <c r="F1618" s="46">
        <f t="shared" si="35"/>
        <v>1438461</v>
      </c>
      <c r="G1618" s="388" t="s">
        <v>9566</v>
      </c>
    </row>
    <row r="1619" spans="1:7" x14ac:dyDescent="0.3">
      <c r="A1619" s="54"/>
      <c r="C1619" s="5"/>
      <c r="D1619" s="65"/>
      <c r="E1619" s="65"/>
      <c r="F1619" s="46">
        <f t="shared" si="35"/>
        <v>1438461</v>
      </c>
      <c r="G1619" s="388" t="s">
        <v>9566</v>
      </c>
    </row>
    <row r="1620" spans="1:7" x14ac:dyDescent="0.3">
      <c r="A1620" s="54"/>
      <c r="C1620" s="5"/>
      <c r="D1620" s="65"/>
      <c r="E1620" s="65"/>
      <c r="F1620" s="46">
        <f t="shared" si="35"/>
        <v>1438461</v>
      </c>
      <c r="G1620" s="388" t="s">
        <v>9566</v>
      </c>
    </row>
    <row r="1621" spans="1:7" x14ac:dyDescent="0.3">
      <c r="A1621" s="54"/>
      <c r="C1621" s="5"/>
      <c r="D1621" s="65"/>
      <c r="E1621" s="65"/>
      <c r="F1621" s="46">
        <f t="shared" si="35"/>
        <v>1438461</v>
      </c>
      <c r="G1621" s="388" t="s">
        <v>9566</v>
      </c>
    </row>
    <row r="1622" spans="1:7" x14ac:dyDescent="0.3">
      <c r="A1622" s="54"/>
      <c r="C1622" s="5"/>
      <c r="D1622" s="65"/>
      <c r="E1622" s="65"/>
      <c r="F1622" s="46">
        <f t="shared" si="35"/>
        <v>1438461</v>
      </c>
      <c r="G1622" s="388" t="s">
        <v>9566</v>
      </c>
    </row>
    <row r="1623" spans="1:7" x14ac:dyDescent="0.3">
      <c r="A1623" s="54"/>
      <c r="C1623" s="5"/>
      <c r="D1623" s="65"/>
      <c r="E1623" s="65"/>
      <c r="F1623" s="46">
        <f t="shared" si="35"/>
        <v>1438461</v>
      </c>
      <c r="G1623" s="388" t="s">
        <v>9566</v>
      </c>
    </row>
    <row r="1624" spans="1:7" x14ac:dyDescent="0.3">
      <c r="A1624" s="54"/>
      <c r="C1624" s="5"/>
      <c r="D1624" s="65"/>
      <c r="E1624" s="65"/>
      <c r="F1624" s="46">
        <f t="shared" si="35"/>
        <v>1438461</v>
      </c>
      <c r="G1624" s="388" t="s">
        <v>9566</v>
      </c>
    </row>
    <row r="1625" spans="1:7" x14ac:dyDescent="0.3">
      <c r="A1625" s="54"/>
      <c r="C1625" s="5"/>
      <c r="D1625" s="65"/>
      <c r="E1625" s="65"/>
      <c r="F1625" s="46">
        <f t="shared" si="35"/>
        <v>1438461</v>
      </c>
      <c r="G1625" s="388" t="s">
        <v>9566</v>
      </c>
    </row>
    <row r="1626" spans="1:7" x14ac:dyDescent="0.3">
      <c r="A1626" s="54"/>
      <c r="C1626" s="5"/>
      <c r="D1626" s="65"/>
      <c r="E1626" s="65"/>
      <c r="F1626" s="46">
        <f t="shared" si="35"/>
        <v>1438461</v>
      </c>
      <c r="G1626" s="388" t="s">
        <v>9566</v>
      </c>
    </row>
    <row r="1627" spans="1:7" x14ac:dyDescent="0.3">
      <c r="A1627" s="54"/>
      <c r="C1627" s="5"/>
      <c r="D1627" s="65"/>
      <c r="E1627" s="65"/>
      <c r="F1627" s="46">
        <f t="shared" si="35"/>
        <v>1438461</v>
      </c>
      <c r="G1627" s="388" t="s">
        <v>9566</v>
      </c>
    </row>
    <row r="1628" spans="1:7" x14ac:dyDescent="0.3">
      <c r="A1628" s="54"/>
      <c r="C1628" s="5"/>
      <c r="D1628" s="65"/>
      <c r="E1628" s="65"/>
      <c r="F1628" s="46">
        <f t="shared" si="35"/>
        <v>1438461</v>
      </c>
      <c r="G1628" s="388" t="s">
        <v>9566</v>
      </c>
    </row>
    <row r="1629" spans="1:7" x14ac:dyDescent="0.3">
      <c r="A1629" s="54"/>
      <c r="C1629" s="5"/>
      <c r="D1629" s="65"/>
      <c r="E1629" s="65"/>
      <c r="F1629" s="46">
        <f t="shared" si="35"/>
        <v>1438461</v>
      </c>
      <c r="G1629" s="388" t="s">
        <v>9566</v>
      </c>
    </row>
    <row r="1630" spans="1:7" x14ac:dyDescent="0.3">
      <c r="A1630" s="54"/>
      <c r="C1630" s="5"/>
      <c r="D1630" s="65"/>
      <c r="E1630" s="65"/>
      <c r="F1630" s="46">
        <f t="shared" si="35"/>
        <v>1438461</v>
      </c>
      <c r="G1630" s="388" t="s">
        <v>9566</v>
      </c>
    </row>
    <row r="1631" spans="1:7" x14ac:dyDescent="0.3">
      <c r="A1631" s="54"/>
      <c r="C1631" s="5"/>
      <c r="D1631" s="65"/>
      <c r="E1631" s="65"/>
      <c r="F1631" s="46">
        <f t="shared" si="35"/>
        <v>1438461</v>
      </c>
      <c r="G1631" s="388" t="s">
        <v>9566</v>
      </c>
    </row>
    <row r="1632" spans="1:7" x14ac:dyDescent="0.3">
      <c r="A1632" s="54"/>
      <c r="C1632" s="5"/>
      <c r="D1632" s="65"/>
      <c r="E1632" s="65"/>
      <c r="F1632" s="46">
        <f t="shared" si="35"/>
        <v>1438461</v>
      </c>
      <c r="G1632" s="388" t="s">
        <v>9566</v>
      </c>
    </row>
    <row r="1633" spans="1:7" x14ac:dyDescent="0.3">
      <c r="A1633" s="54"/>
      <c r="C1633" s="5"/>
      <c r="D1633" s="65"/>
      <c r="E1633" s="65"/>
      <c r="F1633" s="46">
        <f t="shared" si="35"/>
        <v>1438461</v>
      </c>
      <c r="G1633" s="388" t="s">
        <v>9566</v>
      </c>
    </row>
    <row r="1634" spans="1:7" x14ac:dyDescent="0.3">
      <c r="A1634" s="54"/>
      <c r="C1634" s="5"/>
      <c r="D1634" s="65"/>
      <c r="E1634" s="65"/>
      <c r="F1634" s="46">
        <f t="shared" si="35"/>
        <v>1438461</v>
      </c>
      <c r="G1634" s="388" t="s">
        <v>9566</v>
      </c>
    </row>
    <row r="1635" spans="1:7" x14ac:dyDescent="0.3">
      <c r="A1635" s="54"/>
      <c r="C1635" s="5"/>
      <c r="D1635" s="65"/>
      <c r="E1635" s="65"/>
      <c r="F1635" s="46">
        <f t="shared" si="35"/>
        <v>1438461</v>
      </c>
      <c r="G1635" s="388" t="s">
        <v>9566</v>
      </c>
    </row>
    <row r="1636" spans="1:7" x14ac:dyDescent="0.3">
      <c r="A1636" s="54"/>
      <c r="C1636" s="5"/>
      <c r="D1636" s="65"/>
      <c r="E1636" s="65"/>
      <c r="F1636" s="46">
        <f t="shared" si="35"/>
        <v>1438461</v>
      </c>
      <c r="G1636" s="388" t="s">
        <v>9566</v>
      </c>
    </row>
    <row r="1637" spans="1:7" x14ac:dyDescent="0.3">
      <c r="A1637" s="54"/>
      <c r="C1637" s="5"/>
      <c r="D1637" s="65"/>
      <c r="E1637" s="65"/>
      <c r="F1637" s="46">
        <f t="shared" si="35"/>
        <v>1438461</v>
      </c>
      <c r="G1637" s="388" t="s">
        <v>9566</v>
      </c>
    </row>
    <row r="1638" spans="1:7" x14ac:dyDescent="0.3">
      <c r="A1638" s="54"/>
      <c r="C1638" s="5"/>
      <c r="D1638" s="65"/>
      <c r="E1638" s="65"/>
      <c r="F1638" s="46">
        <f t="shared" si="35"/>
        <v>1438461</v>
      </c>
      <c r="G1638" s="388" t="s">
        <v>9566</v>
      </c>
    </row>
    <row r="1639" spans="1:7" x14ac:dyDescent="0.3">
      <c r="A1639" s="54"/>
      <c r="C1639" s="5"/>
      <c r="D1639" s="65"/>
      <c r="E1639" s="65"/>
      <c r="F1639" s="46">
        <f t="shared" si="35"/>
        <v>1438461</v>
      </c>
      <c r="G1639" s="388" t="s">
        <v>9566</v>
      </c>
    </row>
    <row r="1640" spans="1:7" x14ac:dyDescent="0.3">
      <c r="A1640" s="54"/>
      <c r="C1640" s="5"/>
      <c r="D1640" s="65"/>
      <c r="E1640" s="65"/>
      <c r="F1640" s="46">
        <f t="shared" si="35"/>
        <v>1438461</v>
      </c>
      <c r="G1640" s="388" t="s">
        <v>9566</v>
      </c>
    </row>
    <row r="1641" spans="1:7" x14ac:dyDescent="0.3">
      <c r="A1641" s="54"/>
      <c r="C1641" s="5"/>
      <c r="D1641" s="65"/>
      <c r="E1641" s="65"/>
      <c r="F1641" s="46">
        <f t="shared" si="35"/>
        <v>1438461</v>
      </c>
      <c r="G1641" s="388" t="s">
        <v>9566</v>
      </c>
    </row>
    <row r="1642" spans="1:7" x14ac:dyDescent="0.3">
      <c r="A1642" s="54"/>
      <c r="C1642" s="5"/>
      <c r="D1642" s="65"/>
      <c r="E1642" s="65"/>
      <c r="F1642" s="46">
        <f t="shared" si="35"/>
        <v>1438461</v>
      </c>
      <c r="G1642" s="388" t="s">
        <v>9566</v>
      </c>
    </row>
    <row r="1643" spans="1:7" x14ac:dyDescent="0.3">
      <c r="A1643" s="54"/>
      <c r="C1643" s="5"/>
      <c r="D1643" s="65"/>
      <c r="E1643" s="65"/>
      <c r="F1643" s="46">
        <f t="shared" si="35"/>
        <v>1438461</v>
      </c>
      <c r="G1643" s="388" t="s">
        <v>9566</v>
      </c>
    </row>
    <row r="1644" spans="1:7" x14ac:dyDescent="0.3">
      <c r="A1644" s="54"/>
      <c r="C1644" s="5"/>
      <c r="D1644" s="65"/>
      <c r="E1644" s="65"/>
      <c r="F1644" s="46">
        <f t="shared" si="35"/>
        <v>1438461</v>
      </c>
      <c r="G1644" s="388" t="s">
        <v>9566</v>
      </c>
    </row>
    <row r="1645" spans="1:7" x14ac:dyDescent="0.3">
      <c r="A1645" s="54"/>
      <c r="C1645" s="5"/>
      <c r="D1645" s="65"/>
      <c r="E1645" s="65"/>
      <c r="F1645" s="46">
        <f t="shared" si="35"/>
        <v>1438461</v>
      </c>
      <c r="G1645" s="388" t="s">
        <v>9566</v>
      </c>
    </row>
    <row r="1646" spans="1:7" x14ac:dyDescent="0.3">
      <c r="A1646" s="54"/>
      <c r="C1646" s="5"/>
      <c r="D1646" s="65"/>
      <c r="E1646" s="65"/>
      <c r="F1646" s="46">
        <f t="shared" si="35"/>
        <v>1438461</v>
      </c>
      <c r="G1646" s="388" t="s">
        <v>9566</v>
      </c>
    </row>
    <row r="1647" spans="1:7" x14ac:dyDescent="0.3">
      <c r="A1647" s="54"/>
      <c r="C1647" s="5"/>
      <c r="D1647" s="65"/>
      <c r="E1647" s="65"/>
      <c r="F1647" s="46">
        <f t="shared" si="35"/>
        <v>1438461</v>
      </c>
      <c r="G1647" s="388" t="s">
        <v>9566</v>
      </c>
    </row>
    <row r="1648" spans="1:7" x14ac:dyDescent="0.3">
      <c r="A1648" s="54"/>
      <c r="C1648" s="5"/>
      <c r="D1648" s="65"/>
      <c r="E1648" s="65"/>
      <c r="F1648" s="46">
        <f t="shared" si="35"/>
        <v>1438461</v>
      </c>
      <c r="G1648" s="388" t="s">
        <v>9566</v>
      </c>
    </row>
    <row r="1649" spans="1:7" x14ac:dyDescent="0.3">
      <c r="A1649" s="54"/>
      <c r="C1649" s="5"/>
      <c r="D1649" s="65"/>
      <c r="E1649" s="65"/>
      <c r="F1649" s="46">
        <f t="shared" si="35"/>
        <v>1438461</v>
      </c>
      <c r="G1649" s="388" t="s">
        <v>9566</v>
      </c>
    </row>
    <row r="1650" spans="1:7" x14ac:dyDescent="0.3">
      <c r="A1650" s="54"/>
      <c r="C1650" s="5"/>
      <c r="D1650" s="65"/>
      <c r="E1650" s="65"/>
      <c r="F1650" s="46">
        <f t="shared" si="35"/>
        <v>1438461</v>
      </c>
      <c r="G1650" s="388" t="s">
        <v>9566</v>
      </c>
    </row>
    <row r="1651" spans="1:7" x14ac:dyDescent="0.3">
      <c r="A1651" s="54"/>
      <c r="C1651" s="5"/>
      <c r="D1651" s="65"/>
      <c r="E1651" s="65"/>
      <c r="F1651" s="46">
        <f t="shared" si="35"/>
        <v>1438461</v>
      </c>
      <c r="G1651" s="388" t="s">
        <v>9566</v>
      </c>
    </row>
    <row r="1652" spans="1:7" x14ac:dyDescent="0.3">
      <c r="A1652" s="54"/>
      <c r="C1652" s="5"/>
      <c r="D1652" s="65"/>
      <c r="E1652" s="65"/>
      <c r="F1652" s="46">
        <f t="shared" si="35"/>
        <v>1438461</v>
      </c>
      <c r="G1652" s="388" t="s">
        <v>9566</v>
      </c>
    </row>
    <row r="1653" spans="1:7" x14ac:dyDescent="0.3">
      <c r="A1653" s="54"/>
      <c r="C1653" s="5"/>
      <c r="D1653" s="65"/>
      <c r="E1653" s="65"/>
      <c r="F1653" s="46">
        <f t="shared" si="35"/>
        <v>1438461</v>
      </c>
      <c r="G1653" s="388" t="s">
        <v>9566</v>
      </c>
    </row>
    <row r="1654" spans="1:7" x14ac:dyDescent="0.3">
      <c r="A1654" s="54"/>
      <c r="C1654" s="5"/>
      <c r="D1654" s="65"/>
      <c r="E1654" s="65"/>
      <c r="F1654" s="46">
        <f t="shared" si="35"/>
        <v>1438461</v>
      </c>
      <c r="G1654" s="388" t="s">
        <v>9566</v>
      </c>
    </row>
    <row r="1655" spans="1:7" x14ac:dyDescent="0.3">
      <c r="A1655" s="54"/>
      <c r="C1655" s="5"/>
      <c r="D1655" s="65"/>
      <c r="E1655" s="65"/>
      <c r="F1655" s="46">
        <f t="shared" si="35"/>
        <v>1438461</v>
      </c>
      <c r="G1655" s="388" t="s">
        <v>9566</v>
      </c>
    </row>
    <row r="1656" spans="1:7" x14ac:dyDescent="0.3">
      <c r="A1656" s="54"/>
      <c r="C1656" s="5"/>
      <c r="D1656" s="65"/>
      <c r="E1656" s="65"/>
      <c r="F1656" s="46">
        <f t="shared" si="35"/>
        <v>1438461</v>
      </c>
      <c r="G1656" s="388" t="s">
        <v>9566</v>
      </c>
    </row>
    <row r="1657" spans="1:7" x14ac:dyDescent="0.3">
      <c r="A1657" s="54"/>
      <c r="C1657" s="5"/>
      <c r="D1657" s="65"/>
      <c r="E1657" s="65"/>
      <c r="F1657" s="46">
        <f t="shared" si="35"/>
        <v>1438461</v>
      </c>
      <c r="G1657" s="388" t="s">
        <v>9566</v>
      </c>
    </row>
    <row r="1658" spans="1:7" x14ac:dyDescent="0.3">
      <c r="A1658" s="54"/>
      <c r="C1658" s="5"/>
      <c r="D1658" s="65"/>
      <c r="E1658" s="65"/>
      <c r="F1658" s="46">
        <f t="shared" si="35"/>
        <v>1438461</v>
      </c>
      <c r="G1658" s="388" t="s">
        <v>9566</v>
      </c>
    </row>
    <row r="1659" spans="1:7" x14ac:dyDescent="0.3">
      <c r="A1659" s="54"/>
      <c r="C1659" s="5"/>
      <c r="D1659" s="65"/>
      <c r="E1659" s="65"/>
      <c r="F1659" s="46">
        <f t="shared" si="35"/>
        <v>1438461</v>
      </c>
      <c r="G1659" s="388" t="s">
        <v>9566</v>
      </c>
    </row>
    <row r="1660" spans="1:7" x14ac:dyDescent="0.3">
      <c r="A1660" s="54"/>
      <c r="C1660" s="5"/>
      <c r="D1660" s="65"/>
      <c r="E1660" s="65"/>
      <c r="F1660" s="46">
        <f t="shared" si="35"/>
        <v>1438461</v>
      </c>
      <c r="G1660" s="388" t="s">
        <v>9566</v>
      </c>
    </row>
    <row r="1661" spans="1:7" x14ac:dyDescent="0.3">
      <c r="A1661" s="54"/>
      <c r="C1661" s="5"/>
      <c r="D1661" s="65"/>
      <c r="E1661" s="65"/>
      <c r="F1661" s="46">
        <f t="shared" si="35"/>
        <v>1438461</v>
      </c>
      <c r="G1661" s="388" t="s">
        <v>9566</v>
      </c>
    </row>
    <row r="1662" spans="1:7" x14ac:dyDescent="0.3">
      <c r="A1662" s="54"/>
      <c r="C1662" s="5"/>
      <c r="D1662" s="65"/>
      <c r="E1662" s="65"/>
      <c r="F1662" s="46">
        <f t="shared" si="35"/>
        <v>1438461</v>
      </c>
      <c r="G1662" s="388" t="s">
        <v>9566</v>
      </c>
    </row>
    <row r="1663" spans="1:7" x14ac:dyDescent="0.3">
      <c r="A1663" s="54"/>
      <c r="C1663" s="5"/>
      <c r="D1663" s="65"/>
      <c r="E1663" s="65"/>
      <c r="F1663" s="46">
        <f t="shared" si="35"/>
        <v>1438461</v>
      </c>
      <c r="G1663" s="388" t="s">
        <v>9566</v>
      </c>
    </row>
    <row r="1664" spans="1:7" x14ac:dyDescent="0.3">
      <c r="A1664" s="54"/>
      <c r="C1664" s="5"/>
      <c r="D1664" s="65"/>
      <c r="E1664" s="65"/>
      <c r="F1664" s="46">
        <f t="shared" si="35"/>
        <v>1438461</v>
      </c>
      <c r="G1664" s="388" t="s">
        <v>9566</v>
      </c>
    </row>
    <row r="1665" spans="4:7" x14ac:dyDescent="0.3">
      <c r="D1665" s="65"/>
      <c r="E1665" s="65"/>
      <c r="F1665" s="46">
        <f t="shared" si="35"/>
        <v>1438461</v>
      </c>
      <c r="G1665" s="388" t="s">
        <v>9566</v>
      </c>
    </row>
    <row r="1666" spans="4:7" x14ac:dyDescent="0.3">
      <c r="D1666" s="65"/>
      <c r="E1666" s="65"/>
      <c r="F1666" s="46">
        <f t="shared" si="35"/>
        <v>1438461</v>
      </c>
      <c r="G1666" s="388" t="s">
        <v>9566</v>
      </c>
    </row>
    <row r="1667" spans="4:7" x14ac:dyDescent="0.3">
      <c r="D1667" s="65"/>
      <c r="E1667" s="65"/>
      <c r="F1667" s="46">
        <f t="shared" si="35"/>
        <v>1438461</v>
      </c>
      <c r="G1667" s="388" t="s">
        <v>9566</v>
      </c>
    </row>
    <row r="1668" spans="4:7" x14ac:dyDescent="0.3">
      <c r="D1668" s="65"/>
      <c r="E1668" s="65"/>
      <c r="F1668" s="46">
        <f t="shared" si="35"/>
        <v>1438461</v>
      </c>
      <c r="G1668" s="388" t="s">
        <v>9566</v>
      </c>
    </row>
    <row r="1669" spans="4:7" x14ac:dyDescent="0.3">
      <c r="D1669" s="65"/>
      <c r="E1669" s="65"/>
      <c r="F1669" s="46">
        <f t="shared" si="35"/>
        <v>1438461</v>
      </c>
      <c r="G1669" s="388" t="s">
        <v>9566</v>
      </c>
    </row>
    <row r="1670" spans="4:7" x14ac:dyDescent="0.3">
      <c r="D1670" s="65"/>
      <c r="E1670" s="65"/>
      <c r="F1670" s="46">
        <f t="shared" si="35"/>
        <v>1438461</v>
      </c>
      <c r="G1670" s="388" t="s">
        <v>9566</v>
      </c>
    </row>
    <row r="1671" spans="4:7" x14ac:dyDescent="0.3">
      <c r="D1671" s="65"/>
      <c r="E1671" s="65"/>
      <c r="F1671" s="46">
        <f t="shared" si="35"/>
        <v>1438461</v>
      </c>
      <c r="G1671" s="388" t="s">
        <v>9566</v>
      </c>
    </row>
    <row r="1672" spans="4:7" x14ac:dyDescent="0.3">
      <c r="D1672" s="65"/>
      <c r="E1672" s="65"/>
      <c r="F1672" s="46">
        <f t="shared" si="35"/>
        <v>1438461</v>
      </c>
      <c r="G1672" s="388" t="s">
        <v>9566</v>
      </c>
    </row>
    <row r="1673" spans="4:7" x14ac:dyDescent="0.3">
      <c r="D1673" s="65"/>
      <c r="E1673" s="65"/>
      <c r="F1673" s="46">
        <f t="shared" si="35"/>
        <v>1438461</v>
      </c>
      <c r="G1673" s="388" t="s">
        <v>9566</v>
      </c>
    </row>
    <row r="1674" spans="4:7" x14ac:dyDescent="0.3">
      <c r="D1674" s="65"/>
      <c r="E1674" s="65"/>
      <c r="F1674" s="46">
        <f t="shared" si="35"/>
        <v>1438461</v>
      </c>
      <c r="G1674" s="388" t="s">
        <v>9566</v>
      </c>
    </row>
    <row r="1675" spans="4:7" x14ac:dyDescent="0.3">
      <c r="D1675" s="65"/>
      <c r="E1675" s="65"/>
      <c r="F1675" s="46">
        <f t="shared" ref="F1675:F1738" si="36">F1674+E1675-D1675</f>
        <v>1438461</v>
      </c>
      <c r="G1675" s="388" t="s">
        <v>9566</v>
      </c>
    </row>
    <row r="1676" spans="4:7" x14ac:dyDescent="0.3">
      <c r="D1676" s="65"/>
      <c r="E1676" s="65"/>
      <c r="F1676" s="46">
        <f t="shared" si="36"/>
        <v>1438461</v>
      </c>
      <c r="G1676" s="388" t="s">
        <v>9566</v>
      </c>
    </row>
    <row r="1677" spans="4:7" x14ac:dyDescent="0.3">
      <c r="D1677" s="65"/>
      <c r="E1677" s="65"/>
      <c r="F1677" s="46">
        <f t="shared" si="36"/>
        <v>1438461</v>
      </c>
      <c r="G1677" s="388" t="s">
        <v>9566</v>
      </c>
    </row>
    <row r="1678" spans="4:7" x14ac:dyDescent="0.3">
      <c r="D1678" s="65"/>
      <c r="E1678" s="65"/>
      <c r="F1678" s="46">
        <f t="shared" si="36"/>
        <v>1438461</v>
      </c>
      <c r="G1678" s="388" t="s">
        <v>9566</v>
      </c>
    </row>
    <row r="1679" spans="4:7" x14ac:dyDescent="0.3">
      <c r="D1679" s="65"/>
      <c r="E1679" s="65"/>
      <c r="F1679" s="46">
        <f t="shared" si="36"/>
        <v>1438461</v>
      </c>
      <c r="G1679" s="388" t="s">
        <v>9566</v>
      </c>
    </row>
    <row r="1680" spans="4:7" x14ac:dyDescent="0.3">
      <c r="D1680" s="65"/>
      <c r="E1680" s="65"/>
      <c r="F1680" s="46">
        <f t="shared" si="36"/>
        <v>1438461</v>
      </c>
      <c r="G1680" s="388" t="s">
        <v>9566</v>
      </c>
    </row>
    <row r="1681" spans="4:7" x14ac:dyDescent="0.3">
      <c r="D1681" s="65"/>
      <c r="E1681" s="65"/>
      <c r="F1681" s="46">
        <f t="shared" si="36"/>
        <v>1438461</v>
      </c>
      <c r="G1681" s="388" t="s">
        <v>9566</v>
      </c>
    </row>
    <row r="1682" spans="4:7" x14ac:dyDescent="0.3">
      <c r="D1682" s="65"/>
      <c r="E1682" s="65"/>
      <c r="F1682" s="46">
        <f t="shared" si="36"/>
        <v>1438461</v>
      </c>
      <c r="G1682" s="388" t="s">
        <v>9566</v>
      </c>
    </row>
    <row r="1683" spans="4:7" x14ac:dyDescent="0.3">
      <c r="D1683" s="65"/>
      <c r="E1683" s="65"/>
      <c r="F1683" s="46">
        <f t="shared" si="36"/>
        <v>1438461</v>
      </c>
      <c r="G1683" s="388" t="s">
        <v>9566</v>
      </c>
    </row>
    <row r="1684" spans="4:7" x14ac:dyDescent="0.3">
      <c r="D1684" s="65"/>
      <c r="E1684" s="65"/>
      <c r="F1684" s="46">
        <f t="shared" si="36"/>
        <v>1438461</v>
      </c>
      <c r="G1684" s="388" t="s">
        <v>9566</v>
      </c>
    </row>
    <row r="1685" spans="4:7" x14ac:dyDescent="0.3">
      <c r="D1685" s="65"/>
      <c r="E1685" s="65"/>
      <c r="F1685" s="46">
        <f t="shared" si="36"/>
        <v>1438461</v>
      </c>
      <c r="G1685" s="388" t="s">
        <v>9566</v>
      </c>
    </row>
    <row r="1686" spans="4:7" x14ac:dyDescent="0.3">
      <c r="D1686" s="65"/>
      <c r="E1686" s="65"/>
      <c r="F1686" s="46">
        <f t="shared" si="36"/>
        <v>1438461</v>
      </c>
      <c r="G1686" s="388" t="s">
        <v>9566</v>
      </c>
    </row>
    <row r="1687" spans="4:7" x14ac:dyDescent="0.3">
      <c r="D1687" s="65"/>
      <c r="E1687" s="65"/>
      <c r="F1687" s="46">
        <f t="shared" si="36"/>
        <v>1438461</v>
      </c>
      <c r="G1687" s="388" t="s">
        <v>9566</v>
      </c>
    </row>
    <row r="1688" spans="4:7" x14ac:dyDescent="0.3">
      <c r="D1688" s="65"/>
      <c r="E1688" s="65"/>
      <c r="F1688" s="46">
        <f t="shared" si="36"/>
        <v>1438461</v>
      </c>
      <c r="G1688" s="388" t="s">
        <v>9566</v>
      </c>
    </row>
    <row r="1689" spans="4:7" x14ac:dyDescent="0.3">
      <c r="D1689" s="65"/>
      <c r="E1689" s="65"/>
      <c r="F1689" s="46">
        <f t="shared" si="36"/>
        <v>1438461</v>
      </c>
      <c r="G1689" s="388" t="s">
        <v>9566</v>
      </c>
    </row>
    <row r="1690" spans="4:7" x14ac:dyDescent="0.3">
      <c r="D1690" s="65"/>
      <c r="E1690" s="65"/>
      <c r="F1690" s="46">
        <f t="shared" si="36"/>
        <v>1438461</v>
      </c>
      <c r="G1690" s="388" t="s">
        <v>9566</v>
      </c>
    </row>
    <row r="1691" spans="4:7" x14ac:dyDescent="0.3">
      <c r="D1691" s="65"/>
      <c r="E1691" s="65"/>
      <c r="F1691" s="46">
        <f t="shared" si="36"/>
        <v>1438461</v>
      </c>
      <c r="G1691" s="388" t="s">
        <v>9566</v>
      </c>
    </row>
    <row r="1692" spans="4:7" x14ac:dyDescent="0.3">
      <c r="D1692" s="65"/>
      <c r="E1692" s="65"/>
      <c r="F1692" s="46">
        <f t="shared" si="36"/>
        <v>1438461</v>
      </c>
      <c r="G1692" s="388" t="s">
        <v>9566</v>
      </c>
    </row>
    <row r="1693" spans="4:7" x14ac:dyDescent="0.3">
      <c r="D1693" s="65"/>
      <c r="E1693" s="65"/>
      <c r="F1693" s="46">
        <f t="shared" si="36"/>
        <v>1438461</v>
      </c>
      <c r="G1693" s="388" t="s">
        <v>9566</v>
      </c>
    </row>
    <row r="1694" spans="4:7" x14ac:dyDescent="0.3">
      <c r="D1694" s="65"/>
      <c r="E1694" s="65"/>
      <c r="F1694" s="46">
        <f t="shared" si="36"/>
        <v>1438461</v>
      </c>
      <c r="G1694" s="388" t="s">
        <v>9566</v>
      </c>
    </row>
    <row r="1695" spans="4:7" x14ac:dyDescent="0.3">
      <c r="D1695" s="65"/>
      <c r="E1695" s="65"/>
      <c r="F1695" s="46">
        <f t="shared" si="36"/>
        <v>1438461</v>
      </c>
      <c r="G1695" s="388" t="s">
        <v>9566</v>
      </c>
    </row>
    <row r="1696" spans="4:7" x14ac:dyDescent="0.3">
      <c r="D1696" s="65"/>
      <c r="E1696" s="65"/>
      <c r="F1696" s="46">
        <f t="shared" si="36"/>
        <v>1438461</v>
      </c>
      <c r="G1696" s="388" t="s">
        <v>9566</v>
      </c>
    </row>
    <row r="1697" spans="4:7" x14ac:dyDescent="0.3">
      <c r="D1697" s="65"/>
      <c r="E1697" s="65"/>
      <c r="F1697" s="46">
        <f t="shared" si="36"/>
        <v>1438461</v>
      </c>
      <c r="G1697" s="388" t="s">
        <v>9566</v>
      </c>
    </row>
    <row r="1698" spans="4:7" x14ac:dyDescent="0.3">
      <c r="D1698" s="65"/>
      <c r="E1698" s="65"/>
      <c r="F1698" s="46">
        <f t="shared" si="36"/>
        <v>1438461</v>
      </c>
      <c r="G1698" s="388" t="s">
        <v>9566</v>
      </c>
    </row>
    <row r="1699" spans="4:7" x14ac:dyDescent="0.3">
      <c r="D1699" s="65"/>
      <c r="E1699" s="65"/>
      <c r="F1699" s="46">
        <f t="shared" si="36"/>
        <v>1438461</v>
      </c>
      <c r="G1699" s="388" t="s">
        <v>9566</v>
      </c>
    </row>
    <row r="1700" spans="4:7" x14ac:dyDescent="0.3">
      <c r="D1700" s="65"/>
      <c r="E1700" s="65"/>
      <c r="F1700" s="46">
        <f t="shared" si="36"/>
        <v>1438461</v>
      </c>
      <c r="G1700" s="388" t="s">
        <v>9566</v>
      </c>
    </row>
    <row r="1701" spans="4:7" x14ac:dyDescent="0.3">
      <c r="D1701" s="65"/>
      <c r="E1701" s="65"/>
      <c r="F1701" s="46">
        <f t="shared" si="36"/>
        <v>1438461</v>
      </c>
      <c r="G1701" s="388" t="s">
        <v>9566</v>
      </c>
    </row>
    <row r="1702" spans="4:7" x14ac:dyDescent="0.3">
      <c r="D1702" s="65"/>
      <c r="E1702" s="65"/>
      <c r="F1702" s="46">
        <f t="shared" si="36"/>
        <v>1438461</v>
      </c>
      <c r="G1702" s="388" t="s">
        <v>9566</v>
      </c>
    </row>
    <row r="1703" spans="4:7" x14ac:dyDescent="0.3">
      <c r="D1703" s="65"/>
      <c r="E1703" s="65"/>
      <c r="F1703" s="46">
        <f t="shared" si="36"/>
        <v>1438461</v>
      </c>
      <c r="G1703" s="388" t="s">
        <v>9566</v>
      </c>
    </row>
    <row r="1704" spans="4:7" x14ac:dyDescent="0.3">
      <c r="D1704" s="65"/>
      <c r="E1704" s="65"/>
      <c r="F1704" s="46">
        <f t="shared" si="36"/>
        <v>1438461</v>
      </c>
      <c r="G1704" s="388" t="s">
        <v>9566</v>
      </c>
    </row>
    <row r="1705" spans="4:7" x14ac:dyDescent="0.3">
      <c r="D1705" s="65"/>
      <c r="E1705" s="65"/>
      <c r="F1705" s="46">
        <f t="shared" si="36"/>
        <v>1438461</v>
      </c>
      <c r="G1705" s="388" t="s">
        <v>9566</v>
      </c>
    </row>
    <row r="1706" spans="4:7" x14ac:dyDescent="0.3">
      <c r="D1706" s="65"/>
      <c r="E1706" s="65"/>
      <c r="F1706" s="46">
        <f t="shared" si="36"/>
        <v>1438461</v>
      </c>
      <c r="G1706" s="388" t="s">
        <v>9566</v>
      </c>
    </row>
    <row r="1707" spans="4:7" x14ac:dyDescent="0.3">
      <c r="D1707" s="65"/>
      <c r="E1707" s="65"/>
      <c r="F1707" s="46">
        <f t="shared" si="36"/>
        <v>1438461</v>
      </c>
      <c r="G1707" s="388" t="s">
        <v>9566</v>
      </c>
    </row>
    <row r="1708" spans="4:7" x14ac:dyDescent="0.3">
      <c r="D1708" s="65"/>
      <c r="E1708" s="65"/>
      <c r="F1708" s="46">
        <f t="shared" si="36"/>
        <v>1438461</v>
      </c>
      <c r="G1708" s="388" t="s">
        <v>9566</v>
      </c>
    </row>
    <row r="1709" spans="4:7" x14ac:dyDescent="0.3">
      <c r="D1709" s="65"/>
      <c r="E1709" s="65"/>
      <c r="F1709" s="46">
        <f t="shared" si="36"/>
        <v>1438461</v>
      </c>
      <c r="G1709" s="388" t="s">
        <v>9566</v>
      </c>
    </row>
    <row r="1710" spans="4:7" x14ac:dyDescent="0.3">
      <c r="D1710" s="65"/>
      <c r="E1710" s="65"/>
      <c r="F1710" s="46">
        <f t="shared" si="36"/>
        <v>1438461</v>
      </c>
      <c r="G1710" s="388" t="s">
        <v>9566</v>
      </c>
    </row>
    <row r="1711" spans="4:7" x14ac:dyDescent="0.3">
      <c r="D1711" s="65"/>
      <c r="E1711" s="65"/>
      <c r="F1711" s="46">
        <f t="shared" si="36"/>
        <v>1438461</v>
      </c>
      <c r="G1711" s="388" t="s">
        <v>9566</v>
      </c>
    </row>
    <row r="1712" spans="4:7" x14ac:dyDescent="0.3">
      <c r="D1712" s="65"/>
      <c r="E1712" s="65"/>
      <c r="F1712" s="46">
        <f t="shared" si="36"/>
        <v>1438461</v>
      </c>
      <c r="G1712" s="388" t="s">
        <v>9566</v>
      </c>
    </row>
    <row r="1713" spans="4:7" x14ac:dyDescent="0.3">
      <c r="D1713" s="65"/>
      <c r="E1713" s="65"/>
      <c r="F1713" s="46">
        <f t="shared" si="36"/>
        <v>1438461</v>
      </c>
      <c r="G1713" s="388" t="s">
        <v>9566</v>
      </c>
    </row>
    <row r="1714" spans="4:7" x14ac:dyDescent="0.3">
      <c r="D1714" s="65"/>
      <c r="E1714" s="65"/>
      <c r="F1714" s="46">
        <f t="shared" si="36"/>
        <v>1438461</v>
      </c>
      <c r="G1714" s="388" t="s">
        <v>9566</v>
      </c>
    </row>
    <row r="1715" spans="4:7" x14ac:dyDescent="0.3">
      <c r="D1715" s="65"/>
      <c r="E1715" s="65"/>
      <c r="F1715" s="46">
        <f t="shared" si="36"/>
        <v>1438461</v>
      </c>
      <c r="G1715" s="388" t="s">
        <v>9566</v>
      </c>
    </row>
    <row r="1716" spans="4:7" x14ac:dyDescent="0.3">
      <c r="D1716" s="65"/>
      <c r="E1716" s="65"/>
      <c r="F1716" s="46">
        <f t="shared" si="36"/>
        <v>1438461</v>
      </c>
      <c r="G1716" s="388" t="s">
        <v>9566</v>
      </c>
    </row>
    <row r="1717" spans="4:7" x14ac:dyDescent="0.3">
      <c r="D1717" s="65"/>
      <c r="E1717" s="65"/>
      <c r="F1717" s="46">
        <f t="shared" si="36"/>
        <v>1438461</v>
      </c>
      <c r="G1717" s="388" t="s">
        <v>9566</v>
      </c>
    </row>
    <row r="1718" spans="4:7" x14ac:dyDescent="0.3">
      <c r="D1718" s="65"/>
      <c r="E1718" s="65"/>
      <c r="F1718" s="46">
        <f t="shared" si="36"/>
        <v>1438461</v>
      </c>
      <c r="G1718" s="388" t="s">
        <v>9566</v>
      </c>
    </row>
    <row r="1719" spans="4:7" x14ac:dyDescent="0.3">
      <c r="D1719" s="65"/>
      <c r="E1719" s="65"/>
      <c r="F1719" s="46">
        <f t="shared" si="36"/>
        <v>1438461</v>
      </c>
      <c r="G1719" s="388" t="s">
        <v>9566</v>
      </c>
    </row>
    <row r="1720" spans="4:7" x14ac:dyDescent="0.3">
      <c r="D1720" s="65"/>
      <c r="E1720" s="65"/>
      <c r="F1720" s="46">
        <f t="shared" si="36"/>
        <v>1438461</v>
      </c>
      <c r="G1720" s="388" t="s">
        <v>9566</v>
      </c>
    </row>
    <row r="1721" spans="4:7" x14ac:dyDescent="0.3">
      <c r="D1721" s="65"/>
      <c r="E1721" s="65"/>
      <c r="F1721" s="46">
        <f t="shared" si="36"/>
        <v>1438461</v>
      </c>
      <c r="G1721" s="388" t="s">
        <v>9566</v>
      </c>
    </row>
    <row r="1722" spans="4:7" x14ac:dyDescent="0.3">
      <c r="D1722" s="65"/>
      <c r="E1722" s="65"/>
      <c r="F1722" s="46">
        <f t="shared" si="36"/>
        <v>1438461</v>
      </c>
      <c r="G1722" s="388" t="s">
        <v>9566</v>
      </c>
    </row>
    <row r="1723" spans="4:7" x14ac:dyDescent="0.3">
      <c r="D1723" s="65"/>
      <c r="E1723" s="65"/>
      <c r="F1723" s="46">
        <f t="shared" si="36"/>
        <v>1438461</v>
      </c>
      <c r="G1723" s="388" t="s">
        <v>9566</v>
      </c>
    </row>
    <row r="1724" spans="4:7" x14ac:dyDescent="0.3">
      <c r="D1724" s="65"/>
      <c r="E1724" s="65"/>
      <c r="F1724" s="46">
        <f t="shared" si="36"/>
        <v>1438461</v>
      </c>
      <c r="G1724" s="388" t="s">
        <v>9566</v>
      </c>
    </row>
    <row r="1725" spans="4:7" x14ac:dyDescent="0.3">
      <c r="D1725" s="65"/>
      <c r="E1725" s="65"/>
      <c r="F1725" s="46">
        <f t="shared" si="36"/>
        <v>1438461</v>
      </c>
      <c r="G1725" s="388" t="s">
        <v>9566</v>
      </c>
    </row>
    <row r="1726" spans="4:7" x14ac:dyDescent="0.3">
      <c r="D1726" s="65"/>
      <c r="E1726" s="65"/>
      <c r="F1726" s="46">
        <f t="shared" si="36"/>
        <v>1438461</v>
      </c>
      <c r="G1726" s="388" t="s">
        <v>9566</v>
      </c>
    </row>
    <row r="1727" spans="4:7" x14ac:dyDescent="0.3">
      <c r="D1727" s="65"/>
      <c r="E1727" s="65"/>
      <c r="F1727" s="46">
        <f t="shared" si="36"/>
        <v>1438461</v>
      </c>
      <c r="G1727" s="388" t="s">
        <v>9566</v>
      </c>
    </row>
    <row r="1728" spans="4:7" x14ac:dyDescent="0.3">
      <c r="D1728" s="65"/>
      <c r="E1728" s="65"/>
      <c r="F1728" s="46">
        <f t="shared" si="36"/>
        <v>1438461</v>
      </c>
      <c r="G1728" s="388" t="s">
        <v>9566</v>
      </c>
    </row>
    <row r="1729" spans="4:7" x14ac:dyDescent="0.3">
      <c r="D1729" s="65"/>
      <c r="E1729" s="65"/>
      <c r="F1729" s="46">
        <f t="shared" si="36"/>
        <v>1438461</v>
      </c>
      <c r="G1729" s="388" t="s">
        <v>9566</v>
      </c>
    </row>
    <row r="1730" spans="4:7" x14ac:dyDescent="0.3">
      <c r="D1730" s="65"/>
      <c r="E1730" s="65"/>
      <c r="F1730" s="46">
        <f t="shared" si="36"/>
        <v>1438461</v>
      </c>
      <c r="G1730" s="388" t="s">
        <v>9566</v>
      </c>
    </row>
    <row r="1731" spans="4:7" x14ac:dyDescent="0.3">
      <c r="D1731" s="65"/>
      <c r="E1731" s="65"/>
      <c r="F1731" s="46">
        <f t="shared" si="36"/>
        <v>1438461</v>
      </c>
      <c r="G1731" s="388" t="s">
        <v>9566</v>
      </c>
    </row>
    <row r="1732" spans="4:7" x14ac:dyDescent="0.3">
      <c r="D1732" s="65"/>
      <c r="E1732" s="65"/>
      <c r="F1732" s="46">
        <f t="shared" si="36"/>
        <v>1438461</v>
      </c>
      <c r="G1732" s="388" t="s">
        <v>9566</v>
      </c>
    </row>
    <row r="1733" spans="4:7" x14ac:dyDescent="0.3">
      <c r="D1733" s="65"/>
      <c r="E1733" s="65"/>
      <c r="F1733" s="46">
        <f t="shared" si="36"/>
        <v>1438461</v>
      </c>
      <c r="G1733" s="388" t="s">
        <v>9566</v>
      </c>
    </row>
    <row r="1734" spans="4:7" x14ac:dyDescent="0.3">
      <c r="D1734" s="65"/>
      <c r="E1734" s="65"/>
      <c r="F1734" s="46">
        <f t="shared" si="36"/>
        <v>1438461</v>
      </c>
      <c r="G1734" s="388" t="s">
        <v>9566</v>
      </c>
    </row>
    <row r="1735" spans="4:7" x14ac:dyDescent="0.3">
      <c r="D1735" s="65"/>
      <c r="E1735" s="65"/>
      <c r="F1735" s="46">
        <f t="shared" si="36"/>
        <v>1438461</v>
      </c>
      <c r="G1735" s="388" t="s">
        <v>9566</v>
      </c>
    </row>
    <row r="1736" spans="4:7" x14ac:dyDescent="0.3">
      <c r="D1736" s="65"/>
      <c r="E1736" s="65"/>
      <c r="F1736" s="46">
        <f t="shared" si="36"/>
        <v>1438461</v>
      </c>
      <c r="G1736" s="388" t="s">
        <v>9566</v>
      </c>
    </row>
    <row r="1737" spans="4:7" x14ac:dyDescent="0.3">
      <c r="D1737" s="65"/>
      <c r="E1737" s="65"/>
      <c r="F1737" s="46">
        <f t="shared" si="36"/>
        <v>1438461</v>
      </c>
      <c r="G1737" s="388" t="s">
        <v>9566</v>
      </c>
    </row>
    <row r="1738" spans="4:7" x14ac:dyDescent="0.3">
      <c r="D1738" s="65"/>
      <c r="E1738" s="65"/>
      <c r="F1738" s="46">
        <f t="shared" si="36"/>
        <v>1438461</v>
      </c>
      <c r="G1738" s="388" t="s">
        <v>9566</v>
      </c>
    </row>
    <row r="1739" spans="4:7" x14ac:dyDescent="0.3">
      <c r="D1739" s="65"/>
      <c r="E1739" s="65"/>
      <c r="F1739" s="46">
        <f t="shared" ref="F1739:F1802" si="37">F1738+E1739-D1739</f>
        <v>1438461</v>
      </c>
      <c r="G1739" s="388" t="s">
        <v>9566</v>
      </c>
    </row>
    <row r="1740" spans="4:7" x14ac:dyDescent="0.3">
      <c r="D1740" s="65"/>
      <c r="E1740" s="65"/>
      <c r="F1740" s="46">
        <f t="shared" si="37"/>
        <v>1438461</v>
      </c>
      <c r="G1740" s="388" t="s">
        <v>9566</v>
      </c>
    </row>
    <row r="1741" spans="4:7" x14ac:dyDescent="0.3">
      <c r="D1741" s="65"/>
      <c r="E1741" s="65"/>
      <c r="F1741" s="46">
        <f t="shared" si="37"/>
        <v>1438461</v>
      </c>
      <c r="G1741" s="388" t="s">
        <v>9566</v>
      </c>
    </row>
    <row r="1742" spans="4:7" x14ac:dyDescent="0.3">
      <c r="D1742" s="65"/>
      <c r="E1742" s="65"/>
      <c r="F1742" s="46">
        <f t="shared" si="37"/>
        <v>1438461</v>
      </c>
      <c r="G1742" s="388" t="s">
        <v>9566</v>
      </c>
    </row>
    <row r="1743" spans="4:7" x14ac:dyDescent="0.3">
      <c r="D1743" s="65"/>
      <c r="E1743" s="65"/>
      <c r="F1743" s="46">
        <f t="shared" si="37"/>
        <v>1438461</v>
      </c>
      <c r="G1743" s="388" t="s">
        <v>9566</v>
      </c>
    </row>
    <row r="1744" spans="4:7" x14ac:dyDescent="0.3">
      <c r="D1744" s="65"/>
      <c r="E1744" s="65"/>
      <c r="F1744" s="46">
        <f t="shared" si="37"/>
        <v>1438461</v>
      </c>
      <c r="G1744" s="388" t="s">
        <v>9566</v>
      </c>
    </row>
    <row r="1745" spans="4:7" x14ac:dyDescent="0.3">
      <c r="D1745" s="65"/>
      <c r="E1745" s="65"/>
      <c r="F1745" s="46">
        <f t="shared" si="37"/>
        <v>1438461</v>
      </c>
      <c r="G1745" s="388" t="s">
        <v>9566</v>
      </c>
    </row>
    <row r="1746" spans="4:7" x14ac:dyDescent="0.3">
      <c r="D1746" s="65"/>
      <c r="E1746" s="65"/>
      <c r="F1746" s="46">
        <f t="shared" si="37"/>
        <v>1438461</v>
      </c>
      <c r="G1746" s="388" t="s">
        <v>9566</v>
      </c>
    </row>
    <row r="1747" spans="4:7" x14ac:dyDescent="0.3">
      <c r="D1747" s="65"/>
      <c r="E1747" s="65"/>
      <c r="F1747" s="46">
        <f t="shared" si="37"/>
        <v>1438461</v>
      </c>
      <c r="G1747" s="388" t="s">
        <v>9566</v>
      </c>
    </row>
    <row r="1748" spans="4:7" x14ac:dyDescent="0.3">
      <c r="D1748" s="65"/>
      <c r="E1748" s="65"/>
      <c r="F1748" s="46">
        <f t="shared" si="37"/>
        <v>1438461</v>
      </c>
      <c r="G1748" s="388" t="s">
        <v>9566</v>
      </c>
    </row>
    <row r="1749" spans="4:7" x14ac:dyDescent="0.3">
      <c r="D1749" s="65"/>
      <c r="E1749" s="65"/>
      <c r="F1749" s="46">
        <f t="shared" si="37"/>
        <v>1438461</v>
      </c>
      <c r="G1749" s="388" t="s">
        <v>9566</v>
      </c>
    </row>
    <row r="1750" spans="4:7" x14ac:dyDescent="0.3">
      <c r="D1750" s="65"/>
      <c r="E1750" s="65"/>
      <c r="F1750" s="46">
        <f t="shared" si="37"/>
        <v>1438461</v>
      </c>
      <c r="G1750" s="388" t="s">
        <v>9566</v>
      </c>
    </row>
    <row r="1751" spans="4:7" x14ac:dyDescent="0.3">
      <c r="D1751" s="65"/>
      <c r="E1751" s="65"/>
      <c r="F1751" s="46">
        <f t="shared" si="37"/>
        <v>1438461</v>
      </c>
      <c r="G1751" s="388" t="s">
        <v>9566</v>
      </c>
    </row>
    <row r="1752" spans="4:7" x14ac:dyDescent="0.3">
      <c r="D1752" s="65"/>
      <c r="E1752" s="65"/>
      <c r="F1752" s="46">
        <f t="shared" si="37"/>
        <v>1438461</v>
      </c>
      <c r="G1752" s="388" t="s">
        <v>9566</v>
      </c>
    </row>
    <row r="1753" spans="4:7" x14ac:dyDescent="0.3">
      <c r="D1753" s="65"/>
      <c r="E1753" s="65"/>
      <c r="F1753" s="46">
        <f t="shared" si="37"/>
        <v>1438461</v>
      </c>
      <c r="G1753" s="388" t="s">
        <v>9566</v>
      </c>
    </row>
    <row r="1754" spans="4:7" x14ac:dyDescent="0.3">
      <c r="D1754" s="65"/>
      <c r="E1754" s="65"/>
      <c r="F1754" s="46">
        <f t="shared" si="37"/>
        <v>1438461</v>
      </c>
      <c r="G1754" s="388" t="s">
        <v>9566</v>
      </c>
    </row>
    <row r="1755" spans="4:7" x14ac:dyDescent="0.3">
      <c r="D1755" s="65"/>
      <c r="E1755" s="65"/>
      <c r="F1755" s="46">
        <f t="shared" si="37"/>
        <v>1438461</v>
      </c>
      <c r="G1755" s="388" t="s">
        <v>9566</v>
      </c>
    </row>
    <row r="1756" spans="4:7" x14ac:dyDescent="0.3">
      <c r="D1756" s="65"/>
      <c r="E1756" s="65"/>
      <c r="F1756" s="46">
        <f t="shared" si="37"/>
        <v>1438461</v>
      </c>
      <c r="G1756" s="388" t="s">
        <v>9566</v>
      </c>
    </row>
    <row r="1757" spans="4:7" x14ac:dyDescent="0.3">
      <c r="D1757" s="65"/>
      <c r="E1757" s="65"/>
      <c r="F1757" s="46">
        <f t="shared" si="37"/>
        <v>1438461</v>
      </c>
      <c r="G1757" s="388" t="s">
        <v>9566</v>
      </c>
    </row>
    <row r="1758" spans="4:7" x14ac:dyDescent="0.3">
      <c r="D1758" s="65"/>
      <c r="E1758" s="65"/>
      <c r="F1758" s="46">
        <f t="shared" si="37"/>
        <v>1438461</v>
      </c>
      <c r="G1758" s="388" t="s">
        <v>9566</v>
      </c>
    </row>
    <row r="1759" spans="4:7" x14ac:dyDescent="0.3">
      <c r="D1759" s="65"/>
      <c r="E1759" s="65"/>
      <c r="F1759" s="46">
        <f t="shared" si="37"/>
        <v>1438461</v>
      </c>
      <c r="G1759" s="388" t="s">
        <v>9566</v>
      </c>
    </row>
    <row r="1760" spans="4:7" x14ac:dyDescent="0.3">
      <c r="D1760" s="65"/>
      <c r="E1760" s="65"/>
      <c r="F1760" s="46">
        <f t="shared" si="37"/>
        <v>1438461</v>
      </c>
      <c r="G1760" s="388" t="s">
        <v>9566</v>
      </c>
    </row>
    <row r="1761" spans="4:7" x14ac:dyDescent="0.3">
      <c r="D1761" s="65"/>
      <c r="E1761" s="65"/>
      <c r="F1761" s="46">
        <f t="shared" si="37"/>
        <v>1438461</v>
      </c>
      <c r="G1761" s="388" t="s">
        <v>9566</v>
      </c>
    </row>
    <row r="1762" spans="4:7" x14ac:dyDescent="0.3">
      <c r="D1762" s="65"/>
      <c r="E1762" s="65"/>
      <c r="F1762" s="46">
        <f t="shared" si="37"/>
        <v>1438461</v>
      </c>
      <c r="G1762" s="388" t="s">
        <v>9566</v>
      </c>
    </row>
    <row r="1763" spans="4:7" x14ac:dyDescent="0.3">
      <c r="D1763" s="65"/>
      <c r="E1763" s="65"/>
      <c r="F1763" s="46">
        <f t="shared" si="37"/>
        <v>1438461</v>
      </c>
      <c r="G1763" s="388" t="s">
        <v>9566</v>
      </c>
    </row>
    <row r="1764" spans="4:7" x14ac:dyDescent="0.3">
      <c r="D1764" s="65"/>
      <c r="E1764" s="65"/>
      <c r="F1764" s="46">
        <f t="shared" si="37"/>
        <v>1438461</v>
      </c>
      <c r="G1764" s="388" t="s">
        <v>9566</v>
      </c>
    </row>
    <row r="1765" spans="4:7" x14ac:dyDescent="0.3">
      <c r="D1765" s="65"/>
      <c r="E1765" s="65"/>
      <c r="F1765" s="46">
        <f t="shared" si="37"/>
        <v>1438461</v>
      </c>
      <c r="G1765" s="388" t="s">
        <v>9566</v>
      </c>
    </row>
    <row r="1766" spans="4:7" x14ac:dyDescent="0.3">
      <c r="D1766" s="65"/>
      <c r="E1766" s="65"/>
      <c r="F1766" s="46">
        <f t="shared" si="37"/>
        <v>1438461</v>
      </c>
      <c r="G1766" s="388" t="s">
        <v>9566</v>
      </c>
    </row>
    <row r="1767" spans="4:7" x14ac:dyDescent="0.3">
      <c r="D1767" s="65"/>
      <c r="E1767" s="65"/>
      <c r="F1767" s="46">
        <f t="shared" si="37"/>
        <v>1438461</v>
      </c>
      <c r="G1767" s="388" t="s">
        <v>9566</v>
      </c>
    </row>
    <row r="1768" spans="4:7" x14ac:dyDescent="0.3">
      <c r="D1768" s="65"/>
      <c r="E1768" s="65"/>
      <c r="F1768" s="46">
        <f t="shared" si="37"/>
        <v>1438461</v>
      </c>
      <c r="G1768" s="388" t="s">
        <v>9566</v>
      </c>
    </row>
    <row r="1769" spans="4:7" x14ac:dyDescent="0.3">
      <c r="D1769" s="65"/>
      <c r="E1769" s="65"/>
      <c r="F1769" s="46">
        <f t="shared" si="37"/>
        <v>1438461</v>
      </c>
      <c r="G1769" s="388" t="s">
        <v>9566</v>
      </c>
    </row>
    <row r="1770" spans="4:7" x14ac:dyDescent="0.3">
      <c r="D1770" s="65"/>
      <c r="E1770" s="65"/>
      <c r="F1770" s="46">
        <f t="shared" si="37"/>
        <v>1438461</v>
      </c>
      <c r="G1770" s="388" t="s">
        <v>9566</v>
      </c>
    </row>
    <row r="1771" spans="4:7" x14ac:dyDescent="0.3">
      <c r="D1771" s="65"/>
      <c r="E1771" s="65"/>
      <c r="F1771" s="46">
        <f t="shared" si="37"/>
        <v>1438461</v>
      </c>
      <c r="G1771" s="388" t="s">
        <v>9566</v>
      </c>
    </row>
    <row r="1772" spans="4:7" x14ac:dyDescent="0.3">
      <c r="D1772" s="65"/>
      <c r="E1772" s="65"/>
      <c r="F1772" s="46">
        <f t="shared" si="37"/>
        <v>1438461</v>
      </c>
      <c r="G1772" s="388" t="s">
        <v>9566</v>
      </c>
    </row>
    <row r="1773" spans="4:7" x14ac:dyDescent="0.3">
      <c r="D1773" s="65"/>
      <c r="E1773" s="65"/>
      <c r="F1773" s="46">
        <f t="shared" si="37"/>
        <v>1438461</v>
      </c>
      <c r="G1773" s="388" t="s">
        <v>9566</v>
      </c>
    </row>
    <row r="1774" spans="4:7" x14ac:dyDescent="0.3">
      <c r="D1774" s="65"/>
      <c r="E1774" s="65"/>
      <c r="F1774" s="46">
        <f t="shared" si="37"/>
        <v>1438461</v>
      </c>
      <c r="G1774" s="388" t="s">
        <v>9566</v>
      </c>
    </row>
    <row r="1775" spans="4:7" x14ac:dyDescent="0.3">
      <c r="D1775" s="65"/>
      <c r="E1775" s="65"/>
      <c r="F1775" s="46">
        <f t="shared" si="37"/>
        <v>1438461</v>
      </c>
      <c r="G1775" s="388" t="s">
        <v>9566</v>
      </c>
    </row>
    <row r="1776" spans="4:7" x14ac:dyDescent="0.3">
      <c r="D1776" s="65"/>
      <c r="E1776" s="65"/>
      <c r="F1776" s="46">
        <f t="shared" si="37"/>
        <v>1438461</v>
      </c>
      <c r="G1776" s="388" t="s">
        <v>9566</v>
      </c>
    </row>
    <row r="1777" spans="4:7" x14ac:dyDescent="0.3">
      <c r="D1777" s="65"/>
      <c r="E1777" s="65"/>
      <c r="F1777" s="46">
        <f t="shared" si="37"/>
        <v>1438461</v>
      </c>
      <c r="G1777" s="388" t="s">
        <v>9566</v>
      </c>
    </row>
    <row r="1778" spans="4:7" x14ac:dyDescent="0.3">
      <c r="D1778" s="65"/>
      <c r="E1778" s="65"/>
      <c r="F1778" s="46">
        <f t="shared" si="37"/>
        <v>1438461</v>
      </c>
      <c r="G1778" s="388" t="s">
        <v>9566</v>
      </c>
    </row>
    <row r="1779" spans="4:7" x14ac:dyDescent="0.3">
      <c r="D1779" s="65"/>
      <c r="E1779" s="65"/>
      <c r="F1779" s="46">
        <f t="shared" si="37"/>
        <v>1438461</v>
      </c>
      <c r="G1779" s="388" t="s">
        <v>9566</v>
      </c>
    </row>
    <row r="1780" spans="4:7" x14ac:dyDescent="0.3">
      <c r="D1780" s="65"/>
      <c r="E1780" s="65"/>
      <c r="F1780" s="46">
        <f t="shared" si="37"/>
        <v>1438461</v>
      </c>
      <c r="G1780" s="388" t="s">
        <v>9566</v>
      </c>
    </row>
    <row r="1781" spans="4:7" x14ac:dyDescent="0.3">
      <c r="D1781" s="65"/>
      <c r="E1781" s="65"/>
      <c r="F1781" s="46">
        <f t="shared" si="37"/>
        <v>1438461</v>
      </c>
      <c r="G1781" s="388" t="s">
        <v>9566</v>
      </c>
    </row>
    <row r="1782" spans="4:7" x14ac:dyDescent="0.3">
      <c r="D1782" s="65"/>
      <c r="E1782" s="65"/>
      <c r="F1782" s="46">
        <f t="shared" si="37"/>
        <v>1438461</v>
      </c>
      <c r="G1782" s="388" t="s">
        <v>9566</v>
      </c>
    </row>
    <row r="1783" spans="4:7" x14ac:dyDescent="0.3">
      <c r="D1783" s="65"/>
      <c r="E1783" s="65"/>
      <c r="F1783" s="46">
        <f t="shared" si="37"/>
        <v>1438461</v>
      </c>
      <c r="G1783" s="388" t="s">
        <v>9566</v>
      </c>
    </row>
    <row r="1784" spans="4:7" x14ac:dyDescent="0.3">
      <c r="D1784" s="65"/>
      <c r="E1784" s="65"/>
      <c r="F1784" s="46">
        <f t="shared" si="37"/>
        <v>1438461</v>
      </c>
      <c r="G1784" s="388" t="s">
        <v>9566</v>
      </c>
    </row>
    <row r="1785" spans="4:7" x14ac:dyDescent="0.3">
      <c r="D1785" s="65"/>
      <c r="E1785" s="65"/>
      <c r="F1785" s="46">
        <f t="shared" si="37"/>
        <v>1438461</v>
      </c>
      <c r="G1785" s="388" t="s">
        <v>9566</v>
      </c>
    </row>
    <row r="1786" spans="4:7" x14ac:dyDescent="0.3">
      <c r="D1786" s="65"/>
      <c r="E1786" s="65"/>
      <c r="F1786" s="46">
        <f t="shared" si="37"/>
        <v>1438461</v>
      </c>
      <c r="G1786" s="388" t="s">
        <v>9566</v>
      </c>
    </row>
    <row r="1787" spans="4:7" x14ac:dyDescent="0.3">
      <c r="D1787" s="65"/>
      <c r="E1787" s="65"/>
      <c r="F1787" s="46">
        <f t="shared" si="37"/>
        <v>1438461</v>
      </c>
      <c r="G1787" s="388" t="s">
        <v>9566</v>
      </c>
    </row>
    <row r="1788" spans="4:7" x14ac:dyDescent="0.3">
      <c r="D1788" s="65"/>
      <c r="E1788" s="65"/>
      <c r="F1788" s="46">
        <f t="shared" si="37"/>
        <v>1438461</v>
      </c>
      <c r="G1788" s="388" t="s">
        <v>9566</v>
      </c>
    </row>
    <row r="1789" spans="4:7" x14ac:dyDescent="0.3">
      <c r="D1789" s="65"/>
      <c r="E1789" s="65"/>
      <c r="F1789" s="46">
        <f t="shared" si="37"/>
        <v>1438461</v>
      </c>
      <c r="G1789" s="388" t="s">
        <v>9566</v>
      </c>
    </row>
    <row r="1790" spans="4:7" x14ac:dyDescent="0.3">
      <c r="D1790" s="65"/>
      <c r="E1790" s="65"/>
      <c r="F1790" s="46">
        <f t="shared" si="37"/>
        <v>1438461</v>
      </c>
      <c r="G1790" s="388" t="s">
        <v>9566</v>
      </c>
    </row>
    <row r="1791" spans="4:7" x14ac:dyDescent="0.3">
      <c r="D1791" s="65"/>
      <c r="E1791" s="65"/>
      <c r="F1791" s="46">
        <f t="shared" si="37"/>
        <v>1438461</v>
      </c>
      <c r="G1791" s="388" t="s">
        <v>9566</v>
      </c>
    </row>
    <row r="1792" spans="4:7" x14ac:dyDescent="0.3">
      <c r="D1792" s="65"/>
      <c r="E1792" s="65"/>
      <c r="F1792" s="46">
        <f t="shared" si="37"/>
        <v>1438461</v>
      </c>
      <c r="G1792" s="388" t="s">
        <v>9566</v>
      </c>
    </row>
    <row r="1793" spans="4:7" x14ac:dyDescent="0.3">
      <c r="D1793" s="65"/>
      <c r="E1793" s="65"/>
      <c r="F1793" s="46">
        <f t="shared" si="37"/>
        <v>1438461</v>
      </c>
      <c r="G1793" s="388" t="s">
        <v>9566</v>
      </c>
    </row>
    <row r="1794" spans="4:7" x14ac:dyDescent="0.3">
      <c r="D1794" s="65"/>
      <c r="E1794" s="65"/>
      <c r="F1794" s="46">
        <f t="shared" si="37"/>
        <v>1438461</v>
      </c>
      <c r="G1794" s="388" t="s">
        <v>9566</v>
      </c>
    </row>
    <row r="1795" spans="4:7" x14ac:dyDescent="0.3">
      <c r="D1795" s="65"/>
      <c r="E1795" s="65"/>
      <c r="F1795" s="46">
        <f t="shared" si="37"/>
        <v>1438461</v>
      </c>
      <c r="G1795" s="388" t="s">
        <v>9566</v>
      </c>
    </row>
    <row r="1796" spans="4:7" x14ac:dyDescent="0.3">
      <c r="D1796" s="65"/>
      <c r="E1796" s="65"/>
      <c r="F1796" s="46">
        <f t="shared" si="37"/>
        <v>1438461</v>
      </c>
      <c r="G1796" s="388" t="s">
        <v>9566</v>
      </c>
    </row>
    <row r="1797" spans="4:7" x14ac:dyDescent="0.3">
      <c r="D1797" s="65"/>
      <c r="E1797" s="65"/>
      <c r="F1797" s="46">
        <f t="shared" si="37"/>
        <v>1438461</v>
      </c>
      <c r="G1797" s="388" t="s">
        <v>9566</v>
      </c>
    </row>
    <row r="1798" spans="4:7" x14ac:dyDescent="0.3">
      <c r="D1798" s="65"/>
      <c r="E1798" s="65"/>
      <c r="F1798" s="46">
        <f t="shared" si="37"/>
        <v>1438461</v>
      </c>
      <c r="G1798" s="388" t="s">
        <v>9566</v>
      </c>
    </row>
    <row r="1799" spans="4:7" x14ac:dyDescent="0.3">
      <c r="D1799" s="65"/>
      <c r="E1799" s="65"/>
      <c r="F1799" s="46">
        <f t="shared" si="37"/>
        <v>1438461</v>
      </c>
      <c r="G1799" s="388" t="s">
        <v>9566</v>
      </c>
    </row>
    <row r="1800" spans="4:7" x14ac:dyDescent="0.3">
      <c r="D1800" s="65"/>
      <c r="E1800" s="65"/>
      <c r="F1800" s="46">
        <f t="shared" si="37"/>
        <v>1438461</v>
      </c>
      <c r="G1800" s="388" t="s">
        <v>9566</v>
      </c>
    </row>
    <row r="1801" spans="4:7" x14ac:dyDescent="0.3">
      <c r="D1801" s="65"/>
      <c r="E1801" s="65"/>
      <c r="F1801" s="46">
        <f t="shared" si="37"/>
        <v>1438461</v>
      </c>
      <c r="G1801" s="388" t="s">
        <v>9566</v>
      </c>
    </row>
    <row r="1802" spans="4:7" x14ac:dyDescent="0.3">
      <c r="D1802" s="65"/>
      <c r="E1802" s="65"/>
      <c r="F1802" s="46">
        <f t="shared" si="37"/>
        <v>1438461</v>
      </c>
      <c r="G1802" s="388" t="s">
        <v>9566</v>
      </c>
    </row>
    <row r="1803" spans="4:7" x14ac:dyDescent="0.3">
      <c r="D1803" s="65"/>
      <c r="E1803" s="65"/>
      <c r="F1803" s="46">
        <f t="shared" ref="F1803:F1866" si="38">F1802+E1803-D1803</f>
        <v>1438461</v>
      </c>
      <c r="G1803" s="388" t="s">
        <v>9566</v>
      </c>
    </row>
    <row r="1804" spans="4:7" x14ac:dyDescent="0.3">
      <c r="D1804" s="65"/>
      <c r="E1804" s="65"/>
      <c r="F1804" s="46">
        <f t="shared" si="38"/>
        <v>1438461</v>
      </c>
      <c r="G1804" s="388" t="s">
        <v>9566</v>
      </c>
    </row>
    <row r="1805" spans="4:7" x14ac:dyDescent="0.3">
      <c r="D1805" s="65"/>
      <c r="E1805" s="65"/>
      <c r="F1805" s="46">
        <f t="shared" si="38"/>
        <v>1438461</v>
      </c>
      <c r="G1805" s="388" t="s">
        <v>9566</v>
      </c>
    </row>
    <row r="1806" spans="4:7" x14ac:dyDescent="0.3">
      <c r="D1806" s="65"/>
      <c r="E1806" s="65"/>
      <c r="F1806" s="46">
        <f t="shared" si="38"/>
        <v>1438461</v>
      </c>
      <c r="G1806" s="388" t="s">
        <v>9566</v>
      </c>
    </row>
    <row r="1807" spans="4:7" x14ac:dyDescent="0.3">
      <c r="D1807" s="65"/>
      <c r="E1807" s="65"/>
      <c r="F1807" s="46">
        <f t="shared" si="38"/>
        <v>1438461</v>
      </c>
      <c r="G1807" s="388" t="s">
        <v>9566</v>
      </c>
    </row>
    <row r="1808" spans="4:7" x14ac:dyDescent="0.3">
      <c r="D1808" s="65"/>
      <c r="E1808" s="65"/>
      <c r="F1808" s="46">
        <f t="shared" si="38"/>
        <v>1438461</v>
      </c>
      <c r="G1808" s="388" t="s">
        <v>9566</v>
      </c>
    </row>
    <row r="1809" spans="4:7" x14ac:dyDescent="0.3">
      <c r="D1809" s="65"/>
      <c r="E1809" s="65"/>
      <c r="F1809" s="46">
        <f t="shared" si="38"/>
        <v>1438461</v>
      </c>
      <c r="G1809" s="388" t="s">
        <v>9566</v>
      </c>
    </row>
    <row r="1810" spans="4:7" x14ac:dyDescent="0.3">
      <c r="D1810" s="65"/>
      <c r="E1810" s="65"/>
      <c r="F1810" s="46">
        <f t="shared" si="38"/>
        <v>1438461</v>
      </c>
      <c r="G1810" s="388" t="s">
        <v>9566</v>
      </c>
    </row>
    <row r="1811" spans="4:7" x14ac:dyDescent="0.3">
      <c r="D1811" s="65"/>
      <c r="E1811" s="65"/>
      <c r="F1811" s="46">
        <f t="shared" si="38"/>
        <v>1438461</v>
      </c>
      <c r="G1811" s="388" t="s">
        <v>9566</v>
      </c>
    </row>
    <row r="1812" spans="4:7" x14ac:dyDescent="0.3">
      <c r="D1812" s="65"/>
      <c r="E1812" s="65"/>
      <c r="F1812" s="46">
        <f t="shared" si="38"/>
        <v>1438461</v>
      </c>
      <c r="G1812" s="388" t="s">
        <v>9566</v>
      </c>
    </row>
    <row r="1813" spans="4:7" x14ac:dyDescent="0.3">
      <c r="D1813" s="65"/>
      <c r="E1813" s="65"/>
      <c r="F1813" s="46">
        <f t="shared" si="38"/>
        <v>1438461</v>
      </c>
      <c r="G1813" s="388" t="s">
        <v>9566</v>
      </c>
    </row>
    <row r="1814" spans="4:7" x14ac:dyDescent="0.3">
      <c r="D1814" s="65"/>
      <c r="E1814" s="65"/>
      <c r="F1814" s="46">
        <f t="shared" si="38"/>
        <v>1438461</v>
      </c>
      <c r="G1814" s="388" t="s">
        <v>9566</v>
      </c>
    </row>
    <row r="1815" spans="4:7" x14ac:dyDescent="0.3">
      <c r="D1815" s="65"/>
      <c r="E1815" s="65"/>
      <c r="F1815" s="46">
        <f t="shared" si="38"/>
        <v>1438461</v>
      </c>
      <c r="G1815" s="388" t="s">
        <v>9566</v>
      </c>
    </row>
    <row r="1816" spans="4:7" x14ac:dyDescent="0.3">
      <c r="D1816" s="65"/>
      <c r="E1816" s="65"/>
      <c r="F1816" s="46">
        <f t="shared" si="38"/>
        <v>1438461</v>
      </c>
      <c r="G1816" s="388" t="s">
        <v>9566</v>
      </c>
    </row>
    <row r="1817" spans="4:7" x14ac:dyDescent="0.3">
      <c r="D1817" s="65"/>
      <c r="E1817" s="65"/>
      <c r="F1817" s="46">
        <f t="shared" si="38"/>
        <v>1438461</v>
      </c>
      <c r="G1817" s="388" t="s">
        <v>9566</v>
      </c>
    </row>
    <row r="1818" spans="4:7" x14ac:dyDescent="0.3">
      <c r="D1818" s="65"/>
      <c r="E1818" s="65"/>
      <c r="F1818" s="46">
        <f t="shared" si="38"/>
        <v>1438461</v>
      </c>
      <c r="G1818" s="388" t="s">
        <v>9566</v>
      </c>
    </row>
    <row r="1819" spans="4:7" x14ac:dyDescent="0.3">
      <c r="D1819" s="65"/>
      <c r="E1819" s="65"/>
      <c r="F1819" s="46">
        <f t="shared" si="38"/>
        <v>1438461</v>
      </c>
      <c r="G1819" s="388" t="s">
        <v>9566</v>
      </c>
    </row>
    <row r="1820" spans="4:7" x14ac:dyDescent="0.3">
      <c r="D1820" s="65"/>
      <c r="E1820" s="65"/>
      <c r="F1820" s="46">
        <f t="shared" si="38"/>
        <v>1438461</v>
      </c>
      <c r="G1820" s="388" t="s">
        <v>9566</v>
      </c>
    </row>
    <row r="1821" spans="4:7" x14ac:dyDescent="0.3">
      <c r="D1821" s="65"/>
      <c r="E1821" s="65"/>
      <c r="F1821" s="46">
        <f t="shared" si="38"/>
        <v>1438461</v>
      </c>
      <c r="G1821" s="388" t="s">
        <v>9566</v>
      </c>
    </row>
    <row r="1822" spans="4:7" x14ac:dyDescent="0.3">
      <c r="D1822" s="65"/>
      <c r="E1822" s="65"/>
      <c r="F1822" s="46">
        <f t="shared" si="38"/>
        <v>1438461</v>
      </c>
      <c r="G1822" s="388" t="s">
        <v>9566</v>
      </c>
    </row>
    <row r="1823" spans="4:7" x14ac:dyDescent="0.3">
      <c r="D1823" s="65"/>
      <c r="E1823" s="65"/>
      <c r="F1823" s="46">
        <f t="shared" si="38"/>
        <v>1438461</v>
      </c>
      <c r="G1823" s="388" t="s">
        <v>9566</v>
      </c>
    </row>
    <row r="1824" spans="4:7" x14ac:dyDescent="0.3">
      <c r="D1824" s="65"/>
      <c r="E1824" s="65"/>
      <c r="F1824" s="46">
        <f t="shared" si="38"/>
        <v>1438461</v>
      </c>
      <c r="G1824" s="388" t="s">
        <v>9566</v>
      </c>
    </row>
    <row r="1825" spans="4:7" x14ac:dyDescent="0.3">
      <c r="D1825" s="65"/>
      <c r="E1825" s="65"/>
      <c r="F1825" s="46">
        <f t="shared" si="38"/>
        <v>1438461</v>
      </c>
      <c r="G1825" s="388" t="s">
        <v>9566</v>
      </c>
    </row>
    <row r="1826" spans="4:7" x14ac:dyDescent="0.3">
      <c r="D1826" s="65"/>
      <c r="E1826" s="65"/>
      <c r="F1826" s="46">
        <f t="shared" si="38"/>
        <v>1438461</v>
      </c>
      <c r="G1826" s="388" t="s">
        <v>9566</v>
      </c>
    </row>
    <row r="1827" spans="4:7" x14ac:dyDescent="0.3">
      <c r="D1827" s="65"/>
      <c r="E1827" s="65"/>
      <c r="F1827" s="46">
        <f t="shared" si="38"/>
        <v>1438461</v>
      </c>
      <c r="G1827" s="388" t="s">
        <v>9566</v>
      </c>
    </row>
    <row r="1828" spans="4:7" x14ac:dyDescent="0.3">
      <c r="D1828" s="65"/>
      <c r="E1828" s="65"/>
      <c r="F1828" s="46">
        <f t="shared" si="38"/>
        <v>1438461</v>
      </c>
      <c r="G1828" s="388" t="s">
        <v>9566</v>
      </c>
    </row>
    <row r="1829" spans="4:7" x14ac:dyDescent="0.3">
      <c r="D1829" s="65"/>
      <c r="E1829" s="65"/>
      <c r="F1829" s="46">
        <f t="shared" si="38"/>
        <v>1438461</v>
      </c>
      <c r="G1829" s="388" t="s">
        <v>9566</v>
      </c>
    </row>
    <row r="1830" spans="4:7" x14ac:dyDescent="0.3">
      <c r="D1830" s="65"/>
      <c r="E1830" s="65"/>
      <c r="F1830" s="46">
        <f t="shared" si="38"/>
        <v>1438461</v>
      </c>
      <c r="G1830" s="388" t="s">
        <v>9566</v>
      </c>
    </row>
    <row r="1831" spans="4:7" x14ac:dyDescent="0.3">
      <c r="D1831" s="65"/>
      <c r="E1831" s="65"/>
      <c r="F1831" s="46">
        <f t="shared" si="38"/>
        <v>1438461</v>
      </c>
      <c r="G1831" s="388" t="s">
        <v>9566</v>
      </c>
    </row>
    <row r="1832" spans="4:7" x14ac:dyDescent="0.3">
      <c r="D1832" s="65"/>
      <c r="E1832" s="65"/>
      <c r="F1832" s="46">
        <f t="shared" si="38"/>
        <v>1438461</v>
      </c>
      <c r="G1832" s="388" t="s">
        <v>9566</v>
      </c>
    </row>
    <row r="1833" spans="4:7" x14ac:dyDescent="0.3">
      <c r="D1833" s="65"/>
      <c r="E1833" s="65"/>
      <c r="F1833" s="46">
        <f t="shared" si="38"/>
        <v>1438461</v>
      </c>
      <c r="G1833" s="388" t="s">
        <v>9566</v>
      </c>
    </row>
    <row r="1834" spans="4:7" x14ac:dyDescent="0.3">
      <c r="D1834" s="65"/>
      <c r="E1834" s="65"/>
      <c r="F1834" s="46">
        <f t="shared" si="38"/>
        <v>1438461</v>
      </c>
      <c r="G1834" s="388" t="s">
        <v>9566</v>
      </c>
    </row>
    <row r="1835" spans="4:7" x14ac:dyDescent="0.3">
      <c r="D1835" s="65"/>
      <c r="E1835" s="65"/>
      <c r="F1835" s="46">
        <f t="shared" si="38"/>
        <v>1438461</v>
      </c>
      <c r="G1835" s="388" t="s">
        <v>9566</v>
      </c>
    </row>
    <row r="1836" spans="4:7" x14ac:dyDescent="0.3">
      <c r="D1836" s="65"/>
      <c r="E1836" s="65"/>
      <c r="F1836" s="46">
        <f t="shared" si="38"/>
        <v>1438461</v>
      </c>
      <c r="G1836" s="388" t="s">
        <v>9566</v>
      </c>
    </row>
    <row r="1837" spans="4:7" x14ac:dyDescent="0.3">
      <c r="D1837" s="65"/>
      <c r="E1837" s="65"/>
      <c r="F1837" s="46">
        <f t="shared" si="38"/>
        <v>1438461</v>
      </c>
      <c r="G1837" s="388" t="s">
        <v>9566</v>
      </c>
    </row>
    <row r="1838" spans="4:7" x14ac:dyDescent="0.3">
      <c r="D1838" s="65"/>
      <c r="E1838" s="65"/>
      <c r="F1838" s="46">
        <f t="shared" si="38"/>
        <v>1438461</v>
      </c>
      <c r="G1838" s="388" t="s">
        <v>9566</v>
      </c>
    </row>
    <row r="1839" spans="4:7" x14ac:dyDescent="0.3">
      <c r="D1839" s="65"/>
      <c r="E1839" s="65"/>
      <c r="F1839" s="46">
        <f t="shared" si="38"/>
        <v>1438461</v>
      </c>
      <c r="G1839" s="388" t="s">
        <v>9566</v>
      </c>
    </row>
    <row r="1840" spans="4:7" x14ac:dyDescent="0.3">
      <c r="D1840" s="65"/>
      <c r="E1840" s="65"/>
      <c r="F1840" s="46">
        <f t="shared" si="38"/>
        <v>1438461</v>
      </c>
      <c r="G1840" s="388" t="s">
        <v>9566</v>
      </c>
    </row>
    <row r="1841" spans="4:7" x14ac:dyDescent="0.3">
      <c r="D1841" s="65"/>
      <c r="E1841" s="65"/>
      <c r="F1841" s="46">
        <f t="shared" si="38"/>
        <v>1438461</v>
      </c>
      <c r="G1841" s="388" t="s">
        <v>9566</v>
      </c>
    </row>
    <row r="1842" spans="4:7" x14ac:dyDescent="0.3">
      <c r="D1842" s="65"/>
      <c r="E1842" s="65"/>
      <c r="F1842" s="46">
        <f t="shared" si="38"/>
        <v>1438461</v>
      </c>
      <c r="G1842" s="388" t="s">
        <v>9566</v>
      </c>
    </row>
    <row r="1843" spans="4:7" x14ac:dyDescent="0.3">
      <c r="D1843" s="65"/>
      <c r="E1843" s="65"/>
      <c r="F1843" s="46">
        <f t="shared" si="38"/>
        <v>1438461</v>
      </c>
      <c r="G1843" s="388" t="s">
        <v>9566</v>
      </c>
    </row>
    <row r="1844" spans="4:7" x14ac:dyDescent="0.3">
      <c r="D1844" s="65"/>
      <c r="E1844" s="65"/>
      <c r="F1844" s="46">
        <f t="shared" si="38"/>
        <v>1438461</v>
      </c>
      <c r="G1844" s="388" t="s">
        <v>9566</v>
      </c>
    </row>
    <row r="1845" spans="4:7" x14ac:dyDescent="0.3">
      <c r="D1845" s="65"/>
      <c r="E1845" s="65"/>
      <c r="F1845" s="46">
        <f t="shared" si="38"/>
        <v>1438461</v>
      </c>
      <c r="G1845" s="388" t="s">
        <v>9566</v>
      </c>
    </row>
    <row r="1846" spans="4:7" x14ac:dyDescent="0.3">
      <c r="D1846" s="65"/>
      <c r="E1846" s="65"/>
      <c r="F1846" s="46">
        <f t="shared" si="38"/>
        <v>1438461</v>
      </c>
      <c r="G1846" s="388" t="s">
        <v>9566</v>
      </c>
    </row>
    <row r="1847" spans="4:7" x14ac:dyDescent="0.3">
      <c r="D1847" s="65"/>
      <c r="E1847" s="65"/>
      <c r="F1847" s="46">
        <f t="shared" si="38"/>
        <v>1438461</v>
      </c>
      <c r="G1847" s="388" t="s">
        <v>9566</v>
      </c>
    </row>
    <row r="1848" spans="4:7" x14ac:dyDescent="0.3">
      <c r="D1848" s="65"/>
      <c r="E1848" s="65"/>
      <c r="F1848" s="46">
        <f t="shared" si="38"/>
        <v>1438461</v>
      </c>
      <c r="G1848" s="388" t="s">
        <v>9566</v>
      </c>
    </row>
    <row r="1849" spans="4:7" x14ac:dyDescent="0.3">
      <c r="D1849" s="65"/>
      <c r="E1849" s="65"/>
      <c r="F1849" s="46">
        <f t="shared" si="38"/>
        <v>1438461</v>
      </c>
      <c r="G1849" s="388" t="s">
        <v>9566</v>
      </c>
    </row>
    <row r="1850" spans="4:7" x14ac:dyDescent="0.3">
      <c r="D1850" s="65"/>
      <c r="E1850" s="65"/>
      <c r="F1850" s="46">
        <f t="shared" si="38"/>
        <v>1438461</v>
      </c>
      <c r="G1850" s="388" t="s">
        <v>9566</v>
      </c>
    </row>
    <row r="1851" spans="4:7" x14ac:dyDescent="0.3">
      <c r="F1851" s="46">
        <f t="shared" si="38"/>
        <v>1438461</v>
      </c>
      <c r="G1851" s="388" t="s">
        <v>9566</v>
      </c>
    </row>
    <row r="1852" spans="4:7" x14ac:dyDescent="0.3">
      <c r="F1852" s="46">
        <f t="shared" si="38"/>
        <v>1438461</v>
      </c>
      <c r="G1852" s="388" t="s">
        <v>9566</v>
      </c>
    </row>
    <row r="1853" spans="4:7" x14ac:dyDescent="0.3">
      <c r="F1853" s="46">
        <f t="shared" si="38"/>
        <v>1438461</v>
      </c>
      <c r="G1853" s="388" t="s">
        <v>9566</v>
      </c>
    </row>
    <row r="1854" spans="4:7" x14ac:dyDescent="0.3">
      <c r="F1854" s="46">
        <f t="shared" si="38"/>
        <v>1438461</v>
      </c>
      <c r="G1854" s="388" t="s">
        <v>9566</v>
      </c>
    </row>
    <row r="1855" spans="4:7" x14ac:dyDescent="0.3">
      <c r="F1855" s="46">
        <f t="shared" si="38"/>
        <v>1438461</v>
      </c>
      <c r="G1855" s="388" t="s">
        <v>9566</v>
      </c>
    </row>
    <row r="1856" spans="4:7" x14ac:dyDescent="0.3">
      <c r="F1856" s="46">
        <f t="shared" si="38"/>
        <v>1438461</v>
      </c>
      <c r="G1856" s="388" t="s">
        <v>9566</v>
      </c>
    </row>
    <row r="1857" spans="6:7" x14ac:dyDescent="0.3">
      <c r="F1857" s="46">
        <f t="shared" si="38"/>
        <v>1438461</v>
      </c>
      <c r="G1857" s="388" t="s">
        <v>9566</v>
      </c>
    </row>
    <row r="1858" spans="6:7" x14ac:dyDescent="0.3">
      <c r="F1858" s="46">
        <f t="shared" si="38"/>
        <v>1438461</v>
      </c>
      <c r="G1858" s="388" t="s">
        <v>9566</v>
      </c>
    </row>
    <row r="1859" spans="6:7" x14ac:dyDescent="0.3">
      <c r="F1859" s="46">
        <f t="shared" si="38"/>
        <v>1438461</v>
      </c>
      <c r="G1859" s="388" t="s">
        <v>9566</v>
      </c>
    </row>
    <row r="1860" spans="6:7" x14ac:dyDescent="0.3">
      <c r="F1860" s="46">
        <f t="shared" si="38"/>
        <v>1438461</v>
      </c>
      <c r="G1860" s="388" t="s">
        <v>9566</v>
      </c>
    </row>
    <row r="1861" spans="6:7" x14ac:dyDescent="0.3">
      <c r="F1861" s="46">
        <f t="shared" si="38"/>
        <v>1438461</v>
      </c>
      <c r="G1861" s="388" t="s">
        <v>9566</v>
      </c>
    </row>
    <row r="1862" spans="6:7" x14ac:dyDescent="0.3">
      <c r="F1862" s="46">
        <f t="shared" si="38"/>
        <v>1438461</v>
      </c>
      <c r="G1862" s="388" t="s">
        <v>9566</v>
      </c>
    </row>
    <row r="1863" spans="6:7" x14ac:dyDescent="0.3">
      <c r="F1863" s="46">
        <f t="shared" si="38"/>
        <v>1438461</v>
      </c>
      <c r="G1863" s="388" t="s">
        <v>9566</v>
      </c>
    </row>
    <row r="1864" spans="6:7" x14ac:dyDescent="0.3">
      <c r="F1864" s="46">
        <f t="shared" si="38"/>
        <v>1438461</v>
      </c>
      <c r="G1864" s="388" t="s">
        <v>9566</v>
      </c>
    </row>
    <row r="1865" spans="6:7" x14ac:dyDescent="0.3">
      <c r="F1865" s="46">
        <f t="shared" si="38"/>
        <v>1438461</v>
      </c>
      <c r="G1865" s="388" t="s">
        <v>9566</v>
      </c>
    </row>
    <row r="1866" spans="6:7" x14ac:dyDescent="0.3">
      <c r="F1866" s="46">
        <f t="shared" si="38"/>
        <v>1438461</v>
      </c>
      <c r="G1866" s="388" t="s">
        <v>9566</v>
      </c>
    </row>
    <row r="1867" spans="6:7" x14ac:dyDescent="0.3">
      <c r="F1867" s="46">
        <f t="shared" ref="F1867:F1930" si="39">F1866+E1867-D1867</f>
        <v>1438461</v>
      </c>
      <c r="G1867" s="388" t="s">
        <v>9566</v>
      </c>
    </row>
    <row r="1868" spans="6:7" x14ac:dyDescent="0.3">
      <c r="F1868" s="46">
        <f t="shared" si="39"/>
        <v>1438461</v>
      </c>
      <c r="G1868" s="388" t="s">
        <v>9566</v>
      </c>
    </row>
    <row r="1869" spans="6:7" x14ac:dyDescent="0.3">
      <c r="F1869" s="46">
        <f t="shared" si="39"/>
        <v>1438461</v>
      </c>
      <c r="G1869" s="388" t="s">
        <v>9566</v>
      </c>
    </row>
    <row r="1870" spans="6:7" x14ac:dyDescent="0.3">
      <c r="F1870" s="46">
        <f t="shared" si="39"/>
        <v>1438461</v>
      </c>
      <c r="G1870" s="388" t="s">
        <v>9566</v>
      </c>
    </row>
    <row r="1871" spans="6:7" x14ac:dyDescent="0.3">
      <c r="F1871" s="46">
        <f t="shared" si="39"/>
        <v>1438461</v>
      </c>
      <c r="G1871" s="388" t="s">
        <v>9566</v>
      </c>
    </row>
    <row r="1872" spans="6:7" x14ac:dyDescent="0.3">
      <c r="F1872" s="46">
        <f t="shared" si="39"/>
        <v>1438461</v>
      </c>
      <c r="G1872" s="388" t="s">
        <v>9566</v>
      </c>
    </row>
    <row r="1873" spans="6:7" x14ac:dyDescent="0.3">
      <c r="F1873" s="46">
        <f t="shared" si="39"/>
        <v>1438461</v>
      </c>
      <c r="G1873" s="388" t="s">
        <v>9566</v>
      </c>
    </row>
    <row r="1874" spans="6:7" x14ac:dyDescent="0.3">
      <c r="F1874" s="46">
        <f t="shared" si="39"/>
        <v>1438461</v>
      </c>
      <c r="G1874" s="388" t="s">
        <v>9566</v>
      </c>
    </row>
    <row r="1875" spans="6:7" x14ac:dyDescent="0.3">
      <c r="F1875" s="46">
        <f t="shared" si="39"/>
        <v>1438461</v>
      </c>
      <c r="G1875" s="388" t="s">
        <v>9566</v>
      </c>
    </row>
    <row r="1876" spans="6:7" x14ac:dyDescent="0.3">
      <c r="F1876" s="46">
        <f t="shared" si="39"/>
        <v>1438461</v>
      </c>
      <c r="G1876" s="388" t="s">
        <v>9566</v>
      </c>
    </row>
    <row r="1877" spans="6:7" x14ac:dyDescent="0.3">
      <c r="F1877" s="46">
        <f t="shared" si="39"/>
        <v>1438461</v>
      </c>
      <c r="G1877" s="388" t="s">
        <v>9566</v>
      </c>
    </row>
    <row r="1878" spans="6:7" x14ac:dyDescent="0.3">
      <c r="F1878" s="46">
        <f t="shared" si="39"/>
        <v>1438461</v>
      </c>
      <c r="G1878" s="388" t="s">
        <v>9566</v>
      </c>
    </row>
    <row r="1879" spans="6:7" x14ac:dyDescent="0.3">
      <c r="F1879" s="46">
        <f t="shared" si="39"/>
        <v>1438461</v>
      </c>
      <c r="G1879" s="388" t="s">
        <v>9566</v>
      </c>
    </row>
    <row r="1880" spans="6:7" x14ac:dyDescent="0.3">
      <c r="F1880" s="46">
        <f t="shared" si="39"/>
        <v>1438461</v>
      </c>
      <c r="G1880" s="388" t="s">
        <v>9566</v>
      </c>
    </row>
    <row r="1881" spans="6:7" x14ac:dyDescent="0.3">
      <c r="F1881" s="46">
        <f t="shared" si="39"/>
        <v>1438461</v>
      </c>
      <c r="G1881" s="388" t="s">
        <v>9566</v>
      </c>
    </row>
    <row r="1882" spans="6:7" x14ac:dyDescent="0.3">
      <c r="F1882" s="46">
        <f t="shared" si="39"/>
        <v>1438461</v>
      </c>
      <c r="G1882" s="388" t="s">
        <v>9566</v>
      </c>
    </row>
    <row r="1883" spans="6:7" x14ac:dyDescent="0.3">
      <c r="F1883" s="46">
        <f t="shared" si="39"/>
        <v>1438461</v>
      </c>
      <c r="G1883" s="388" t="s">
        <v>9566</v>
      </c>
    </row>
    <row r="1884" spans="6:7" x14ac:dyDescent="0.3">
      <c r="F1884" s="46">
        <f t="shared" si="39"/>
        <v>1438461</v>
      </c>
      <c r="G1884" s="388" t="s">
        <v>9566</v>
      </c>
    </row>
    <row r="1885" spans="6:7" x14ac:dyDescent="0.3">
      <c r="F1885" s="46">
        <f t="shared" si="39"/>
        <v>1438461</v>
      </c>
      <c r="G1885" s="388" t="s">
        <v>9566</v>
      </c>
    </row>
    <row r="1886" spans="6:7" x14ac:dyDescent="0.3">
      <c r="F1886" s="46">
        <f t="shared" si="39"/>
        <v>1438461</v>
      </c>
      <c r="G1886" s="388" t="s">
        <v>9566</v>
      </c>
    </row>
    <row r="1887" spans="6:7" x14ac:dyDescent="0.3">
      <c r="F1887" s="46">
        <f t="shared" si="39"/>
        <v>1438461</v>
      </c>
      <c r="G1887" s="388" t="s">
        <v>9566</v>
      </c>
    </row>
    <row r="1888" spans="6:7" x14ac:dyDescent="0.3">
      <c r="F1888" s="46">
        <f t="shared" si="39"/>
        <v>1438461</v>
      </c>
      <c r="G1888" s="388" t="s">
        <v>9566</v>
      </c>
    </row>
    <row r="1889" spans="6:7" x14ac:dyDescent="0.3">
      <c r="F1889" s="46">
        <f t="shared" si="39"/>
        <v>1438461</v>
      </c>
      <c r="G1889" s="388" t="s">
        <v>9566</v>
      </c>
    </row>
    <row r="1890" spans="6:7" x14ac:dyDescent="0.3">
      <c r="F1890" s="46">
        <f t="shared" si="39"/>
        <v>1438461</v>
      </c>
      <c r="G1890" s="388" t="s">
        <v>9566</v>
      </c>
    </row>
    <row r="1891" spans="6:7" x14ac:dyDescent="0.3">
      <c r="F1891" s="46">
        <f t="shared" si="39"/>
        <v>1438461</v>
      </c>
      <c r="G1891" s="388" t="s">
        <v>9566</v>
      </c>
    </row>
    <row r="1892" spans="6:7" x14ac:dyDescent="0.3">
      <c r="F1892" s="46">
        <f t="shared" si="39"/>
        <v>1438461</v>
      </c>
      <c r="G1892" s="388" t="s">
        <v>9566</v>
      </c>
    </row>
    <row r="1893" spans="6:7" x14ac:dyDescent="0.3">
      <c r="F1893" s="46">
        <f t="shared" si="39"/>
        <v>1438461</v>
      </c>
      <c r="G1893" s="388" t="s">
        <v>9566</v>
      </c>
    </row>
    <row r="1894" spans="6:7" x14ac:dyDescent="0.3">
      <c r="F1894" s="46">
        <f t="shared" si="39"/>
        <v>1438461</v>
      </c>
      <c r="G1894" s="388" t="s">
        <v>9566</v>
      </c>
    </row>
    <row r="1895" spans="6:7" x14ac:dyDescent="0.3">
      <c r="F1895" s="46">
        <f t="shared" si="39"/>
        <v>1438461</v>
      </c>
      <c r="G1895" s="388" t="s">
        <v>9566</v>
      </c>
    </row>
    <row r="1896" spans="6:7" x14ac:dyDescent="0.3">
      <c r="F1896" s="46">
        <f t="shared" si="39"/>
        <v>1438461</v>
      </c>
      <c r="G1896" s="388" t="s">
        <v>9566</v>
      </c>
    </row>
    <row r="1897" spans="6:7" x14ac:dyDescent="0.3">
      <c r="F1897" s="46">
        <f t="shared" si="39"/>
        <v>1438461</v>
      </c>
      <c r="G1897" s="388" t="s">
        <v>9566</v>
      </c>
    </row>
    <row r="1898" spans="6:7" x14ac:dyDescent="0.3">
      <c r="F1898" s="46">
        <f t="shared" si="39"/>
        <v>1438461</v>
      </c>
      <c r="G1898" s="388" t="s">
        <v>9566</v>
      </c>
    </row>
    <row r="1899" spans="6:7" x14ac:dyDescent="0.3">
      <c r="F1899" s="46">
        <f t="shared" si="39"/>
        <v>1438461</v>
      </c>
      <c r="G1899" s="388" t="s">
        <v>9566</v>
      </c>
    </row>
    <row r="1900" spans="6:7" x14ac:dyDescent="0.3">
      <c r="F1900" s="46">
        <f t="shared" si="39"/>
        <v>1438461</v>
      </c>
      <c r="G1900" s="388" t="s">
        <v>9566</v>
      </c>
    </row>
    <row r="1901" spans="6:7" x14ac:dyDescent="0.3">
      <c r="F1901" s="46">
        <f t="shared" si="39"/>
        <v>1438461</v>
      </c>
      <c r="G1901" s="388" t="s">
        <v>9566</v>
      </c>
    </row>
    <row r="1902" spans="6:7" x14ac:dyDescent="0.3">
      <c r="F1902" s="46">
        <f t="shared" si="39"/>
        <v>1438461</v>
      </c>
      <c r="G1902" s="388" t="s">
        <v>9566</v>
      </c>
    </row>
    <row r="1903" spans="6:7" x14ac:dyDescent="0.3">
      <c r="F1903" s="46">
        <f t="shared" si="39"/>
        <v>1438461</v>
      </c>
      <c r="G1903" s="388" t="s">
        <v>9566</v>
      </c>
    </row>
    <row r="1904" spans="6:7" x14ac:dyDescent="0.3">
      <c r="F1904" s="46">
        <f t="shared" si="39"/>
        <v>1438461</v>
      </c>
      <c r="G1904" s="388" t="s">
        <v>9566</v>
      </c>
    </row>
    <row r="1905" spans="6:7" x14ac:dyDescent="0.3">
      <c r="F1905" s="46">
        <f t="shared" si="39"/>
        <v>1438461</v>
      </c>
      <c r="G1905" s="388" t="s">
        <v>9566</v>
      </c>
    </row>
    <row r="1906" spans="6:7" x14ac:dyDescent="0.3">
      <c r="F1906" s="46">
        <f t="shared" si="39"/>
        <v>1438461</v>
      </c>
      <c r="G1906" s="388" t="s">
        <v>9566</v>
      </c>
    </row>
    <row r="1907" spans="6:7" x14ac:dyDescent="0.3">
      <c r="F1907" s="46">
        <f t="shared" si="39"/>
        <v>1438461</v>
      </c>
      <c r="G1907" s="388" t="s">
        <v>9566</v>
      </c>
    </row>
    <row r="1908" spans="6:7" x14ac:dyDescent="0.3">
      <c r="F1908" s="46">
        <f t="shared" si="39"/>
        <v>1438461</v>
      </c>
      <c r="G1908" s="388" t="s">
        <v>9566</v>
      </c>
    </row>
    <row r="1909" spans="6:7" x14ac:dyDescent="0.3">
      <c r="F1909" s="46">
        <f t="shared" si="39"/>
        <v>1438461</v>
      </c>
      <c r="G1909" s="388" t="s">
        <v>9566</v>
      </c>
    </row>
    <row r="1910" spans="6:7" x14ac:dyDescent="0.3">
      <c r="F1910" s="46">
        <f t="shared" si="39"/>
        <v>1438461</v>
      </c>
      <c r="G1910" s="388" t="s">
        <v>9566</v>
      </c>
    </row>
    <row r="1911" spans="6:7" x14ac:dyDescent="0.3">
      <c r="F1911" s="46">
        <f t="shared" si="39"/>
        <v>1438461</v>
      </c>
      <c r="G1911" s="388" t="s">
        <v>9566</v>
      </c>
    </row>
    <row r="1912" spans="6:7" x14ac:dyDescent="0.3">
      <c r="F1912" s="46">
        <f t="shared" si="39"/>
        <v>1438461</v>
      </c>
      <c r="G1912" s="388" t="s">
        <v>9566</v>
      </c>
    </row>
    <row r="1913" spans="6:7" x14ac:dyDescent="0.3">
      <c r="F1913" s="46">
        <f t="shared" si="39"/>
        <v>1438461</v>
      </c>
      <c r="G1913" s="388" t="s">
        <v>9566</v>
      </c>
    </row>
    <row r="1914" spans="6:7" x14ac:dyDescent="0.3">
      <c r="F1914" s="46">
        <f t="shared" si="39"/>
        <v>1438461</v>
      </c>
      <c r="G1914" s="388" t="s">
        <v>9566</v>
      </c>
    </row>
    <row r="1915" spans="6:7" x14ac:dyDescent="0.3">
      <c r="F1915" s="46">
        <f t="shared" si="39"/>
        <v>1438461</v>
      </c>
      <c r="G1915" s="388" t="s">
        <v>9566</v>
      </c>
    </row>
    <row r="1916" spans="6:7" x14ac:dyDescent="0.3">
      <c r="F1916" s="46">
        <f t="shared" si="39"/>
        <v>1438461</v>
      </c>
      <c r="G1916" s="388" t="s">
        <v>9566</v>
      </c>
    </row>
    <row r="1917" spans="6:7" x14ac:dyDescent="0.3">
      <c r="F1917" s="46">
        <f t="shared" si="39"/>
        <v>1438461</v>
      </c>
      <c r="G1917" s="388" t="s">
        <v>9566</v>
      </c>
    </row>
    <row r="1918" spans="6:7" x14ac:dyDescent="0.3">
      <c r="F1918" s="46">
        <f t="shared" si="39"/>
        <v>1438461</v>
      </c>
      <c r="G1918" s="388" t="s">
        <v>9566</v>
      </c>
    </row>
    <row r="1919" spans="6:7" x14ac:dyDescent="0.3">
      <c r="F1919" s="46">
        <f t="shared" si="39"/>
        <v>1438461</v>
      </c>
      <c r="G1919" s="388" t="s">
        <v>9566</v>
      </c>
    </row>
    <row r="1920" spans="6:7" x14ac:dyDescent="0.3">
      <c r="F1920" s="46">
        <f t="shared" si="39"/>
        <v>1438461</v>
      </c>
      <c r="G1920" s="388" t="s">
        <v>9566</v>
      </c>
    </row>
    <row r="1921" spans="6:7" x14ac:dyDescent="0.3">
      <c r="F1921" s="46">
        <f t="shared" si="39"/>
        <v>1438461</v>
      </c>
      <c r="G1921" s="388" t="s">
        <v>9566</v>
      </c>
    </row>
    <row r="1922" spans="6:7" x14ac:dyDescent="0.3">
      <c r="F1922" s="46">
        <f t="shared" si="39"/>
        <v>1438461</v>
      </c>
      <c r="G1922" s="388" t="s">
        <v>9566</v>
      </c>
    </row>
    <row r="1923" spans="6:7" x14ac:dyDescent="0.3">
      <c r="F1923" s="46">
        <f t="shared" si="39"/>
        <v>1438461</v>
      </c>
      <c r="G1923" s="388" t="s">
        <v>9566</v>
      </c>
    </row>
    <row r="1924" spans="6:7" x14ac:dyDescent="0.3">
      <c r="F1924" s="46">
        <f t="shared" si="39"/>
        <v>1438461</v>
      </c>
      <c r="G1924" s="388" t="s">
        <v>9566</v>
      </c>
    </row>
    <row r="1925" spans="6:7" x14ac:dyDescent="0.3">
      <c r="F1925" s="46">
        <f t="shared" si="39"/>
        <v>1438461</v>
      </c>
      <c r="G1925" s="388" t="s">
        <v>9566</v>
      </c>
    </row>
    <row r="1926" spans="6:7" x14ac:dyDescent="0.3">
      <c r="F1926" s="46">
        <f t="shared" si="39"/>
        <v>1438461</v>
      </c>
      <c r="G1926" s="388" t="s">
        <v>9566</v>
      </c>
    </row>
    <row r="1927" spans="6:7" x14ac:dyDescent="0.3">
      <c r="F1927" s="46">
        <f t="shared" si="39"/>
        <v>1438461</v>
      </c>
      <c r="G1927" s="388" t="s">
        <v>9566</v>
      </c>
    </row>
    <row r="1928" spans="6:7" x14ac:dyDescent="0.3">
      <c r="F1928" s="46">
        <f t="shared" si="39"/>
        <v>1438461</v>
      </c>
      <c r="G1928" s="388" t="s">
        <v>9566</v>
      </c>
    </row>
    <row r="1929" spans="6:7" x14ac:dyDescent="0.3">
      <c r="F1929" s="46">
        <f t="shared" si="39"/>
        <v>1438461</v>
      </c>
      <c r="G1929" s="388" t="s">
        <v>9566</v>
      </c>
    </row>
    <row r="1930" spans="6:7" x14ac:dyDescent="0.3">
      <c r="F1930" s="46">
        <f t="shared" si="39"/>
        <v>1438461</v>
      </c>
      <c r="G1930" s="388" t="s">
        <v>9566</v>
      </c>
    </row>
    <row r="1931" spans="6:7" x14ac:dyDescent="0.3">
      <c r="F1931" s="46">
        <f t="shared" ref="F1931:F1994" si="40">F1930+E1931-D1931</f>
        <v>1438461</v>
      </c>
      <c r="G1931" s="388" t="s">
        <v>9566</v>
      </c>
    </row>
    <row r="1932" spans="6:7" x14ac:dyDescent="0.3">
      <c r="F1932" s="46">
        <f t="shared" si="40"/>
        <v>1438461</v>
      </c>
      <c r="G1932" s="388" t="s">
        <v>9566</v>
      </c>
    </row>
    <row r="1933" spans="6:7" x14ac:dyDescent="0.3">
      <c r="F1933" s="46">
        <f t="shared" si="40"/>
        <v>1438461</v>
      </c>
      <c r="G1933" s="388" t="s">
        <v>9566</v>
      </c>
    </row>
    <row r="1934" spans="6:7" x14ac:dyDescent="0.3">
      <c r="F1934" s="46">
        <f t="shared" si="40"/>
        <v>1438461</v>
      </c>
      <c r="G1934" s="388" t="s">
        <v>9566</v>
      </c>
    </row>
    <row r="1935" spans="6:7" x14ac:dyDescent="0.3">
      <c r="F1935" s="46">
        <f t="shared" si="40"/>
        <v>1438461</v>
      </c>
      <c r="G1935" s="388" t="s">
        <v>9566</v>
      </c>
    </row>
    <row r="1936" spans="6:7" x14ac:dyDescent="0.3">
      <c r="F1936" s="46">
        <f t="shared" si="40"/>
        <v>1438461</v>
      </c>
      <c r="G1936" s="388" t="s">
        <v>9566</v>
      </c>
    </row>
    <row r="1937" spans="6:7" x14ac:dyDescent="0.3">
      <c r="F1937" s="46">
        <f t="shared" si="40"/>
        <v>1438461</v>
      </c>
      <c r="G1937" s="388" t="s">
        <v>9566</v>
      </c>
    </row>
    <row r="1938" spans="6:7" x14ac:dyDescent="0.3">
      <c r="F1938" s="46">
        <f t="shared" si="40"/>
        <v>1438461</v>
      </c>
      <c r="G1938" s="388" t="s">
        <v>9566</v>
      </c>
    </row>
    <row r="1939" spans="6:7" x14ac:dyDescent="0.3">
      <c r="F1939" s="46">
        <f t="shared" si="40"/>
        <v>1438461</v>
      </c>
      <c r="G1939" s="388" t="s">
        <v>9566</v>
      </c>
    </row>
    <row r="1940" spans="6:7" x14ac:dyDescent="0.3">
      <c r="F1940" s="46">
        <f t="shared" si="40"/>
        <v>1438461</v>
      </c>
      <c r="G1940" s="388" t="s">
        <v>9566</v>
      </c>
    </row>
    <row r="1941" spans="6:7" x14ac:dyDescent="0.3">
      <c r="F1941" s="46">
        <f t="shared" si="40"/>
        <v>1438461</v>
      </c>
      <c r="G1941" s="388" t="s">
        <v>9566</v>
      </c>
    </row>
    <row r="1942" spans="6:7" x14ac:dyDescent="0.3">
      <c r="F1942" s="46">
        <f t="shared" si="40"/>
        <v>1438461</v>
      </c>
      <c r="G1942" s="388" t="s">
        <v>9566</v>
      </c>
    </row>
    <row r="1943" spans="6:7" x14ac:dyDescent="0.3">
      <c r="F1943" s="46">
        <f t="shared" si="40"/>
        <v>1438461</v>
      </c>
      <c r="G1943" s="388" t="s">
        <v>9566</v>
      </c>
    </row>
    <row r="1944" spans="6:7" x14ac:dyDescent="0.3">
      <c r="F1944" s="46">
        <f t="shared" si="40"/>
        <v>1438461</v>
      </c>
      <c r="G1944" s="388" t="s">
        <v>9566</v>
      </c>
    </row>
    <row r="1945" spans="6:7" x14ac:dyDescent="0.3">
      <c r="F1945" s="46">
        <f t="shared" si="40"/>
        <v>1438461</v>
      </c>
      <c r="G1945" s="388" t="s">
        <v>9566</v>
      </c>
    </row>
    <row r="1946" spans="6:7" x14ac:dyDescent="0.3">
      <c r="F1946" s="46">
        <f t="shared" si="40"/>
        <v>1438461</v>
      </c>
      <c r="G1946" s="388" t="s">
        <v>9566</v>
      </c>
    </row>
    <row r="1947" spans="6:7" x14ac:dyDescent="0.3">
      <c r="F1947" s="46">
        <f t="shared" si="40"/>
        <v>1438461</v>
      </c>
      <c r="G1947" s="388" t="s">
        <v>9566</v>
      </c>
    </row>
    <row r="1948" spans="6:7" x14ac:dyDescent="0.3">
      <c r="F1948" s="46">
        <f t="shared" si="40"/>
        <v>1438461</v>
      </c>
      <c r="G1948" s="388" t="s">
        <v>9566</v>
      </c>
    </row>
    <row r="1949" spans="6:7" x14ac:dyDescent="0.3">
      <c r="F1949" s="46">
        <f t="shared" si="40"/>
        <v>1438461</v>
      </c>
      <c r="G1949" s="388" t="s">
        <v>9566</v>
      </c>
    </row>
    <row r="1950" spans="6:7" x14ac:dyDescent="0.3">
      <c r="F1950" s="46">
        <f t="shared" si="40"/>
        <v>1438461</v>
      </c>
      <c r="G1950" s="388" t="s">
        <v>9566</v>
      </c>
    </row>
    <row r="1951" spans="6:7" x14ac:dyDescent="0.3">
      <c r="F1951" s="46">
        <f t="shared" si="40"/>
        <v>1438461</v>
      </c>
      <c r="G1951" s="388" t="s">
        <v>9566</v>
      </c>
    </row>
    <row r="1952" spans="6:7" x14ac:dyDescent="0.3">
      <c r="F1952" s="46">
        <f t="shared" si="40"/>
        <v>1438461</v>
      </c>
      <c r="G1952" s="388" t="s">
        <v>9566</v>
      </c>
    </row>
    <row r="1953" spans="6:7" x14ac:dyDescent="0.3">
      <c r="F1953" s="46">
        <f t="shared" si="40"/>
        <v>1438461</v>
      </c>
      <c r="G1953" s="388" t="s">
        <v>9566</v>
      </c>
    </row>
    <row r="1954" spans="6:7" x14ac:dyDescent="0.3">
      <c r="F1954" s="46">
        <f t="shared" si="40"/>
        <v>1438461</v>
      </c>
      <c r="G1954" s="388" t="s">
        <v>9566</v>
      </c>
    </row>
    <row r="1955" spans="6:7" x14ac:dyDescent="0.3">
      <c r="F1955" s="46">
        <f t="shared" si="40"/>
        <v>1438461</v>
      </c>
      <c r="G1955" s="388" t="s">
        <v>9566</v>
      </c>
    </row>
    <row r="1956" spans="6:7" x14ac:dyDescent="0.3">
      <c r="F1956" s="46">
        <f t="shared" si="40"/>
        <v>1438461</v>
      </c>
      <c r="G1956" s="388" t="s">
        <v>9566</v>
      </c>
    </row>
    <row r="1957" spans="6:7" x14ac:dyDescent="0.3">
      <c r="F1957" s="46">
        <f t="shared" si="40"/>
        <v>1438461</v>
      </c>
      <c r="G1957" s="388" t="s">
        <v>9566</v>
      </c>
    </row>
    <row r="1958" spans="6:7" x14ac:dyDescent="0.3">
      <c r="F1958" s="46">
        <f t="shared" si="40"/>
        <v>1438461</v>
      </c>
      <c r="G1958" s="388" t="s">
        <v>9566</v>
      </c>
    </row>
    <row r="1959" spans="6:7" x14ac:dyDescent="0.3">
      <c r="F1959" s="46">
        <f t="shared" si="40"/>
        <v>1438461</v>
      </c>
      <c r="G1959" s="388" t="s">
        <v>9566</v>
      </c>
    </row>
    <row r="1960" spans="6:7" x14ac:dyDescent="0.3">
      <c r="F1960" s="46">
        <f t="shared" si="40"/>
        <v>1438461</v>
      </c>
      <c r="G1960" s="388" t="s">
        <v>9566</v>
      </c>
    </row>
    <row r="1961" spans="6:7" x14ac:dyDescent="0.3">
      <c r="F1961" s="46">
        <f t="shared" si="40"/>
        <v>1438461</v>
      </c>
      <c r="G1961" s="388" t="s">
        <v>9566</v>
      </c>
    </row>
    <row r="1962" spans="6:7" x14ac:dyDescent="0.3">
      <c r="F1962" s="46">
        <f t="shared" si="40"/>
        <v>1438461</v>
      </c>
      <c r="G1962" s="388" t="s">
        <v>9566</v>
      </c>
    </row>
    <row r="1963" spans="6:7" x14ac:dyDescent="0.3">
      <c r="F1963" s="46">
        <f t="shared" si="40"/>
        <v>1438461</v>
      </c>
      <c r="G1963" s="388" t="s">
        <v>9566</v>
      </c>
    </row>
    <row r="1964" spans="6:7" x14ac:dyDescent="0.3">
      <c r="F1964" s="46">
        <f t="shared" si="40"/>
        <v>1438461</v>
      </c>
      <c r="G1964" s="388" t="s">
        <v>9566</v>
      </c>
    </row>
    <row r="1965" spans="6:7" x14ac:dyDescent="0.3">
      <c r="F1965" s="46">
        <f t="shared" si="40"/>
        <v>1438461</v>
      </c>
      <c r="G1965" s="388" t="s">
        <v>9566</v>
      </c>
    </row>
    <row r="1966" spans="6:7" x14ac:dyDescent="0.3">
      <c r="F1966" s="46">
        <f t="shared" si="40"/>
        <v>1438461</v>
      </c>
      <c r="G1966" s="388" t="s">
        <v>9566</v>
      </c>
    </row>
    <row r="1967" spans="6:7" x14ac:dyDescent="0.3">
      <c r="F1967" s="46">
        <f t="shared" si="40"/>
        <v>1438461</v>
      </c>
      <c r="G1967" s="388" t="s">
        <v>9566</v>
      </c>
    </row>
    <row r="1968" spans="6:7" x14ac:dyDescent="0.3">
      <c r="F1968" s="46">
        <f t="shared" si="40"/>
        <v>1438461</v>
      </c>
      <c r="G1968" s="388" t="s">
        <v>9566</v>
      </c>
    </row>
    <row r="1969" spans="6:7" x14ac:dyDescent="0.3">
      <c r="F1969" s="46">
        <f t="shared" si="40"/>
        <v>1438461</v>
      </c>
      <c r="G1969" s="388" t="s">
        <v>9566</v>
      </c>
    </row>
    <row r="1970" spans="6:7" x14ac:dyDescent="0.3">
      <c r="F1970" s="46">
        <f t="shared" si="40"/>
        <v>1438461</v>
      </c>
      <c r="G1970" s="388" t="s">
        <v>9566</v>
      </c>
    </row>
    <row r="1971" spans="6:7" x14ac:dyDescent="0.3">
      <c r="F1971" s="46">
        <f t="shared" si="40"/>
        <v>1438461</v>
      </c>
      <c r="G1971" s="388" t="s">
        <v>9566</v>
      </c>
    </row>
    <row r="1972" spans="6:7" x14ac:dyDescent="0.3">
      <c r="F1972" s="46">
        <f t="shared" si="40"/>
        <v>1438461</v>
      </c>
      <c r="G1972" s="388" t="s">
        <v>9566</v>
      </c>
    </row>
    <row r="1973" spans="6:7" x14ac:dyDescent="0.3">
      <c r="F1973" s="46">
        <f t="shared" si="40"/>
        <v>1438461</v>
      </c>
      <c r="G1973" s="388" t="s">
        <v>9566</v>
      </c>
    </row>
    <row r="1974" spans="6:7" x14ac:dyDescent="0.3">
      <c r="F1974" s="46">
        <f t="shared" si="40"/>
        <v>1438461</v>
      </c>
      <c r="G1974" s="388" t="s">
        <v>9566</v>
      </c>
    </row>
    <row r="1975" spans="6:7" x14ac:dyDescent="0.3">
      <c r="F1975" s="46">
        <f t="shared" si="40"/>
        <v>1438461</v>
      </c>
      <c r="G1975" s="388" t="s">
        <v>9566</v>
      </c>
    </row>
    <row r="1976" spans="6:7" x14ac:dyDescent="0.3">
      <c r="F1976" s="46">
        <f t="shared" si="40"/>
        <v>1438461</v>
      </c>
      <c r="G1976" s="388" t="s">
        <v>9566</v>
      </c>
    </row>
    <row r="1977" spans="6:7" x14ac:dyDescent="0.3">
      <c r="F1977" s="46">
        <f t="shared" si="40"/>
        <v>1438461</v>
      </c>
      <c r="G1977" s="388" t="s">
        <v>9566</v>
      </c>
    </row>
    <row r="1978" spans="6:7" x14ac:dyDescent="0.3">
      <c r="F1978" s="46">
        <f t="shared" si="40"/>
        <v>1438461</v>
      </c>
      <c r="G1978" s="388" t="s">
        <v>9566</v>
      </c>
    </row>
    <row r="1979" spans="6:7" x14ac:dyDescent="0.3">
      <c r="F1979" s="46">
        <f t="shared" si="40"/>
        <v>1438461</v>
      </c>
      <c r="G1979" s="388" t="s">
        <v>9566</v>
      </c>
    </row>
    <row r="1980" spans="6:7" x14ac:dyDescent="0.3">
      <c r="F1980" s="46">
        <f t="shared" si="40"/>
        <v>1438461</v>
      </c>
      <c r="G1980" s="388" t="s">
        <v>9566</v>
      </c>
    </row>
    <row r="1981" spans="6:7" x14ac:dyDescent="0.3">
      <c r="F1981" s="46">
        <f t="shared" si="40"/>
        <v>1438461</v>
      </c>
      <c r="G1981" s="388" t="s">
        <v>9566</v>
      </c>
    </row>
    <row r="1982" spans="6:7" x14ac:dyDescent="0.3">
      <c r="F1982" s="46">
        <f t="shared" si="40"/>
        <v>1438461</v>
      </c>
      <c r="G1982" s="388" t="s">
        <v>9566</v>
      </c>
    </row>
    <row r="1983" spans="6:7" x14ac:dyDescent="0.3">
      <c r="F1983" s="46">
        <f t="shared" si="40"/>
        <v>1438461</v>
      </c>
      <c r="G1983" s="388" t="s">
        <v>9566</v>
      </c>
    </row>
    <row r="1984" spans="6:7" x14ac:dyDescent="0.3">
      <c r="F1984" s="46">
        <f t="shared" si="40"/>
        <v>1438461</v>
      </c>
      <c r="G1984" s="388" t="s">
        <v>9566</v>
      </c>
    </row>
    <row r="1985" spans="6:7" x14ac:dyDescent="0.3">
      <c r="F1985" s="46">
        <f t="shared" si="40"/>
        <v>1438461</v>
      </c>
      <c r="G1985" s="388" t="s">
        <v>9566</v>
      </c>
    </row>
    <row r="1986" spans="6:7" x14ac:dyDescent="0.3">
      <c r="F1986" s="46">
        <f t="shared" si="40"/>
        <v>1438461</v>
      </c>
      <c r="G1986" s="388" t="s">
        <v>9566</v>
      </c>
    </row>
    <row r="1987" spans="6:7" x14ac:dyDescent="0.3">
      <c r="F1987" s="46">
        <f t="shared" si="40"/>
        <v>1438461</v>
      </c>
      <c r="G1987" s="388" t="s">
        <v>9566</v>
      </c>
    </row>
    <row r="1988" spans="6:7" x14ac:dyDescent="0.3">
      <c r="F1988" s="46">
        <f t="shared" si="40"/>
        <v>1438461</v>
      </c>
      <c r="G1988" s="388" t="s">
        <v>9566</v>
      </c>
    </row>
    <row r="1989" spans="6:7" x14ac:dyDescent="0.3">
      <c r="F1989" s="46">
        <f t="shared" si="40"/>
        <v>1438461</v>
      </c>
      <c r="G1989" s="388" t="s">
        <v>9566</v>
      </c>
    </row>
    <row r="1990" spans="6:7" x14ac:dyDescent="0.3">
      <c r="F1990" s="46">
        <f t="shared" si="40"/>
        <v>1438461</v>
      </c>
      <c r="G1990" s="388" t="s">
        <v>9566</v>
      </c>
    </row>
    <row r="1991" spans="6:7" x14ac:dyDescent="0.3">
      <c r="F1991" s="46">
        <f t="shared" si="40"/>
        <v>1438461</v>
      </c>
      <c r="G1991" s="388" t="s">
        <v>9566</v>
      </c>
    </row>
    <row r="1992" spans="6:7" x14ac:dyDescent="0.3">
      <c r="F1992" s="46">
        <f t="shared" si="40"/>
        <v>1438461</v>
      </c>
      <c r="G1992" s="388" t="s">
        <v>9566</v>
      </c>
    </row>
    <row r="1993" spans="6:7" x14ac:dyDescent="0.3">
      <c r="F1993" s="46">
        <f t="shared" si="40"/>
        <v>1438461</v>
      </c>
      <c r="G1993" s="388" t="s">
        <v>9566</v>
      </c>
    </row>
    <row r="1994" spans="6:7" x14ac:dyDescent="0.3">
      <c r="F1994" s="46">
        <f t="shared" si="40"/>
        <v>1438461</v>
      </c>
      <c r="G1994" s="388" t="s">
        <v>9566</v>
      </c>
    </row>
    <row r="1995" spans="6:7" x14ac:dyDescent="0.3">
      <c r="F1995" s="46">
        <f t="shared" ref="F1995:F2007" si="41">F1994+E1995-D1995</f>
        <v>1438461</v>
      </c>
      <c r="G1995" s="388" t="s">
        <v>9566</v>
      </c>
    </row>
    <row r="1996" spans="6:7" x14ac:dyDescent="0.3">
      <c r="F1996" s="46">
        <f t="shared" si="41"/>
        <v>1438461</v>
      </c>
      <c r="G1996" s="388" t="s">
        <v>9566</v>
      </c>
    </row>
    <row r="1997" spans="6:7" x14ac:dyDescent="0.3">
      <c r="F1997" s="46">
        <f t="shared" si="41"/>
        <v>1438461</v>
      </c>
      <c r="G1997" s="388" t="s">
        <v>9566</v>
      </c>
    </row>
    <row r="1998" spans="6:7" x14ac:dyDescent="0.3">
      <c r="F1998" s="46">
        <f t="shared" si="41"/>
        <v>1438461</v>
      </c>
      <c r="G1998" s="388" t="s">
        <v>9566</v>
      </c>
    </row>
    <row r="1999" spans="6:7" x14ac:dyDescent="0.3">
      <c r="F1999" s="46">
        <f t="shared" si="41"/>
        <v>1438461</v>
      </c>
      <c r="G1999" s="388" t="s">
        <v>9566</v>
      </c>
    </row>
    <row r="2000" spans="6:7" x14ac:dyDescent="0.3">
      <c r="F2000" s="46">
        <f t="shared" si="41"/>
        <v>1438461</v>
      </c>
      <c r="G2000" s="388" t="s">
        <v>9566</v>
      </c>
    </row>
    <row r="2001" spans="6:7" x14ac:dyDescent="0.3">
      <c r="F2001" s="46">
        <f t="shared" si="41"/>
        <v>1438461</v>
      </c>
      <c r="G2001" s="388" t="s">
        <v>9566</v>
      </c>
    </row>
    <row r="2002" spans="6:7" x14ac:dyDescent="0.3">
      <c r="F2002" s="46">
        <f t="shared" si="41"/>
        <v>1438461</v>
      </c>
      <c r="G2002" s="388" t="s">
        <v>9566</v>
      </c>
    </row>
    <row r="2003" spans="6:7" x14ac:dyDescent="0.3">
      <c r="F2003" s="46">
        <f t="shared" si="41"/>
        <v>1438461</v>
      </c>
      <c r="G2003" s="388" t="s">
        <v>9566</v>
      </c>
    </row>
    <row r="2004" spans="6:7" x14ac:dyDescent="0.3">
      <c r="F2004" s="46">
        <f t="shared" si="41"/>
        <v>1438461</v>
      </c>
      <c r="G2004" s="388" t="s">
        <v>9566</v>
      </c>
    </row>
    <row r="2005" spans="6:7" x14ac:dyDescent="0.3">
      <c r="F2005" s="46">
        <f t="shared" si="41"/>
        <v>1438461</v>
      </c>
      <c r="G2005" s="388" t="s">
        <v>9566</v>
      </c>
    </row>
    <row r="2006" spans="6:7" x14ac:dyDescent="0.3">
      <c r="F2006" s="46">
        <f t="shared" si="41"/>
        <v>1438461</v>
      </c>
      <c r="G2006" s="388" t="s">
        <v>9566</v>
      </c>
    </row>
    <row r="2007" spans="6:7" x14ac:dyDescent="0.3">
      <c r="F2007" s="46">
        <f t="shared" si="41"/>
        <v>1438461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30" activePane="bottomLeft" state="frozen"/>
      <selection activeCell="D6707" sqref="D6707"/>
      <selection pane="bottomLeft" activeCell="C1148" sqref="C11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8"/>
      <c r="K1014" s="688"/>
      <c r="L1014" s="640"/>
    </row>
    <row r="1015" spans="1:12" ht="30" x14ac:dyDescent="0.25">
      <c r="A1015" s="440">
        <v>45405</v>
      </c>
      <c r="B1015" s="391"/>
      <c r="C1015" s="303" t="s">
        <v>13561</v>
      </c>
      <c r="D1015" s="302"/>
      <c r="E1015" s="310">
        <v>800000</v>
      </c>
      <c r="F1015" s="48">
        <f t="shared" si="29"/>
        <v>20588189</v>
      </c>
      <c r="G1015" s="397" t="s">
        <v>9567</v>
      </c>
      <c r="I1015" s="639"/>
      <c r="J1015" s="688"/>
      <c r="K1015" s="688"/>
      <c r="L1015" s="640"/>
    </row>
    <row r="1016" spans="1:12" ht="30" x14ac:dyDescent="0.25">
      <c r="A1016" s="440">
        <v>45405</v>
      </c>
      <c r="B1016" s="391"/>
      <c r="C1016" s="303" t="s">
        <v>13561</v>
      </c>
      <c r="D1016" s="302"/>
      <c r="E1016" s="310">
        <v>463000</v>
      </c>
      <c r="F1016" s="48">
        <f t="shared" si="29"/>
        <v>21051189</v>
      </c>
      <c r="G1016" s="397" t="s">
        <v>9567</v>
      </c>
      <c r="I1016" s="639"/>
      <c r="J1016" s="688"/>
      <c r="K1016" s="688"/>
      <c r="L1016" s="640"/>
    </row>
    <row r="1017" spans="1:12" ht="30" x14ac:dyDescent="0.25">
      <c r="A1017" s="440">
        <v>45405</v>
      </c>
      <c r="B1017" s="391"/>
      <c r="C1017" s="303" t="s">
        <v>13561</v>
      </c>
      <c r="D1017" s="302"/>
      <c r="E1017" s="310">
        <v>537000</v>
      </c>
      <c r="F1017" s="48">
        <f t="shared" si="29"/>
        <v>21588189</v>
      </c>
      <c r="G1017" s="397" t="s">
        <v>9567</v>
      </c>
      <c r="I1017" s="639"/>
      <c r="J1017" s="688"/>
      <c r="K1017" s="688"/>
      <c r="L1017" s="640"/>
    </row>
    <row r="1018" spans="1:12" ht="30" x14ac:dyDescent="0.25">
      <c r="A1018" s="440">
        <v>45406</v>
      </c>
      <c r="B1018" s="391"/>
      <c r="C1018" s="303" t="s">
        <v>13561</v>
      </c>
      <c r="D1018" s="302"/>
      <c r="E1018" s="310">
        <v>800000</v>
      </c>
      <c r="F1018" s="48">
        <f t="shared" si="29"/>
        <v>22388189</v>
      </c>
      <c r="G1018" s="397" t="s">
        <v>9567</v>
      </c>
      <c r="I1018" s="639"/>
      <c r="J1018" s="688"/>
      <c r="K1018" s="688"/>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8"/>
      <c r="K1019" s="688"/>
      <c r="L1019" s="640"/>
    </row>
    <row r="1020" spans="1:12" ht="30" x14ac:dyDescent="0.25">
      <c r="A1020" s="440">
        <v>45411</v>
      </c>
      <c r="B1020" s="391"/>
      <c r="C1020" s="303" t="s">
        <v>13561</v>
      </c>
      <c r="D1020" s="302"/>
      <c r="E1020" s="310">
        <v>300000</v>
      </c>
      <c r="F1020" s="48">
        <f t="shared" si="29"/>
        <v>23388189</v>
      </c>
      <c r="G1020" s="397" t="s">
        <v>9567</v>
      </c>
      <c r="I1020" s="639"/>
      <c r="J1020" s="688"/>
      <c r="K1020" s="688"/>
      <c r="L1020" s="640"/>
    </row>
    <row r="1021" spans="1:12" x14ac:dyDescent="0.25">
      <c r="A1021" s="440">
        <v>45408</v>
      </c>
      <c r="B1021" s="391"/>
      <c r="C1021" s="303" t="s">
        <v>13595</v>
      </c>
      <c r="D1021" s="302"/>
      <c r="E1021" s="310">
        <v>250000</v>
      </c>
      <c r="F1021" s="48">
        <f t="shared" si="29"/>
        <v>23638189</v>
      </c>
      <c r="G1021" s="397" t="s">
        <v>9567</v>
      </c>
      <c r="I1021" s="376"/>
      <c r="J1021" s="688"/>
      <c r="K1021" s="688"/>
      <c r="L1021" s="640"/>
    </row>
    <row r="1022" spans="1:12" x14ac:dyDescent="0.25">
      <c r="A1022" s="440">
        <v>45406</v>
      </c>
      <c r="B1022" s="391"/>
      <c r="C1022" s="303" t="s">
        <v>11413</v>
      </c>
      <c r="D1022" s="302"/>
      <c r="E1022" s="310">
        <v>355000</v>
      </c>
      <c r="F1022" s="48">
        <f t="shared" si="29"/>
        <v>23993189</v>
      </c>
      <c r="G1022" s="397" t="s">
        <v>9567</v>
      </c>
      <c r="I1022" s="689"/>
      <c r="J1022" s="689"/>
      <c r="K1022" s="689"/>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14343</v>
      </c>
      <c r="D1146" s="643">
        <v>400000</v>
      </c>
      <c r="E1146" s="304"/>
      <c r="F1146" s="48">
        <f t="shared" si="31"/>
        <v>19334024</v>
      </c>
      <c r="G1146" s="397" t="s">
        <v>9567</v>
      </c>
    </row>
    <row r="1147" spans="1:7" x14ac:dyDescent="0.25">
      <c r="A1147" s="440">
        <v>45530</v>
      </c>
      <c r="B1147" s="391"/>
      <c r="C1147" s="292" t="s">
        <v>14365</v>
      </c>
      <c r="D1147" s="304">
        <v>18500</v>
      </c>
      <c r="E1147" s="304"/>
      <c r="F1147" s="48">
        <f t="shared" si="31"/>
        <v>19315524</v>
      </c>
      <c r="G1147" s="397" t="s">
        <v>9567</v>
      </c>
    </row>
    <row r="1148" spans="1:7" x14ac:dyDescent="0.25">
      <c r="A1148" s="292"/>
      <c r="B1148" s="391"/>
      <c r="C1148" s="292"/>
      <c r="D1148" s="304"/>
      <c r="E1148" s="304"/>
      <c r="F1148" s="48">
        <f t="shared" si="31"/>
        <v>19315524</v>
      </c>
      <c r="G1148" s="397" t="s">
        <v>10757</v>
      </c>
    </row>
    <row r="1149" spans="1:7" x14ac:dyDescent="0.25">
      <c r="A1149" s="292"/>
      <c r="B1149" s="391"/>
      <c r="C1149" s="292"/>
      <c r="D1149" s="304"/>
      <c r="E1149" s="304"/>
      <c r="F1149" s="48">
        <f t="shared" si="31"/>
        <v>19315524</v>
      </c>
      <c r="G1149" s="397" t="s">
        <v>10757</v>
      </c>
    </row>
    <row r="1150" spans="1:7" x14ac:dyDescent="0.25">
      <c r="A1150" s="292"/>
      <c r="B1150" s="391"/>
      <c r="C1150" s="292"/>
      <c r="D1150" s="304"/>
      <c r="E1150" s="304"/>
      <c r="F1150" s="48">
        <f t="shared" si="31"/>
        <v>19315524</v>
      </c>
      <c r="G1150" s="397" t="s">
        <v>10757</v>
      </c>
    </row>
    <row r="1151" spans="1:7" x14ac:dyDescent="0.25">
      <c r="A1151" s="292"/>
      <c r="B1151" s="391"/>
      <c r="C1151" s="292"/>
      <c r="D1151" s="304"/>
      <c r="E1151" s="304"/>
      <c r="F1151" s="48">
        <f t="shared" si="31"/>
        <v>19315524</v>
      </c>
      <c r="G1151" s="397" t="s">
        <v>10757</v>
      </c>
    </row>
    <row r="1152" spans="1:7" x14ac:dyDescent="0.25">
      <c r="A1152" s="292"/>
      <c r="B1152" s="391"/>
      <c r="C1152" s="292"/>
      <c r="D1152" s="304"/>
      <c r="E1152" s="304"/>
      <c r="F1152" s="48">
        <f t="shared" si="31"/>
        <v>19315524</v>
      </c>
      <c r="G1152" s="397" t="s">
        <v>10757</v>
      </c>
    </row>
    <row r="1153" spans="1:7" x14ac:dyDescent="0.25">
      <c r="A1153" s="292"/>
      <c r="B1153" s="391"/>
      <c r="C1153" s="292"/>
      <c r="D1153" s="304"/>
      <c r="E1153" s="304"/>
      <c r="F1153" s="48">
        <f t="shared" si="31"/>
        <v>19315524</v>
      </c>
      <c r="G1153" s="397" t="s">
        <v>10757</v>
      </c>
    </row>
    <row r="1154" spans="1:7" x14ac:dyDescent="0.25">
      <c r="A1154" s="292"/>
      <c r="B1154" s="391"/>
      <c r="C1154" s="292"/>
      <c r="D1154" s="304"/>
      <c r="E1154" s="304"/>
      <c r="F1154" s="48">
        <f t="shared" si="31"/>
        <v>19315524</v>
      </c>
      <c r="G1154" s="397" t="s">
        <v>10757</v>
      </c>
    </row>
    <row r="1155" spans="1:7" x14ac:dyDescent="0.25">
      <c r="A1155" s="292"/>
      <c r="B1155" s="391"/>
      <c r="C1155" s="292"/>
      <c r="D1155" s="304"/>
      <c r="E1155" s="304"/>
      <c r="F1155" s="48">
        <f t="shared" si="31"/>
        <v>19315524</v>
      </c>
      <c r="G1155" s="397" t="s">
        <v>10757</v>
      </c>
    </row>
    <row r="1156" spans="1:7" x14ac:dyDescent="0.25">
      <c r="A1156" s="292"/>
      <c r="B1156" s="391"/>
      <c r="C1156" s="292"/>
      <c r="D1156" s="304"/>
      <c r="E1156" s="304"/>
      <c r="F1156" s="48">
        <f t="shared" si="31"/>
        <v>19315524</v>
      </c>
      <c r="G1156" s="397" t="s">
        <v>10757</v>
      </c>
    </row>
    <row r="1157" spans="1:7" x14ac:dyDescent="0.25">
      <c r="A1157" s="292"/>
      <c r="B1157" s="391"/>
      <c r="C1157" s="292"/>
      <c r="D1157" s="304"/>
      <c r="E1157" s="304"/>
      <c r="F1157" s="48">
        <f t="shared" si="31"/>
        <v>19315524</v>
      </c>
      <c r="G1157" s="397" t="s">
        <v>10757</v>
      </c>
    </row>
    <row r="1158" spans="1:7" x14ac:dyDescent="0.25">
      <c r="A1158" s="292"/>
      <c r="B1158" s="391"/>
      <c r="C1158" s="292"/>
      <c r="D1158" s="304"/>
      <c r="E1158" s="304"/>
      <c r="F1158" s="48">
        <f t="shared" si="31"/>
        <v>19315524</v>
      </c>
      <c r="G1158" s="397" t="s">
        <v>10757</v>
      </c>
    </row>
    <row r="1159" spans="1:7" x14ac:dyDescent="0.25">
      <c r="A1159" s="292"/>
      <c r="B1159" s="391"/>
      <c r="C1159" s="292"/>
      <c r="D1159" s="304"/>
      <c r="E1159" s="304"/>
      <c r="F1159" s="48">
        <f t="shared" si="31"/>
        <v>19315524</v>
      </c>
      <c r="G1159" s="397" t="s">
        <v>10757</v>
      </c>
    </row>
    <row r="1160" spans="1:7" x14ac:dyDescent="0.25">
      <c r="A1160" s="292"/>
      <c r="B1160" s="391"/>
      <c r="C1160" s="292"/>
      <c r="D1160" s="304"/>
      <c r="E1160" s="304"/>
      <c r="F1160" s="48">
        <f t="shared" si="31"/>
        <v>19315524</v>
      </c>
      <c r="G1160" s="397" t="s">
        <v>10757</v>
      </c>
    </row>
    <row r="1161" spans="1:7" x14ac:dyDescent="0.25">
      <c r="A1161" s="292"/>
      <c r="B1161" s="391"/>
      <c r="C1161" s="292"/>
      <c r="D1161" s="304"/>
      <c r="E1161" s="304"/>
      <c r="F1161" s="48">
        <f t="shared" si="31"/>
        <v>19315524</v>
      </c>
      <c r="G1161" s="397" t="s">
        <v>10757</v>
      </c>
    </row>
    <row r="1162" spans="1:7" x14ac:dyDescent="0.25">
      <c r="A1162" s="292"/>
      <c r="B1162" s="391"/>
      <c r="C1162" s="292"/>
      <c r="D1162" s="304"/>
      <c r="E1162" s="304"/>
      <c r="F1162" s="48">
        <f t="shared" si="31"/>
        <v>19315524</v>
      </c>
      <c r="G1162" s="397" t="s">
        <v>10757</v>
      </c>
    </row>
    <row r="1163" spans="1:7" x14ac:dyDescent="0.25">
      <c r="A1163" s="292"/>
      <c r="B1163" s="391"/>
      <c r="C1163" s="292"/>
      <c r="D1163" s="304"/>
      <c r="E1163" s="304"/>
      <c r="F1163" s="48">
        <f t="shared" si="31"/>
        <v>19315524</v>
      </c>
      <c r="G1163" s="397" t="s">
        <v>10757</v>
      </c>
    </row>
    <row r="1164" spans="1:7" x14ac:dyDescent="0.25">
      <c r="A1164" s="292"/>
      <c r="B1164" s="391"/>
      <c r="C1164" s="292"/>
      <c r="D1164" s="304"/>
      <c r="E1164" s="304"/>
      <c r="F1164" s="48">
        <f t="shared" si="31"/>
        <v>19315524</v>
      </c>
      <c r="G1164" s="397" t="s">
        <v>10757</v>
      </c>
    </row>
    <row r="1165" spans="1:7" x14ac:dyDescent="0.25">
      <c r="A1165" s="292"/>
      <c r="B1165" s="391"/>
      <c r="C1165" s="292"/>
      <c r="D1165" s="304"/>
      <c r="E1165" s="304"/>
      <c r="F1165" s="48">
        <f t="shared" si="31"/>
        <v>19315524</v>
      </c>
      <c r="G1165" s="397" t="s">
        <v>10757</v>
      </c>
    </row>
    <row r="1166" spans="1:7" x14ac:dyDescent="0.25">
      <c r="A1166" s="292"/>
      <c r="B1166" s="391"/>
      <c r="C1166" s="292"/>
      <c r="D1166" s="304"/>
      <c r="E1166" s="304"/>
      <c r="F1166" s="48">
        <f t="shared" si="31"/>
        <v>19315524</v>
      </c>
      <c r="G1166" s="397" t="s">
        <v>10757</v>
      </c>
    </row>
    <row r="1167" spans="1:7" x14ac:dyDescent="0.25">
      <c r="A1167" s="292"/>
      <c r="B1167" s="391"/>
      <c r="C1167" s="292"/>
      <c r="D1167" s="304"/>
      <c r="E1167" s="304"/>
      <c r="F1167" s="48">
        <f t="shared" si="31"/>
        <v>19315524</v>
      </c>
      <c r="G1167" s="397" t="s">
        <v>10757</v>
      </c>
    </row>
    <row r="1168" spans="1:7" x14ac:dyDescent="0.25">
      <c r="A1168" s="292"/>
      <c r="B1168" s="391"/>
      <c r="C1168" s="292"/>
      <c r="D1168" s="304"/>
      <c r="E1168" s="304"/>
      <c r="F1168" s="48">
        <f t="shared" si="31"/>
        <v>19315524</v>
      </c>
      <c r="G1168" s="397" t="s">
        <v>10757</v>
      </c>
    </row>
    <row r="1169" spans="1:7" x14ac:dyDescent="0.25">
      <c r="A1169" s="292"/>
      <c r="B1169" s="391"/>
      <c r="C1169" s="292"/>
      <c r="D1169" s="304"/>
      <c r="E1169" s="304"/>
      <c r="F1169" s="48">
        <f t="shared" si="31"/>
        <v>19315524</v>
      </c>
      <c r="G1169" s="397" t="s">
        <v>10757</v>
      </c>
    </row>
    <row r="1170" spans="1:7" x14ac:dyDescent="0.25">
      <c r="A1170" s="292"/>
      <c r="B1170" s="391"/>
      <c r="C1170" s="292"/>
      <c r="D1170" s="304"/>
      <c r="E1170" s="304"/>
      <c r="F1170" s="48">
        <f t="shared" si="31"/>
        <v>19315524</v>
      </c>
      <c r="G1170" s="397" t="s">
        <v>10757</v>
      </c>
    </row>
    <row r="1171" spans="1:7" x14ac:dyDescent="0.25">
      <c r="A1171" s="292"/>
      <c r="B1171" s="391"/>
      <c r="C1171" s="292"/>
      <c r="D1171" s="304"/>
      <c r="E1171" s="304"/>
      <c r="F1171" s="48">
        <f t="shared" si="31"/>
        <v>19315524</v>
      </c>
      <c r="G1171" s="397" t="s">
        <v>10757</v>
      </c>
    </row>
    <row r="1172" spans="1:7" x14ac:dyDescent="0.25">
      <c r="A1172" s="292"/>
      <c r="B1172" s="391"/>
      <c r="C1172" s="292"/>
      <c r="D1172" s="304"/>
      <c r="E1172" s="304"/>
      <c r="F1172" s="48">
        <f t="shared" si="31"/>
        <v>19315524</v>
      </c>
      <c r="G1172" s="397" t="s">
        <v>10757</v>
      </c>
    </row>
    <row r="1173" spans="1:7" x14ac:dyDescent="0.25">
      <c r="A1173" s="292"/>
      <c r="B1173" s="391"/>
      <c r="C1173" s="292"/>
      <c r="D1173" s="304"/>
      <c r="E1173" s="304"/>
      <c r="F1173" s="48">
        <f t="shared" si="31"/>
        <v>19315524</v>
      </c>
      <c r="G1173" s="397" t="s">
        <v>10757</v>
      </c>
    </row>
    <row r="1174" spans="1:7" x14ac:dyDescent="0.25">
      <c r="A1174" s="292"/>
      <c r="B1174" s="391"/>
      <c r="C1174" s="292"/>
      <c r="D1174" s="304"/>
      <c r="E1174" s="304"/>
      <c r="F1174" s="48">
        <f t="shared" si="31"/>
        <v>19315524</v>
      </c>
      <c r="G1174" s="397" t="s">
        <v>10757</v>
      </c>
    </row>
    <row r="1175" spans="1:7" x14ac:dyDescent="0.25">
      <c r="A1175" s="292"/>
      <c r="B1175" s="391"/>
      <c r="C1175" s="292"/>
      <c r="D1175" s="304"/>
      <c r="E1175" s="304"/>
      <c r="F1175" s="48">
        <f t="shared" si="31"/>
        <v>19315524</v>
      </c>
      <c r="G1175" s="397" t="s">
        <v>10757</v>
      </c>
    </row>
    <row r="1176" spans="1:7" x14ac:dyDescent="0.25">
      <c r="A1176" s="292"/>
      <c r="B1176" s="391"/>
      <c r="C1176" s="292"/>
      <c r="D1176" s="304"/>
      <c r="E1176" s="304"/>
      <c r="F1176" s="48">
        <f t="shared" si="31"/>
        <v>19315524</v>
      </c>
      <c r="G1176" s="397" t="s">
        <v>10757</v>
      </c>
    </row>
    <row r="1177" spans="1:7" x14ac:dyDescent="0.25">
      <c r="A1177" s="292"/>
      <c r="B1177" s="391"/>
      <c r="C1177" s="292"/>
      <c r="D1177" s="304"/>
      <c r="E1177" s="304"/>
      <c r="F1177" s="48">
        <f t="shared" si="31"/>
        <v>19315524</v>
      </c>
      <c r="G1177" s="397" t="s">
        <v>10757</v>
      </c>
    </row>
    <row r="1178" spans="1:7" x14ac:dyDescent="0.25">
      <c r="A1178" s="292"/>
      <c r="B1178" s="391"/>
      <c r="C1178" s="292"/>
      <c r="D1178" s="304"/>
      <c r="E1178" s="304"/>
      <c r="F1178" s="48">
        <f t="shared" si="31"/>
        <v>19315524</v>
      </c>
      <c r="G1178" s="397" t="s">
        <v>10757</v>
      </c>
    </row>
    <row r="1179" spans="1:7" x14ac:dyDescent="0.25">
      <c r="A1179" s="292"/>
      <c r="B1179" s="391"/>
      <c r="C1179" s="292"/>
      <c r="D1179" s="304"/>
      <c r="E1179" s="304"/>
      <c r="F1179" s="48">
        <f t="shared" si="31"/>
        <v>19315524</v>
      </c>
      <c r="G1179" s="397" t="s">
        <v>10757</v>
      </c>
    </row>
    <row r="1180" spans="1:7" x14ac:dyDescent="0.25">
      <c r="A1180" s="292"/>
      <c r="B1180" s="391"/>
      <c r="C1180" s="292"/>
      <c r="D1180" s="304"/>
      <c r="E1180" s="304"/>
      <c r="F1180" s="48">
        <f t="shared" si="31"/>
        <v>19315524</v>
      </c>
      <c r="G1180" s="397" t="s">
        <v>10757</v>
      </c>
    </row>
    <row r="1181" spans="1:7" x14ac:dyDescent="0.25">
      <c r="A1181" s="292"/>
      <c r="B1181" s="391"/>
      <c r="C1181" s="292"/>
      <c r="D1181" s="304"/>
      <c r="E1181" s="304"/>
      <c r="F1181" s="48">
        <f t="shared" si="31"/>
        <v>19315524</v>
      </c>
      <c r="G1181" s="397" t="s">
        <v>10757</v>
      </c>
    </row>
    <row r="1182" spans="1:7" x14ac:dyDescent="0.25">
      <c r="A1182" s="292"/>
      <c r="B1182" s="391"/>
      <c r="C1182" s="292"/>
      <c r="D1182" s="304"/>
      <c r="E1182" s="304"/>
      <c r="F1182" s="48">
        <f t="shared" si="31"/>
        <v>19315524</v>
      </c>
      <c r="G1182" s="397" t="s">
        <v>10757</v>
      </c>
    </row>
    <row r="1183" spans="1:7" x14ac:dyDescent="0.25">
      <c r="A1183" s="292"/>
      <c r="B1183" s="391"/>
      <c r="C1183" s="292"/>
      <c r="D1183" s="304"/>
      <c r="E1183" s="304"/>
      <c r="F1183" s="48">
        <f t="shared" si="31"/>
        <v>19315524</v>
      </c>
      <c r="G1183" s="397" t="s">
        <v>10757</v>
      </c>
    </row>
    <row r="1184" spans="1:7" x14ac:dyDescent="0.25">
      <c r="A1184" s="292"/>
      <c r="B1184" s="391"/>
      <c r="C1184" s="292"/>
      <c r="D1184" s="304"/>
      <c r="E1184" s="304"/>
      <c r="F1184" s="48">
        <f t="shared" si="31"/>
        <v>19315524</v>
      </c>
      <c r="G1184" s="397" t="s">
        <v>10757</v>
      </c>
    </row>
    <row r="1185" spans="1:7" x14ac:dyDescent="0.25">
      <c r="A1185" s="292"/>
      <c r="B1185" s="391"/>
      <c r="C1185" s="292"/>
      <c r="D1185" s="304"/>
      <c r="E1185" s="304"/>
      <c r="F1185" s="48">
        <f t="shared" si="31"/>
        <v>19315524</v>
      </c>
      <c r="G1185" s="397" t="s">
        <v>10757</v>
      </c>
    </row>
    <row r="1186" spans="1:7" x14ac:dyDescent="0.25">
      <c r="A1186" s="292"/>
      <c r="B1186" s="391"/>
      <c r="C1186" s="292"/>
      <c r="D1186" s="304"/>
      <c r="E1186" s="304"/>
      <c r="F1186" s="48">
        <f t="shared" ref="F1186:F1198" si="32">F1185+E1186-D1186</f>
        <v>19315524</v>
      </c>
      <c r="G1186" s="397" t="s">
        <v>10757</v>
      </c>
    </row>
    <row r="1187" spans="1:7" x14ac:dyDescent="0.25">
      <c r="A1187" s="292"/>
      <c r="B1187" s="391"/>
      <c r="C1187" s="292"/>
      <c r="D1187" s="304"/>
      <c r="E1187" s="304"/>
      <c r="F1187" s="48">
        <f t="shared" si="32"/>
        <v>19315524</v>
      </c>
      <c r="G1187" s="397" t="s">
        <v>10757</v>
      </c>
    </row>
    <row r="1188" spans="1:7" x14ac:dyDescent="0.25">
      <c r="A1188" s="292"/>
      <c r="B1188" s="391"/>
      <c r="C1188" s="292"/>
      <c r="D1188" s="304"/>
      <c r="E1188" s="304"/>
      <c r="F1188" s="48">
        <f t="shared" si="32"/>
        <v>19315524</v>
      </c>
      <c r="G1188" s="397" t="s">
        <v>10757</v>
      </c>
    </row>
    <row r="1189" spans="1:7" x14ac:dyDescent="0.25">
      <c r="A1189" s="292"/>
      <c r="B1189" s="391"/>
      <c r="C1189" s="292"/>
      <c r="D1189" s="304"/>
      <c r="E1189" s="304"/>
      <c r="F1189" s="48">
        <f t="shared" si="32"/>
        <v>19315524</v>
      </c>
      <c r="G1189" s="397" t="s">
        <v>10757</v>
      </c>
    </row>
    <row r="1190" spans="1:7" x14ac:dyDescent="0.25">
      <c r="A1190" s="292"/>
      <c r="B1190" s="391"/>
      <c r="C1190" s="292"/>
      <c r="D1190" s="304"/>
      <c r="E1190" s="304"/>
      <c r="F1190" s="48">
        <f t="shared" si="32"/>
        <v>19315524</v>
      </c>
      <c r="G1190" s="397" t="s">
        <v>10757</v>
      </c>
    </row>
    <row r="1191" spans="1:7" x14ac:dyDescent="0.25">
      <c r="A1191" s="292"/>
      <c r="B1191" s="391"/>
      <c r="C1191" s="292"/>
      <c r="D1191" s="304"/>
      <c r="E1191" s="304"/>
      <c r="F1191" s="48">
        <f t="shared" si="32"/>
        <v>19315524</v>
      </c>
      <c r="G1191" s="397" t="s">
        <v>10757</v>
      </c>
    </row>
    <row r="1192" spans="1:7" x14ac:dyDescent="0.25">
      <c r="A1192" s="292"/>
      <c r="B1192" s="391"/>
      <c r="C1192" s="292"/>
      <c r="D1192" s="304"/>
      <c r="E1192" s="304"/>
      <c r="F1192" s="48">
        <f t="shared" si="32"/>
        <v>19315524</v>
      </c>
      <c r="G1192" s="397" t="s">
        <v>10757</v>
      </c>
    </row>
    <row r="1193" spans="1:7" x14ac:dyDescent="0.25">
      <c r="A1193" s="292"/>
      <c r="B1193" s="391"/>
      <c r="C1193" s="292"/>
      <c r="D1193" s="304"/>
      <c r="E1193" s="304"/>
      <c r="F1193" s="48">
        <f t="shared" si="32"/>
        <v>19315524</v>
      </c>
      <c r="G1193" s="397" t="s">
        <v>10757</v>
      </c>
    </row>
    <row r="1194" spans="1:7" x14ac:dyDescent="0.25">
      <c r="A1194" s="292"/>
      <c r="B1194" s="391"/>
      <c r="C1194" s="292"/>
      <c r="D1194" s="304"/>
      <c r="E1194" s="304"/>
      <c r="F1194" s="48">
        <f t="shared" si="32"/>
        <v>19315524</v>
      </c>
      <c r="G1194" s="397" t="s">
        <v>10757</v>
      </c>
    </row>
    <row r="1195" spans="1:7" x14ac:dyDescent="0.25">
      <c r="A1195" s="292"/>
      <c r="B1195" s="391"/>
      <c r="C1195" s="292"/>
      <c r="D1195" s="304"/>
      <c r="E1195" s="304"/>
      <c r="F1195" s="48">
        <f t="shared" si="32"/>
        <v>19315524</v>
      </c>
      <c r="G1195" s="397" t="s">
        <v>10757</v>
      </c>
    </row>
    <row r="1196" spans="1:7" x14ac:dyDescent="0.25">
      <c r="A1196" s="292"/>
      <c r="B1196" s="391"/>
      <c r="C1196" s="292"/>
      <c r="D1196" s="304"/>
      <c r="E1196" s="304"/>
      <c r="F1196" s="48">
        <f t="shared" si="32"/>
        <v>19315524</v>
      </c>
      <c r="G1196" s="397" t="s">
        <v>10757</v>
      </c>
    </row>
    <row r="1197" spans="1:7" x14ac:dyDescent="0.25">
      <c r="A1197" s="292"/>
      <c r="B1197" s="391"/>
      <c r="C1197" s="292"/>
      <c r="D1197" s="304"/>
      <c r="E1197" s="304"/>
      <c r="F1197" s="48">
        <f t="shared" si="32"/>
        <v>19315524</v>
      </c>
      <c r="G1197" s="397" t="s">
        <v>10757</v>
      </c>
    </row>
    <row r="1198" spans="1:7" x14ac:dyDescent="0.25">
      <c r="A1198" s="292"/>
      <c r="B1198" s="391"/>
      <c r="C1198" s="292"/>
      <c r="D1198" s="304"/>
      <c r="E1198" s="304"/>
      <c r="F1198" s="48">
        <f t="shared" si="32"/>
        <v>19315524</v>
      </c>
      <c r="G1198" s="397" t="s">
        <v>10757</v>
      </c>
    </row>
    <row r="1199" spans="1:7" x14ac:dyDescent="0.25">
      <c r="A1199" s="292"/>
      <c r="B1199" s="391"/>
      <c r="C1199" s="292"/>
      <c r="D1199" s="304"/>
      <c r="E1199" s="304"/>
      <c r="F1199" s="48">
        <f t="shared" ref="F1199:F1249" si="33">F1198+E1199-D1199</f>
        <v>19315524</v>
      </c>
      <c r="G1199" s="397" t="s">
        <v>10757</v>
      </c>
    </row>
    <row r="1200" spans="1:7" x14ac:dyDescent="0.25">
      <c r="A1200" s="292"/>
      <c r="B1200" s="391"/>
      <c r="C1200" s="292"/>
      <c r="D1200" s="304"/>
      <c r="E1200" s="304"/>
      <c r="F1200" s="48">
        <f t="shared" si="33"/>
        <v>19315524</v>
      </c>
      <c r="G1200" s="397" t="s">
        <v>10757</v>
      </c>
    </row>
    <row r="1201" spans="1:7" x14ac:dyDescent="0.25">
      <c r="A1201" s="292"/>
      <c r="B1201" s="391"/>
      <c r="C1201" s="292"/>
      <c r="D1201" s="304"/>
      <c r="E1201" s="304"/>
      <c r="F1201" s="48">
        <f t="shared" si="33"/>
        <v>19315524</v>
      </c>
      <c r="G1201" s="397" t="s">
        <v>10757</v>
      </c>
    </row>
    <row r="1202" spans="1:7" x14ac:dyDescent="0.25">
      <c r="A1202" s="292"/>
      <c r="B1202" s="391"/>
      <c r="C1202" s="292"/>
      <c r="D1202" s="304"/>
      <c r="E1202" s="304"/>
      <c r="F1202" s="48">
        <f t="shared" si="33"/>
        <v>19315524</v>
      </c>
      <c r="G1202" s="397" t="s">
        <v>10757</v>
      </c>
    </row>
    <row r="1203" spans="1:7" x14ac:dyDescent="0.25">
      <c r="A1203" s="292"/>
      <c r="B1203" s="391"/>
      <c r="C1203" s="292"/>
      <c r="D1203" s="304"/>
      <c r="E1203" s="304"/>
      <c r="F1203" s="48">
        <f t="shared" si="33"/>
        <v>19315524</v>
      </c>
      <c r="G1203" s="397" t="s">
        <v>10757</v>
      </c>
    </row>
    <row r="1204" spans="1:7" x14ac:dyDescent="0.25">
      <c r="A1204" s="292"/>
      <c r="B1204" s="391"/>
      <c r="C1204" s="292"/>
      <c r="D1204" s="304"/>
      <c r="E1204" s="304"/>
      <c r="F1204" s="48">
        <f t="shared" si="33"/>
        <v>19315524</v>
      </c>
      <c r="G1204" s="397" t="s">
        <v>10757</v>
      </c>
    </row>
    <row r="1205" spans="1:7" x14ac:dyDescent="0.25">
      <c r="A1205" s="292"/>
      <c r="B1205" s="391"/>
      <c r="C1205" s="292"/>
      <c r="D1205" s="304"/>
      <c r="E1205" s="304"/>
      <c r="F1205" s="48">
        <f t="shared" si="33"/>
        <v>19315524</v>
      </c>
      <c r="G1205" s="397" t="s">
        <v>10757</v>
      </c>
    </row>
    <row r="1206" spans="1:7" x14ac:dyDescent="0.25">
      <c r="A1206" s="292"/>
      <c r="B1206" s="391"/>
      <c r="C1206" s="292"/>
      <c r="D1206" s="304"/>
      <c r="E1206" s="304"/>
      <c r="F1206" s="48">
        <f t="shared" si="33"/>
        <v>19315524</v>
      </c>
      <c r="G1206" s="397" t="s">
        <v>10757</v>
      </c>
    </row>
    <row r="1207" spans="1:7" x14ac:dyDescent="0.25">
      <c r="A1207" s="292"/>
      <c r="B1207" s="391"/>
      <c r="C1207" s="292"/>
      <c r="D1207" s="304"/>
      <c r="E1207" s="304"/>
      <c r="F1207" s="48">
        <f t="shared" si="33"/>
        <v>19315524</v>
      </c>
      <c r="G1207" s="397" t="s">
        <v>10757</v>
      </c>
    </row>
    <row r="1208" spans="1:7" x14ac:dyDescent="0.25">
      <c r="A1208" s="292"/>
      <c r="B1208" s="391"/>
      <c r="C1208" s="292"/>
      <c r="D1208" s="304"/>
      <c r="E1208" s="304"/>
      <c r="F1208" s="48">
        <f t="shared" si="33"/>
        <v>19315524</v>
      </c>
      <c r="G1208" s="397" t="s">
        <v>10757</v>
      </c>
    </row>
    <row r="1209" spans="1:7" x14ac:dyDescent="0.25">
      <c r="A1209" s="292"/>
      <c r="B1209" s="391"/>
      <c r="C1209" s="292"/>
      <c r="D1209" s="304"/>
      <c r="E1209" s="304"/>
      <c r="F1209" s="48">
        <f t="shared" si="33"/>
        <v>19315524</v>
      </c>
      <c r="G1209" s="397" t="s">
        <v>10757</v>
      </c>
    </row>
    <row r="1210" spans="1:7" x14ac:dyDescent="0.25">
      <c r="A1210" s="292"/>
      <c r="B1210" s="391"/>
      <c r="C1210" s="292"/>
      <c r="D1210" s="304"/>
      <c r="E1210" s="304"/>
      <c r="F1210" s="48">
        <f t="shared" si="33"/>
        <v>19315524</v>
      </c>
      <c r="G1210" s="397" t="s">
        <v>10757</v>
      </c>
    </row>
    <row r="1211" spans="1:7" x14ac:dyDescent="0.25">
      <c r="A1211" s="292"/>
      <c r="B1211" s="391"/>
      <c r="C1211" s="292"/>
      <c r="D1211" s="304"/>
      <c r="E1211" s="304"/>
      <c r="F1211" s="48">
        <f t="shared" si="33"/>
        <v>19315524</v>
      </c>
      <c r="G1211" s="397" t="s">
        <v>10757</v>
      </c>
    </row>
    <row r="1212" spans="1:7" x14ac:dyDescent="0.25">
      <c r="A1212" s="292"/>
      <c r="B1212" s="391"/>
      <c r="C1212" s="292"/>
      <c r="D1212" s="304"/>
      <c r="E1212" s="304"/>
      <c r="F1212" s="48">
        <f t="shared" si="33"/>
        <v>19315524</v>
      </c>
      <c r="G1212" s="397" t="s">
        <v>10757</v>
      </c>
    </row>
    <row r="1213" spans="1:7" x14ac:dyDescent="0.25">
      <c r="A1213" s="292"/>
      <c r="B1213" s="391"/>
      <c r="C1213" s="292"/>
      <c r="D1213" s="304"/>
      <c r="E1213" s="304"/>
      <c r="F1213" s="48">
        <f t="shared" si="33"/>
        <v>19315524</v>
      </c>
      <c r="G1213" s="397" t="s">
        <v>10757</v>
      </c>
    </row>
    <row r="1214" spans="1:7" x14ac:dyDescent="0.25">
      <c r="A1214" s="292"/>
      <c r="B1214" s="391"/>
      <c r="C1214" s="292"/>
      <c r="D1214" s="304"/>
      <c r="E1214" s="304"/>
      <c r="F1214" s="48">
        <f t="shared" si="33"/>
        <v>19315524</v>
      </c>
      <c r="G1214" s="397" t="s">
        <v>10757</v>
      </c>
    </row>
    <row r="1215" spans="1:7" x14ac:dyDescent="0.25">
      <c r="A1215" s="292"/>
      <c r="B1215" s="391"/>
      <c r="C1215" s="292"/>
      <c r="D1215" s="304"/>
      <c r="E1215" s="304"/>
      <c r="F1215" s="48">
        <f t="shared" si="33"/>
        <v>19315524</v>
      </c>
      <c r="G1215" s="397" t="s">
        <v>10757</v>
      </c>
    </row>
    <row r="1216" spans="1:7" x14ac:dyDescent="0.25">
      <c r="A1216" s="292"/>
      <c r="B1216" s="391"/>
      <c r="C1216" s="292"/>
      <c r="D1216" s="304"/>
      <c r="E1216" s="304"/>
      <c r="F1216" s="48">
        <f t="shared" si="33"/>
        <v>19315524</v>
      </c>
      <c r="G1216" s="397" t="s">
        <v>10757</v>
      </c>
    </row>
    <row r="1217" spans="1:7" x14ac:dyDescent="0.25">
      <c r="A1217" s="292"/>
      <c r="B1217" s="391"/>
      <c r="C1217" s="292"/>
      <c r="D1217" s="304"/>
      <c r="E1217" s="304"/>
      <c r="F1217" s="48">
        <f t="shared" si="33"/>
        <v>19315524</v>
      </c>
      <c r="G1217" s="397" t="s">
        <v>10757</v>
      </c>
    </row>
    <row r="1218" spans="1:7" x14ac:dyDescent="0.25">
      <c r="A1218" s="292"/>
      <c r="B1218" s="391"/>
      <c r="C1218" s="292"/>
      <c r="D1218" s="304"/>
      <c r="E1218" s="304"/>
      <c r="F1218" s="48">
        <f t="shared" si="33"/>
        <v>19315524</v>
      </c>
      <c r="G1218" s="397" t="s">
        <v>10757</v>
      </c>
    </row>
    <row r="1219" spans="1:7" x14ac:dyDescent="0.25">
      <c r="A1219" s="292"/>
      <c r="B1219" s="391"/>
      <c r="C1219" s="292"/>
      <c r="D1219" s="304"/>
      <c r="E1219" s="304"/>
      <c r="F1219" s="48">
        <f t="shared" si="33"/>
        <v>19315524</v>
      </c>
      <c r="G1219" s="397" t="s">
        <v>10757</v>
      </c>
    </row>
    <row r="1220" spans="1:7" x14ac:dyDescent="0.25">
      <c r="A1220" s="292"/>
      <c r="B1220" s="391"/>
      <c r="C1220" s="292"/>
      <c r="D1220" s="304"/>
      <c r="E1220" s="304"/>
      <c r="F1220" s="48">
        <f t="shared" si="33"/>
        <v>19315524</v>
      </c>
      <c r="G1220" s="397" t="s">
        <v>10757</v>
      </c>
    </row>
    <row r="1221" spans="1:7" x14ac:dyDescent="0.25">
      <c r="A1221" s="292"/>
      <c r="B1221" s="391"/>
      <c r="C1221" s="292"/>
      <c r="D1221" s="304"/>
      <c r="E1221" s="304"/>
      <c r="F1221" s="48">
        <f t="shared" si="33"/>
        <v>19315524</v>
      </c>
      <c r="G1221" s="397" t="s">
        <v>10757</v>
      </c>
    </row>
    <row r="1222" spans="1:7" x14ac:dyDescent="0.25">
      <c r="A1222" s="292"/>
      <c r="B1222" s="391"/>
      <c r="C1222" s="292"/>
      <c r="D1222" s="304"/>
      <c r="E1222" s="304"/>
      <c r="F1222" s="48">
        <f t="shared" si="33"/>
        <v>19315524</v>
      </c>
      <c r="G1222" s="397" t="s">
        <v>10757</v>
      </c>
    </row>
    <row r="1223" spans="1:7" x14ac:dyDescent="0.25">
      <c r="A1223" s="292"/>
      <c r="B1223" s="391"/>
      <c r="C1223" s="292"/>
      <c r="D1223" s="304"/>
      <c r="E1223" s="304"/>
      <c r="F1223" s="48">
        <f t="shared" si="33"/>
        <v>19315524</v>
      </c>
      <c r="G1223" s="397" t="s">
        <v>10757</v>
      </c>
    </row>
    <row r="1224" spans="1:7" x14ac:dyDescent="0.25">
      <c r="A1224" s="292"/>
      <c r="B1224" s="391"/>
      <c r="C1224" s="292"/>
      <c r="D1224" s="304"/>
      <c r="E1224" s="304"/>
      <c r="F1224" s="48">
        <f t="shared" si="33"/>
        <v>19315524</v>
      </c>
      <c r="G1224" s="397" t="s">
        <v>10757</v>
      </c>
    </row>
    <row r="1225" spans="1:7" x14ac:dyDescent="0.25">
      <c r="A1225" s="292"/>
      <c r="B1225" s="391"/>
      <c r="C1225" s="292"/>
      <c r="D1225" s="304"/>
      <c r="E1225" s="304"/>
      <c r="F1225" s="48">
        <f t="shared" si="33"/>
        <v>19315524</v>
      </c>
      <c r="G1225" s="397" t="s">
        <v>10757</v>
      </c>
    </row>
    <row r="1226" spans="1:7" x14ac:dyDescent="0.25">
      <c r="A1226" s="292"/>
      <c r="B1226" s="391"/>
      <c r="C1226" s="292"/>
      <c r="D1226" s="304"/>
      <c r="E1226" s="304"/>
      <c r="F1226" s="48">
        <f t="shared" si="33"/>
        <v>19315524</v>
      </c>
      <c r="G1226" s="397" t="s">
        <v>10757</v>
      </c>
    </row>
    <row r="1227" spans="1:7" x14ac:dyDescent="0.25">
      <c r="A1227" s="292"/>
      <c r="B1227" s="391"/>
      <c r="C1227" s="292"/>
      <c r="D1227" s="304"/>
      <c r="E1227" s="304"/>
      <c r="F1227" s="48">
        <f t="shared" si="33"/>
        <v>19315524</v>
      </c>
      <c r="G1227" s="397" t="s">
        <v>10757</v>
      </c>
    </row>
    <row r="1228" spans="1:7" x14ac:dyDescent="0.25">
      <c r="A1228" s="292"/>
      <c r="B1228" s="391"/>
      <c r="C1228" s="292"/>
      <c r="D1228" s="304"/>
      <c r="E1228" s="304"/>
      <c r="F1228" s="48">
        <f t="shared" si="33"/>
        <v>19315524</v>
      </c>
      <c r="G1228" s="397" t="s">
        <v>10757</v>
      </c>
    </row>
    <row r="1229" spans="1:7" x14ac:dyDescent="0.25">
      <c r="A1229" s="292"/>
      <c r="B1229" s="391"/>
      <c r="C1229" s="292"/>
      <c r="D1229" s="304"/>
      <c r="E1229" s="304"/>
      <c r="F1229" s="48">
        <f t="shared" si="33"/>
        <v>19315524</v>
      </c>
      <c r="G1229" s="397" t="s">
        <v>10757</v>
      </c>
    </row>
    <row r="1230" spans="1:7" x14ac:dyDescent="0.25">
      <c r="A1230" s="292"/>
      <c r="B1230" s="391"/>
      <c r="C1230" s="292"/>
      <c r="D1230" s="304"/>
      <c r="E1230" s="304"/>
      <c r="F1230" s="48">
        <f t="shared" si="33"/>
        <v>19315524</v>
      </c>
      <c r="G1230" s="397" t="s">
        <v>10757</v>
      </c>
    </row>
    <row r="1231" spans="1:7" x14ac:dyDescent="0.25">
      <c r="A1231" s="292"/>
      <c r="B1231" s="391"/>
      <c r="C1231" s="292"/>
      <c r="D1231" s="304"/>
      <c r="E1231" s="304"/>
      <c r="F1231" s="48">
        <f t="shared" si="33"/>
        <v>19315524</v>
      </c>
      <c r="G1231" s="397" t="s">
        <v>10757</v>
      </c>
    </row>
    <row r="1232" spans="1:7" x14ac:dyDescent="0.25">
      <c r="A1232" s="292"/>
      <c r="B1232" s="391"/>
      <c r="C1232" s="292"/>
      <c r="D1232" s="304"/>
      <c r="E1232" s="304"/>
      <c r="F1232" s="48">
        <f t="shared" si="33"/>
        <v>19315524</v>
      </c>
      <c r="G1232" s="397" t="s">
        <v>10757</v>
      </c>
    </row>
    <row r="1233" spans="1:7" x14ac:dyDescent="0.25">
      <c r="A1233" s="292"/>
      <c r="B1233" s="391"/>
      <c r="C1233" s="292"/>
      <c r="D1233" s="304"/>
      <c r="E1233" s="304"/>
      <c r="F1233" s="48">
        <f t="shared" si="33"/>
        <v>19315524</v>
      </c>
      <c r="G1233" s="397" t="s">
        <v>10757</v>
      </c>
    </row>
    <row r="1234" spans="1:7" x14ac:dyDescent="0.25">
      <c r="A1234" s="292"/>
      <c r="B1234" s="391"/>
      <c r="C1234" s="292"/>
      <c r="D1234" s="304"/>
      <c r="E1234" s="304"/>
      <c r="F1234" s="48">
        <f t="shared" si="33"/>
        <v>19315524</v>
      </c>
      <c r="G1234" s="397" t="s">
        <v>10757</v>
      </c>
    </row>
    <row r="1235" spans="1:7" x14ac:dyDescent="0.25">
      <c r="A1235" s="292"/>
      <c r="B1235" s="391"/>
      <c r="C1235" s="292"/>
      <c r="D1235" s="304"/>
      <c r="E1235" s="304"/>
      <c r="F1235" s="48">
        <f t="shared" si="33"/>
        <v>19315524</v>
      </c>
      <c r="G1235" s="397" t="s">
        <v>10757</v>
      </c>
    </row>
    <row r="1236" spans="1:7" x14ac:dyDescent="0.25">
      <c r="A1236" s="292"/>
      <c r="B1236" s="391"/>
      <c r="C1236" s="292"/>
      <c r="D1236" s="304"/>
      <c r="E1236" s="304"/>
      <c r="F1236" s="48">
        <f t="shared" si="33"/>
        <v>19315524</v>
      </c>
      <c r="G1236" s="397" t="s">
        <v>10757</v>
      </c>
    </row>
    <row r="1237" spans="1:7" x14ac:dyDescent="0.25">
      <c r="A1237" s="292"/>
      <c r="B1237" s="391"/>
      <c r="C1237" s="292"/>
      <c r="D1237" s="304"/>
      <c r="E1237" s="304"/>
      <c r="F1237" s="48">
        <f t="shared" si="33"/>
        <v>19315524</v>
      </c>
      <c r="G1237" s="397" t="s">
        <v>10757</v>
      </c>
    </row>
    <row r="1238" spans="1:7" x14ac:dyDescent="0.25">
      <c r="A1238" s="292"/>
      <c r="B1238" s="391"/>
      <c r="C1238" s="292"/>
      <c r="D1238" s="304"/>
      <c r="E1238" s="304"/>
      <c r="F1238" s="48">
        <f t="shared" si="33"/>
        <v>19315524</v>
      </c>
      <c r="G1238" s="397" t="s">
        <v>10757</v>
      </c>
    </row>
    <row r="1239" spans="1:7" x14ac:dyDescent="0.25">
      <c r="A1239" s="292"/>
      <c r="B1239" s="391"/>
      <c r="C1239" s="292"/>
      <c r="D1239" s="304"/>
      <c r="E1239" s="304"/>
      <c r="F1239" s="48">
        <f t="shared" si="33"/>
        <v>19315524</v>
      </c>
      <c r="G1239" s="397" t="s">
        <v>10757</v>
      </c>
    </row>
    <row r="1240" spans="1:7" x14ac:dyDescent="0.25">
      <c r="A1240" s="292"/>
      <c r="B1240" s="391"/>
      <c r="C1240" s="292"/>
      <c r="D1240" s="304"/>
      <c r="E1240" s="304"/>
      <c r="F1240" s="48">
        <f t="shared" si="33"/>
        <v>19315524</v>
      </c>
      <c r="G1240" s="397" t="s">
        <v>10757</v>
      </c>
    </row>
    <row r="1241" spans="1:7" x14ac:dyDescent="0.25">
      <c r="A1241" s="292"/>
      <c r="B1241" s="391"/>
      <c r="C1241" s="292"/>
      <c r="D1241" s="304"/>
      <c r="E1241" s="304"/>
      <c r="F1241" s="48">
        <f t="shared" si="33"/>
        <v>19315524</v>
      </c>
      <c r="G1241" s="397" t="s">
        <v>10757</v>
      </c>
    </row>
    <row r="1242" spans="1:7" x14ac:dyDescent="0.25">
      <c r="A1242" s="292"/>
      <c r="B1242" s="391"/>
      <c r="C1242" s="292"/>
      <c r="D1242" s="304"/>
      <c r="E1242" s="304"/>
      <c r="F1242" s="48">
        <f t="shared" si="33"/>
        <v>19315524</v>
      </c>
      <c r="G1242" s="397" t="s">
        <v>10757</v>
      </c>
    </row>
    <row r="1243" spans="1:7" x14ac:dyDescent="0.25">
      <c r="A1243" s="292"/>
      <c r="B1243" s="391"/>
      <c r="C1243" s="292"/>
      <c r="D1243" s="304"/>
      <c r="E1243" s="304"/>
      <c r="F1243" s="48">
        <f t="shared" si="33"/>
        <v>19315524</v>
      </c>
      <c r="G1243" s="397" t="s">
        <v>10757</v>
      </c>
    </row>
    <row r="1244" spans="1:7" x14ac:dyDescent="0.25">
      <c r="A1244" s="292"/>
      <c r="B1244" s="391"/>
      <c r="C1244" s="292"/>
      <c r="D1244" s="304"/>
      <c r="E1244" s="304"/>
      <c r="F1244" s="48">
        <f t="shared" si="33"/>
        <v>19315524</v>
      </c>
      <c r="G1244" s="397" t="s">
        <v>10757</v>
      </c>
    </row>
    <row r="1245" spans="1:7" x14ac:dyDescent="0.25">
      <c r="A1245" s="292"/>
      <c r="B1245" s="391"/>
      <c r="C1245" s="292"/>
      <c r="D1245" s="304"/>
      <c r="E1245" s="304"/>
      <c r="F1245" s="48">
        <f t="shared" si="33"/>
        <v>19315524</v>
      </c>
      <c r="G1245" s="397" t="s">
        <v>10757</v>
      </c>
    </row>
    <row r="1246" spans="1:7" x14ac:dyDescent="0.25">
      <c r="A1246" s="292"/>
      <c r="B1246" s="391"/>
      <c r="C1246" s="292"/>
      <c r="D1246" s="304"/>
      <c r="E1246" s="304"/>
      <c r="F1246" s="48">
        <f t="shared" si="33"/>
        <v>19315524</v>
      </c>
      <c r="G1246" s="397" t="s">
        <v>10757</v>
      </c>
    </row>
    <row r="1247" spans="1:7" x14ac:dyDescent="0.25">
      <c r="A1247" s="292"/>
      <c r="B1247" s="391"/>
      <c r="C1247" s="292"/>
      <c r="D1247" s="304"/>
      <c r="E1247" s="304"/>
      <c r="F1247" s="48">
        <f t="shared" si="33"/>
        <v>19315524</v>
      </c>
      <c r="G1247" s="397" t="s">
        <v>10757</v>
      </c>
    </row>
    <row r="1248" spans="1:7" x14ac:dyDescent="0.25">
      <c r="A1248" s="292"/>
      <c r="B1248" s="391"/>
      <c r="C1248" s="292"/>
      <c r="D1248" s="304"/>
      <c r="E1248" s="304"/>
      <c r="F1248" s="48">
        <f t="shared" si="33"/>
        <v>19315524</v>
      </c>
      <c r="G1248" s="397" t="s">
        <v>10757</v>
      </c>
    </row>
    <row r="1249" spans="1:7" x14ac:dyDescent="0.25">
      <c r="A1249" s="292"/>
      <c r="B1249" s="391"/>
      <c r="C1249" s="292"/>
      <c r="D1249" s="304"/>
      <c r="E1249" s="304"/>
      <c r="F1249" s="48">
        <f t="shared" si="33"/>
        <v>19315524</v>
      </c>
      <c r="G1249" s="397" t="s">
        <v>10757</v>
      </c>
    </row>
    <row r="1250" spans="1:7" x14ac:dyDescent="0.25">
      <c r="A1250" s="292"/>
      <c r="B1250" s="391"/>
      <c r="C1250" s="292"/>
      <c r="D1250" s="304"/>
      <c r="E1250" s="304"/>
      <c r="F1250" s="48">
        <f t="shared" ref="F1250:F1313" si="34">F1249+E1250-D1250</f>
        <v>19315524</v>
      </c>
      <c r="G1250" s="397" t="s">
        <v>10757</v>
      </c>
    </row>
    <row r="1251" spans="1:7" x14ac:dyDescent="0.25">
      <c r="A1251" s="292"/>
      <c r="B1251" s="391"/>
      <c r="C1251" s="292"/>
      <c r="D1251" s="304"/>
      <c r="E1251" s="304"/>
      <c r="F1251" s="48">
        <f t="shared" si="34"/>
        <v>19315524</v>
      </c>
      <c r="G1251" s="397" t="s">
        <v>10757</v>
      </c>
    </row>
    <row r="1252" spans="1:7" x14ac:dyDescent="0.25">
      <c r="A1252" s="292"/>
      <c r="B1252" s="391"/>
      <c r="C1252" s="292"/>
      <c r="D1252" s="304"/>
      <c r="E1252" s="304"/>
      <c r="F1252" s="48">
        <f t="shared" si="34"/>
        <v>19315524</v>
      </c>
      <c r="G1252" s="397" t="s">
        <v>10757</v>
      </c>
    </row>
    <row r="1253" spans="1:7" x14ac:dyDescent="0.25">
      <c r="A1253" s="292"/>
      <c r="B1253" s="391"/>
      <c r="C1253" s="292"/>
      <c r="D1253" s="304"/>
      <c r="E1253" s="304"/>
      <c r="F1253" s="48">
        <f t="shared" si="34"/>
        <v>19315524</v>
      </c>
      <c r="G1253" s="397" t="s">
        <v>10757</v>
      </c>
    </row>
    <row r="1254" spans="1:7" x14ac:dyDescent="0.25">
      <c r="A1254" s="292"/>
      <c r="B1254" s="391"/>
      <c r="C1254" s="292"/>
      <c r="D1254" s="304"/>
      <c r="E1254" s="304"/>
      <c r="F1254" s="48">
        <f t="shared" si="34"/>
        <v>19315524</v>
      </c>
      <c r="G1254" s="397" t="s">
        <v>10757</v>
      </c>
    </row>
    <row r="1255" spans="1:7" x14ac:dyDescent="0.25">
      <c r="A1255" s="292"/>
      <c r="B1255" s="391"/>
      <c r="C1255" s="292"/>
      <c r="D1255" s="304"/>
      <c r="E1255" s="304"/>
      <c r="F1255" s="48">
        <f t="shared" si="34"/>
        <v>19315524</v>
      </c>
      <c r="G1255" s="397" t="s">
        <v>10757</v>
      </c>
    </row>
    <row r="1256" spans="1:7" x14ac:dyDescent="0.25">
      <c r="A1256" s="292"/>
      <c r="B1256" s="391"/>
      <c r="C1256" s="292"/>
      <c r="D1256" s="304"/>
      <c r="E1256" s="304"/>
      <c r="F1256" s="48">
        <f t="shared" si="34"/>
        <v>19315524</v>
      </c>
      <c r="G1256" s="397" t="s">
        <v>10757</v>
      </c>
    </row>
    <row r="1257" spans="1:7" x14ac:dyDescent="0.25">
      <c r="A1257" s="292"/>
      <c r="B1257" s="391"/>
      <c r="C1257" s="292"/>
      <c r="D1257" s="304"/>
      <c r="E1257" s="304"/>
      <c r="F1257" s="48">
        <f t="shared" si="34"/>
        <v>19315524</v>
      </c>
      <c r="G1257" s="397" t="s">
        <v>10757</v>
      </c>
    </row>
    <row r="1258" spans="1:7" x14ac:dyDescent="0.25">
      <c r="A1258" s="292"/>
      <c r="B1258" s="391"/>
      <c r="C1258" s="292"/>
      <c r="D1258" s="304"/>
      <c r="E1258" s="304"/>
      <c r="F1258" s="48">
        <f t="shared" si="34"/>
        <v>19315524</v>
      </c>
      <c r="G1258" s="397" t="s">
        <v>10757</v>
      </c>
    </row>
    <row r="1259" spans="1:7" x14ac:dyDescent="0.25">
      <c r="A1259" s="292"/>
      <c r="B1259" s="391"/>
      <c r="C1259" s="292"/>
      <c r="D1259" s="304"/>
      <c r="E1259" s="304"/>
      <c r="F1259" s="48">
        <f t="shared" si="34"/>
        <v>19315524</v>
      </c>
      <c r="G1259" s="397" t="s">
        <v>10757</v>
      </c>
    </row>
    <row r="1260" spans="1:7" x14ac:dyDescent="0.25">
      <c r="A1260" s="292"/>
      <c r="B1260" s="391"/>
      <c r="C1260" s="292"/>
      <c r="D1260" s="304"/>
      <c r="E1260" s="304"/>
      <c r="F1260" s="48">
        <f t="shared" si="34"/>
        <v>19315524</v>
      </c>
      <c r="G1260" s="397" t="s">
        <v>10757</v>
      </c>
    </row>
    <row r="1261" spans="1:7" x14ac:dyDescent="0.25">
      <c r="A1261" s="292"/>
      <c r="B1261" s="391"/>
      <c r="C1261" s="292"/>
      <c r="D1261" s="304"/>
      <c r="E1261" s="304"/>
      <c r="F1261" s="48">
        <f t="shared" si="34"/>
        <v>19315524</v>
      </c>
      <c r="G1261" s="397" t="s">
        <v>10757</v>
      </c>
    </row>
    <row r="1262" spans="1:7" x14ac:dyDescent="0.25">
      <c r="A1262" s="292"/>
      <c r="B1262" s="391"/>
      <c r="C1262" s="292"/>
      <c r="D1262" s="304"/>
      <c r="E1262" s="304"/>
      <c r="F1262" s="48">
        <f t="shared" si="34"/>
        <v>19315524</v>
      </c>
      <c r="G1262" s="397" t="s">
        <v>10757</v>
      </c>
    </row>
    <row r="1263" spans="1:7" x14ac:dyDescent="0.25">
      <c r="A1263" s="292"/>
      <c r="B1263" s="391"/>
      <c r="C1263" s="292"/>
      <c r="D1263" s="304"/>
      <c r="E1263" s="304"/>
      <c r="F1263" s="48">
        <f t="shared" si="34"/>
        <v>19315524</v>
      </c>
      <c r="G1263" s="397" t="s">
        <v>10757</v>
      </c>
    </row>
    <row r="1264" spans="1:7" x14ac:dyDescent="0.25">
      <c r="A1264" s="292"/>
      <c r="B1264" s="391"/>
      <c r="C1264" s="292"/>
      <c r="D1264" s="304"/>
      <c r="E1264" s="304"/>
      <c r="F1264" s="48">
        <f t="shared" si="34"/>
        <v>19315524</v>
      </c>
      <c r="G1264" s="397" t="s">
        <v>10757</v>
      </c>
    </row>
    <row r="1265" spans="1:7" x14ac:dyDescent="0.25">
      <c r="A1265" s="292"/>
      <c r="B1265" s="391"/>
      <c r="C1265" s="292"/>
      <c r="D1265" s="304"/>
      <c r="E1265" s="304"/>
      <c r="F1265" s="48">
        <f t="shared" si="34"/>
        <v>19315524</v>
      </c>
      <c r="G1265" s="397" t="s">
        <v>10757</v>
      </c>
    </row>
    <row r="1266" spans="1:7" x14ac:dyDescent="0.25">
      <c r="A1266" s="292"/>
      <c r="B1266" s="391"/>
      <c r="C1266" s="292"/>
      <c r="D1266" s="304"/>
      <c r="E1266" s="304"/>
      <c r="F1266" s="48">
        <f t="shared" si="34"/>
        <v>19315524</v>
      </c>
      <c r="G1266" s="397" t="s">
        <v>10757</v>
      </c>
    </row>
    <row r="1267" spans="1:7" x14ac:dyDescent="0.25">
      <c r="A1267" s="292"/>
      <c r="B1267" s="391"/>
      <c r="C1267" s="292"/>
      <c r="D1267" s="304"/>
      <c r="E1267" s="304"/>
      <c r="F1267" s="48">
        <f t="shared" si="34"/>
        <v>19315524</v>
      </c>
      <c r="G1267" s="397" t="s">
        <v>10757</v>
      </c>
    </row>
    <row r="1268" spans="1:7" x14ac:dyDescent="0.25">
      <c r="A1268" s="292"/>
      <c r="B1268" s="391"/>
      <c r="C1268" s="292"/>
      <c r="D1268" s="304"/>
      <c r="E1268" s="304"/>
      <c r="F1268" s="48">
        <f t="shared" si="34"/>
        <v>19315524</v>
      </c>
      <c r="G1268" s="397" t="s">
        <v>10757</v>
      </c>
    </row>
    <row r="1269" spans="1:7" x14ac:dyDescent="0.25">
      <c r="A1269" s="292"/>
      <c r="B1269" s="391"/>
      <c r="C1269" s="292"/>
      <c r="D1269" s="304"/>
      <c r="E1269" s="304"/>
      <c r="F1269" s="48">
        <f t="shared" si="34"/>
        <v>19315524</v>
      </c>
      <c r="G1269" s="397" t="s">
        <v>10757</v>
      </c>
    </row>
    <row r="1270" spans="1:7" x14ac:dyDescent="0.25">
      <c r="A1270" s="292"/>
      <c r="B1270" s="391"/>
      <c r="C1270" s="292"/>
      <c r="D1270" s="304"/>
      <c r="E1270" s="304"/>
      <c r="F1270" s="48">
        <f t="shared" si="34"/>
        <v>19315524</v>
      </c>
      <c r="G1270" s="397" t="s">
        <v>10757</v>
      </c>
    </row>
    <row r="1271" spans="1:7" x14ac:dyDescent="0.25">
      <c r="A1271" s="292"/>
      <c r="B1271" s="391"/>
      <c r="C1271" s="292"/>
      <c r="D1271" s="304"/>
      <c r="E1271" s="304"/>
      <c r="F1271" s="48">
        <f t="shared" si="34"/>
        <v>19315524</v>
      </c>
      <c r="G1271" s="397" t="s">
        <v>10757</v>
      </c>
    </row>
    <row r="1272" spans="1:7" x14ac:dyDescent="0.25">
      <c r="A1272" s="292"/>
      <c r="B1272" s="391"/>
      <c r="C1272" s="292"/>
      <c r="D1272" s="304"/>
      <c r="E1272" s="304"/>
      <c r="F1272" s="48">
        <f t="shared" si="34"/>
        <v>19315524</v>
      </c>
      <c r="G1272" s="397" t="s">
        <v>10757</v>
      </c>
    </row>
    <row r="1273" spans="1:7" x14ac:dyDescent="0.25">
      <c r="A1273" s="292"/>
      <c r="B1273" s="391"/>
      <c r="C1273" s="292"/>
      <c r="D1273" s="304"/>
      <c r="E1273" s="304"/>
      <c r="F1273" s="48">
        <f t="shared" si="34"/>
        <v>19315524</v>
      </c>
      <c r="G1273" s="397" t="s">
        <v>10757</v>
      </c>
    </row>
    <row r="1274" spans="1:7" x14ac:dyDescent="0.25">
      <c r="A1274" s="292"/>
      <c r="B1274" s="391"/>
      <c r="C1274" s="292"/>
      <c r="D1274" s="304"/>
      <c r="E1274" s="304"/>
      <c r="F1274" s="48">
        <f t="shared" si="34"/>
        <v>19315524</v>
      </c>
      <c r="G1274" s="397" t="s">
        <v>10757</v>
      </c>
    </row>
    <row r="1275" spans="1:7" x14ac:dyDescent="0.25">
      <c r="A1275" s="292"/>
      <c r="B1275" s="391"/>
      <c r="C1275" s="292"/>
      <c r="D1275" s="304"/>
      <c r="E1275" s="304"/>
      <c r="F1275" s="48">
        <f t="shared" si="34"/>
        <v>19315524</v>
      </c>
      <c r="G1275" s="397" t="s">
        <v>10757</v>
      </c>
    </row>
    <row r="1276" spans="1:7" x14ac:dyDescent="0.25">
      <c r="A1276" s="292"/>
      <c r="B1276" s="391"/>
      <c r="C1276" s="292"/>
      <c r="D1276" s="304"/>
      <c r="E1276" s="304"/>
      <c r="F1276" s="48">
        <f t="shared" si="34"/>
        <v>19315524</v>
      </c>
      <c r="G1276" s="397" t="s">
        <v>10757</v>
      </c>
    </row>
    <row r="1277" spans="1:7" x14ac:dyDescent="0.25">
      <c r="A1277" s="292"/>
      <c r="B1277" s="391"/>
      <c r="C1277" s="292"/>
      <c r="D1277" s="304"/>
      <c r="E1277" s="304"/>
      <c r="F1277" s="48">
        <f t="shared" si="34"/>
        <v>19315524</v>
      </c>
      <c r="G1277" s="397" t="s">
        <v>10757</v>
      </c>
    </row>
    <row r="1278" spans="1:7" x14ac:dyDescent="0.25">
      <c r="A1278" s="292"/>
      <c r="B1278" s="391"/>
      <c r="C1278" s="292"/>
      <c r="D1278" s="304"/>
      <c r="E1278" s="304"/>
      <c r="F1278" s="48">
        <f t="shared" si="34"/>
        <v>19315524</v>
      </c>
      <c r="G1278" s="397" t="s">
        <v>10757</v>
      </c>
    </row>
    <row r="1279" spans="1:7" x14ac:dyDescent="0.25">
      <c r="A1279" s="292"/>
      <c r="B1279" s="391"/>
      <c r="C1279" s="292"/>
      <c r="D1279" s="304"/>
      <c r="E1279" s="304"/>
      <c r="F1279" s="48">
        <f t="shared" si="34"/>
        <v>19315524</v>
      </c>
      <c r="G1279" s="397" t="s">
        <v>10757</v>
      </c>
    </row>
    <row r="1280" spans="1:7" x14ac:dyDescent="0.25">
      <c r="A1280" s="292"/>
      <c r="B1280" s="391"/>
      <c r="C1280" s="292"/>
      <c r="D1280" s="304"/>
      <c r="E1280" s="304"/>
      <c r="F1280" s="48">
        <f t="shared" si="34"/>
        <v>19315524</v>
      </c>
      <c r="G1280" s="397" t="s">
        <v>10757</v>
      </c>
    </row>
    <row r="1281" spans="1:7" x14ac:dyDescent="0.25">
      <c r="A1281" s="292"/>
      <c r="B1281" s="391"/>
      <c r="C1281" s="292"/>
      <c r="D1281" s="304"/>
      <c r="E1281" s="304"/>
      <c r="F1281" s="48">
        <f t="shared" si="34"/>
        <v>19315524</v>
      </c>
      <c r="G1281" s="397" t="s">
        <v>10757</v>
      </c>
    </row>
    <row r="1282" spans="1:7" x14ac:dyDescent="0.25">
      <c r="A1282" s="292"/>
      <c r="B1282" s="391"/>
      <c r="C1282" s="292"/>
      <c r="D1282" s="304"/>
      <c r="E1282" s="304"/>
      <c r="F1282" s="48">
        <f t="shared" si="34"/>
        <v>19315524</v>
      </c>
      <c r="G1282" s="397" t="s">
        <v>10757</v>
      </c>
    </row>
    <row r="1283" spans="1:7" x14ac:dyDescent="0.25">
      <c r="A1283" s="292"/>
      <c r="B1283" s="391"/>
      <c r="C1283" s="292"/>
      <c r="D1283" s="304"/>
      <c r="E1283" s="304"/>
      <c r="F1283" s="48">
        <f t="shared" si="34"/>
        <v>19315524</v>
      </c>
      <c r="G1283" s="397" t="s">
        <v>10757</v>
      </c>
    </row>
    <row r="1284" spans="1:7" x14ac:dyDescent="0.25">
      <c r="A1284" s="292"/>
      <c r="B1284" s="391"/>
      <c r="C1284" s="292"/>
      <c r="D1284" s="304"/>
      <c r="E1284" s="304"/>
      <c r="F1284" s="48">
        <f t="shared" si="34"/>
        <v>19315524</v>
      </c>
      <c r="G1284" s="397" t="s">
        <v>10757</v>
      </c>
    </row>
    <row r="1285" spans="1:7" x14ac:dyDescent="0.25">
      <c r="A1285" s="292"/>
      <c r="B1285" s="391"/>
      <c r="C1285" s="292"/>
      <c r="D1285" s="304"/>
      <c r="E1285" s="304"/>
      <c r="F1285" s="48">
        <f t="shared" si="34"/>
        <v>19315524</v>
      </c>
      <c r="G1285" s="397" t="s">
        <v>10757</v>
      </c>
    </row>
    <row r="1286" spans="1:7" x14ac:dyDescent="0.25">
      <c r="A1286" s="292"/>
      <c r="B1286" s="391"/>
      <c r="C1286" s="292"/>
      <c r="D1286" s="304"/>
      <c r="E1286" s="304"/>
      <c r="F1286" s="48">
        <f t="shared" si="34"/>
        <v>19315524</v>
      </c>
      <c r="G1286" s="397" t="s">
        <v>10757</v>
      </c>
    </row>
    <row r="1287" spans="1:7" x14ac:dyDescent="0.25">
      <c r="A1287" s="292"/>
      <c r="B1287" s="391"/>
      <c r="C1287" s="292"/>
      <c r="D1287" s="304"/>
      <c r="E1287" s="304"/>
      <c r="F1287" s="48">
        <f t="shared" si="34"/>
        <v>19315524</v>
      </c>
      <c r="G1287" s="397" t="s">
        <v>10757</v>
      </c>
    </row>
    <row r="1288" spans="1:7" x14ac:dyDescent="0.25">
      <c r="A1288" s="292"/>
      <c r="B1288" s="391"/>
      <c r="C1288" s="292"/>
      <c r="D1288" s="304"/>
      <c r="E1288" s="304"/>
      <c r="F1288" s="48">
        <f t="shared" si="34"/>
        <v>19315524</v>
      </c>
      <c r="G1288" s="397" t="s">
        <v>10757</v>
      </c>
    </row>
    <row r="1289" spans="1:7" x14ac:dyDescent="0.25">
      <c r="A1289" s="292"/>
      <c r="B1289" s="391"/>
      <c r="C1289" s="292"/>
      <c r="D1289" s="304"/>
      <c r="E1289" s="304"/>
      <c r="F1289" s="48">
        <f t="shared" si="34"/>
        <v>19315524</v>
      </c>
      <c r="G1289" s="397" t="s">
        <v>10757</v>
      </c>
    </row>
    <row r="1290" spans="1:7" x14ac:dyDescent="0.25">
      <c r="A1290" s="292"/>
      <c r="B1290" s="391"/>
      <c r="C1290" s="292"/>
      <c r="D1290" s="304"/>
      <c r="E1290" s="304"/>
      <c r="F1290" s="48">
        <f t="shared" si="34"/>
        <v>19315524</v>
      </c>
      <c r="G1290" s="397" t="s">
        <v>10757</v>
      </c>
    </row>
    <row r="1291" spans="1:7" x14ac:dyDescent="0.25">
      <c r="A1291" s="292"/>
      <c r="B1291" s="391"/>
      <c r="C1291" s="292"/>
      <c r="D1291" s="304"/>
      <c r="E1291" s="304"/>
      <c r="F1291" s="48">
        <f t="shared" si="34"/>
        <v>19315524</v>
      </c>
      <c r="G1291" s="397" t="s">
        <v>10757</v>
      </c>
    </row>
    <row r="1292" spans="1:7" x14ac:dyDescent="0.25">
      <c r="A1292" s="292"/>
      <c r="B1292" s="391"/>
      <c r="C1292" s="292"/>
      <c r="D1292" s="304"/>
      <c r="E1292" s="304"/>
      <c r="F1292" s="48">
        <f t="shared" si="34"/>
        <v>19315524</v>
      </c>
      <c r="G1292" s="397" t="s">
        <v>10757</v>
      </c>
    </row>
    <row r="1293" spans="1:7" x14ac:dyDescent="0.25">
      <c r="A1293" s="292"/>
      <c r="B1293" s="391"/>
      <c r="C1293" s="292"/>
      <c r="D1293" s="304"/>
      <c r="E1293" s="304"/>
      <c r="F1293" s="48">
        <f t="shared" si="34"/>
        <v>19315524</v>
      </c>
      <c r="G1293" s="397" t="s">
        <v>10757</v>
      </c>
    </row>
    <row r="1294" spans="1:7" x14ac:dyDescent="0.25">
      <c r="A1294" s="292"/>
      <c r="B1294" s="391"/>
      <c r="C1294" s="292"/>
      <c r="D1294" s="304"/>
      <c r="E1294" s="304"/>
      <c r="F1294" s="48">
        <f t="shared" si="34"/>
        <v>19315524</v>
      </c>
      <c r="G1294" s="397" t="s">
        <v>10757</v>
      </c>
    </row>
    <row r="1295" spans="1:7" x14ac:dyDescent="0.25">
      <c r="A1295" s="292"/>
      <c r="B1295" s="391"/>
      <c r="C1295" s="292"/>
      <c r="D1295" s="304"/>
      <c r="E1295" s="304"/>
      <c r="F1295" s="48">
        <f t="shared" si="34"/>
        <v>19315524</v>
      </c>
      <c r="G1295" s="397" t="s">
        <v>10757</v>
      </c>
    </row>
    <row r="1296" spans="1:7" x14ac:dyDescent="0.25">
      <c r="A1296" s="292"/>
      <c r="B1296" s="391"/>
      <c r="C1296" s="292"/>
      <c r="D1296" s="304"/>
      <c r="E1296" s="304"/>
      <c r="F1296" s="48">
        <f t="shared" si="34"/>
        <v>19315524</v>
      </c>
      <c r="G1296" s="397" t="s">
        <v>10757</v>
      </c>
    </row>
    <row r="1297" spans="1:7" x14ac:dyDescent="0.25">
      <c r="A1297" s="292"/>
      <c r="B1297" s="391"/>
      <c r="C1297" s="292"/>
      <c r="D1297" s="304"/>
      <c r="E1297" s="304"/>
      <c r="F1297" s="48">
        <f t="shared" si="34"/>
        <v>19315524</v>
      </c>
      <c r="G1297" s="397" t="s">
        <v>10757</v>
      </c>
    </row>
    <row r="1298" spans="1:7" x14ac:dyDescent="0.25">
      <c r="A1298" s="292"/>
      <c r="B1298" s="391"/>
      <c r="C1298" s="292"/>
      <c r="D1298" s="304"/>
      <c r="E1298" s="304"/>
      <c r="F1298" s="48">
        <f t="shared" si="34"/>
        <v>19315524</v>
      </c>
      <c r="G1298" s="397" t="s">
        <v>10757</v>
      </c>
    </row>
    <row r="1299" spans="1:7" x14ac:dyDescent="0.25">
      <c r="A1299" s="292"/>
      <c r="B1299" s="391"/>
      <c r="C1299" s="292"/>
      <c r="D1299" s="304"/>
      <c r="E1299" s="304"/>
      <c r="F1299" s="48">
        <f t="shared" si="34"/>
        <v>19315524</v>
      </c>
      <c r="G1299" s="397" t="s">
        <v>10757</v>
      </c>
    </row>
    <row r="1300" spans="1:7" x14ac:dyDescent="0.25">
      <c r="A1300" s="292"/>
      <c r="B1300" s="391"/>
      <c r="C1300" s="292"/>
      <c r="D1300" s="304"/>
      <c r="E1300" s="304"/>
      <c r="F1300" s="48">
        <f t="shared" si="34"/>
        <v>19315524</v>
      </c>
      <c r="G1300" s="397" t="s">
        <v>10757</v>
      </c>
    </row>
    <row r="1301" spans="1:7" x14ac:dyDescent="0.25">
      <c r="A1301" s="292"/>
      <c r="B1301" s="391"/>
      <c r="C1301" s="292"/>
      <c r="D1301" s="304"/>
      <c r="E1301" s="304"/>
      <c r="F1301" s="48">
        <f t="shared" si="34"/>
        <v>19315524</v>
      </c>
      <c r="G1301" s="397" t="s">
        <v>10757</v>
      </c>
    </row>
    <row r="1302" spans="1:7" x14ac:dyDescent="0.25">
      <c r="A1302" s="292"/>
      <c r="B1302" s="391"/>
      <c r="C1302" s="292"/>
      <c r="D1302" s="304"/>
      <c r="E1302" s="304"/>
      <c r="F1302" s="48">
        <f t="shared" si="34"/>
        <v>19315524</v>
      </c>
      <c r="G1302" s="397" t="s">
        <v>10757</v>
      </c>
    </row>
    <row r="1303" spans="1:7" x14ac:dyDescent="0.25">
      <c r="A1303" s="292"/>
      <c r="B1303" s="391"/>
      <c r="C1303" s="292"/>
      <c r="D1303" s="304"/>
      <c r="E1303" s="304"/>
      <c r="F1303" s="48">
        <f t="shared" si="34"/>
        <v>19315524</v>
      </c>
      <c r="G1303" s="397" t="s">
        <v>10757</v>
      </c>
    </row>
    <row r="1304" spans="1:7" x14ac:dyDescent="0.25">
      <c r="A1304" s="292"/>
      <c r="B1304" s="391"/>
      <c r="C1304" s="292"/>
      <c r="D1304" s="304"/>
      <c r="E1304" s="304"/>
      <c r="F1304" s="48">
        <f t="shared" si="34"/>
        <v>19315524</v>
      </c>
      <c r="G1304" s="397" t="s">
        <v>10757</v>
      </c>
    </row>
    <row r="1305" spans="1:7" x14ac:dyDescent="0.25">
      <c r="A1305" s="292"/>
      <c r="B1305" s="391"/>
      <c r="C1305" s="292"/>
      <c r="D1305" s="304"/>
      <c r="E1305" s="304"/>
      <c r="F1305" s="48">
        <f t="shared" si="34"/>
        <v>19315524</v>
      </c>
      <c r="G1305" s="397" t="s">
        <v>10757</v>
      </c>
    </row>
    <row r="1306" spans="1:7" x14ac:dyDescent="0.25">
      <c r="A1306" s="292"/>
      <c r="B1306" s="391"/>
      <c r="C1306" s="292"/>
      <c r="D1306" s="304"/>
      <c r="E1306" s="304"/>
      <c r="F1306" s="48">
        <f t="shared" si="34"/>
        <v>19315524</v>
      </c>
      <c r="G1306" s="397" t="s">
        <v>10757</v>
      </c>
    </row>
    <row r="1307" spans="1:7" x14ac:dyDescent="0.25">
      <c r="A1307" s="292"/>
      <c r="B1307" s="391"/>
      <c r="C1307" s="292"/>
      <c r="D1307" s="304"/>
      <c r="E1307" s="304"/>
      <c r="F1307" s="48">
        <f t="shared" si="34"/>
        <v>19315524</v>
      </c>
      <c r="G1307" s="397" t="s">
        <v>10757</v>
      </c>
    </row>
    <row r="1308" spans="1:7" x14ac:dyDescent="0.25">
      <c r="A1308" s="292"/>
      <c r="B1308" s="391"/>
      <c r="C1308" s="292"/>
      <c r="D1308" s="304"/>
      <c r="E1308" s="304"/>
      <c r="F1308" s="48">
        <f t="shared" si="34"/>
        <v>19315524</v>
      </c>
      <c r="G1308" s="397" t="s">
        <v>10757</v>
      </c>
    </row>
    <row r="1309" spans="1:7" x14ac:dyDescent="0.25">
      <c r="A1309" s="292"/>
      <c r="B1309" s="391"/>
      <c r="C1309" s="292"/>
      <c r="D1309" s="304"/>
      <c r="E1309" s="304"/>
      <c r="F1309" s="48">
        <f t="shared" si="34"/>
        <v>19315524</v>
      </c>
      <c r="G1309" s="397" t="s">
        <v>10757</v>
      </c>
    </row>
    <row r="1310" spans="1:7" x14ac:dyDescent="0.25">
      <c r="A1310" s="292"/>
      <c r="B1310" s="391"/>
      <c r="C1310" s="292"/>
      <c r="D1310" s="304"/>
      <c r="E1310" s="304"/>
      <c r="F1310" s="48">
        <f t="shared" si="34"/>
        <v>19315524</v>
      </c>
      <c r="G1310" s="397" t="s">
        <v>10757</v>
      </c>
    </row>
    <row r="1311" spans="1:7" x14ac:dyDescent="0.25">
      <c r="A1311" s="292"/>
      <c r="B1311" s="391"/>
      <c r="C1311" s="292"/>
      <c r="D1311" s="304"/>
      <c r="E1311" s="304"/>
      <c r="F1311" s="48">
        <f t="shared" si="34"/>
        <v>19315524</v>
      </c>
      <c r="G1311" s="397" t="s">
        <v>10757</v>
      </c>
    </row>
    <row r="1312" spans="1:7" x14ac:dyDescent="0.25">
      <c r="A1312" s="292"/>
      <c r="B1312" s="391"/>
      <c r="C1312" s="292"/>
      <c r="D1312" s="304"/>
      <c r="E1312" s="304"/>
      <c r="F1312" s="48">
        <f t="shared" si="34"/>
        <v>19315524</v>
      </c>
      <c r="G1312" s="397" t="s">
        <v>10757</v>
      </c>
    </row>
    <row r="1313" spans="1:7" x14ac:dyDescent="0.25">
      <c r="A1313" s="292"/>
      <c r="B1313" s="391"/>
      <c r="C1313" s="292"/>
      <c r="D1313" s="304"/>
      <c r="E1313" s="304"/>
      <c r="F1313" s="48">
        <f t="shared" si="34"/>
        <v>19315524</v>
      </c>
      <c r="G1313" s="397" t="s">
        <v>10757</v>
      </c>
    </row>
    <row r="1314" spans="1:7" x14ac:dyDescent="0.25">
      <c r="A1314" s="292"/>
      <c r="B1314" s="391"/>
      <c r="C1314" s="292"/>
      <c r="D1314" s="304"/>
      <c r="E1314" s="304"/>
      <c r="F1314" s="48">
        <f t="shared" ref="F1314:F1377" si="35">F1313+E1314-D1314</f>
        <v>19315524</v>
      </c>
      <c r="G1314" s="397" t="s">
        <v>10757</v>
      </c>
    </row>
    <row r="1315" spans="1:7" x14ac:dyDescent="0.25">
      <c r="A1315" s="292"/>
      <c r="B1315" s="391"/>
      <c r="C1315" s="292"/>
      <c r="D1315" s="304"/>
      <c r="E1315" s="304"/>
      <c r="F1315" s="48">
        <f t="shared" si="35"/>
        <v>19315524</v>
      </c>
      <c r="G1315" s="397" t="s">
        <v>10757</v>
      </c>
    </row>
    <row r="1316" spans="1:7" x14ac:dyDescent="0.25">
      <c r="A1316" s="292"/>
      <c r="B1316" s="391"/>
      <c r="C1316" s="292"/>
      <c r="D1316" s="304"/>
      <c r="E1316" s="304"/>
      <c r="F1316" s="48">
        <f t="shared" si="35"/>
        <v>19315524</v>
      </c>
      <c r="G1316" s="397" t="s">
        <v>10757</v>
      </c>
    </row>
    <row r="1317" spans="1:7" x14ac:dyDescent="0.25">
      <c r="A1317" s="292"/>
      <c r="B1317" s="391"/>
      <c r="C1317" s="292"/>
      <c r="D1317" s="304"/>
      <c r="E1317" s="304"/>
      <c r="F1317" s="48">
        <f t="shared" si="35"/>
        <v>19315524</v>
      </c>
      <c r="G1317" s="397" t="s">
        <v>10757</v>
      </c>
    </row>
    <row r="1318" spans="1:7" x14ac:dyDescent="0.25">
      <c r="A1318" s="292"/>
      <c r="B1318" s="391"/>
      <c r="C1318" s="292"/>
      <c r="D1318" s="304"/>
      <c r="E1318" s="304"/>
      <c r="F1318" s="48">
        <f t="shared" si="35"/>
        <v>19315524</v>
      </c>
      <c r="G1318" s="397" t="s">
        <v>10757</v>
      </c>
    </row>
    <row r="1319" spans="1:7" x14ac:dyDescent="0.25">
      <c r="A1319" s="292"/>
      <c r="B1319" s="391"/>
      <c r="C1319" s="292"/>
      <c r="D1319" s="304"/>
      <c r="E1319" s="304"/>
      <c r="F1319" s="48">
        <f t="shared" si="35"/>
        <v>19315524</v>
      </c>
      <c r="G1319" s="397" t="s">
        <v>10757</v>
      </c>
    </row>
    <row r="1320" spans="1:7" x14ac:dyDescent="0.25">
      <c r="A1320" s="292"/>
      <c r="B1320" s="391"/>
      <c r="C1320" s="292"/>
      <c r="D1320" s="304"/>
      <c r="E1320" s="304"/>
      <c r="F1320" s="48">
        <f t="shared" si="35"/>
        <v>19315524</v>
      </c>
      <c r="G1320" s="397" t="s">
        <v>10757</v>
      </c>
    </row>
    <row r="1321" spans="1:7" x14ac:dyDescent="0.25">
      <c r="A1321" s="292"/>
      <c r="B1321" s="391"/>
      <c r="C1321" s="292"/>
      <c r="D1321" s="304"/>
      <c r="E1321" s="304"/>
      <c r="F1321" s="48">
        <f t="shared" si="35"/>
        <v>19315524</v>
      </c>
      <c r="G1321" s="397" t="s">
        <v>10757</v>
      </c>
    </row>
    <row r="1322" spans="1:7" x14ac:dyDescent="0.25">
      <c r="A1322" s="292"/>
      <c r="B1322" s="391"/>
      <c r="C1322" s="292"/>
      <c r="D1322" s="304"/>
      <c r="E1322" s="304"/>
      <c r="F1322" s="48">
        <f t="shared" si="35"/>
        <v>19315524</v>
      </c>
      <c r="G1322" s="397" t="s">
        <v>10757</v>
      </c>
    </row>
    <row r="1323" spans="1:7" x14ac:dyDescent="0.25">
      <c r="A1323" s="292"/>
      <c r="B1323" s="391"/>
      <c r="C1323" s="292"/>
      <c r="D1323" s="304"/>
      <c r="E1323" s="304"/>
      <c r="F1323" s="48">
        <f t="shared" si="35"/>
        <v>19315524</v>
      </c>
      <c r="G1323" s="397" t="s">
        <v>10757</v>
      </c>
    </row>
    <row r="1324" spans="1:7" x14ac:dyDescent="0.25">
      <c r="A1324" s="292"/>
      <c r="B1324" s="391"/>
      <c r="C1324" s="292"/>
      <c r="D1324" s="304"/>
      <c r="E1324" s="304"/>
      <c r="F1324" s="48">
        <f t="shared" si="35"/>
        <v>19315524</v>
      </c>
      <c r="G1324" s="397" t="s">
        <v>10757</v>
      </c>
    </row>
    <row r="1325" spans="1:7" x14ac:dyDescent="0.25">
      <c r="A1325" s="292"/>
      <c r="B1325" s="391"/>
      <c r="C1325" s="292"/>
      <c r="D1325" s="304"/>
      <c r="E1325" s="304"/>
      <c r="F1325" s="48">
        <f t="shared" si="35"/>
        <v>19315524</v>
      </c>
      <c r="G1325" s="397" t="s">
        <v>10757</v>
      </c>
    </row>
    <row r="1326" spans="1:7" x14ac:dyDescent="0.25">
      <c r="A1326" s="292"/>
      <c r="B1326" s="391"/>
      <c r="C1326" s="292"/>
      <c r="D1326" s="304"/>
      <c r="E1326" s="304"/>
      <c r="F1326" s="48">
        <f t="shared" si="35"/>
        <v>19315524</v>
      </c>
      <c r="G1326" s="397" t="s">
        <v>10757</v>
      </c>
    </row>
    <row r="1327" spans="1:7" x14ac:dyDescent="0.25">
      <c r="A1327" s="292"/>
      <c r="B1327" s="391"/>
      <c r="C1327" s="292"/>
      <c r="D1327" s="304"/>
      <c r="E1327" s="304"/>
      <c r="F1327" s="48">
        <f t="shared" si="35"/>
        <v>19315524</v>
      </c>
      <c r="G1327" s="397" t="s">
        <v>10757</v>
      </c>
    </row>
    <row r="1328" spans="1:7" x14ac:dyDescent="0.25">
      <c r="A1328" s="292"/>
      <c r="B1328" s="391"/>
      <c r="C1328" s="292"/>
      <c r="D1328" s="304"/>
      <c r="E1328" s="304"/>
      <c r="F1328" s="48">
        <f t="shared" si="35"/>
        <v>19315524</v>
      </c>
      <c r="G1328" s="397" t="s">
        <v>10757</v>
      </c>
    </row>
    <row r="1329" spans="1:7" x14ac:dyDescent="0.25">
      <c r="A1329" s="292"/>
      <c r="B1329" s="391"/>
      <c r="C1329" s="292"/>
      <c r="D1329" s="304"/>
      <c r="E1329" s="304"/>
      <c r="F1329" s="48">
        <f t="shared" si="35"/>
        <v>19315524</v>
      </c>
      <c r="G1329" s="397" t="s">
        <v>10757</v>
      </c>
    </row>
    <row r="1330" spans="1:7" x14ac:dyDescent="0.25">
      <c r="A1330" s="292"/>
      <c r="B1330" s="391"/>
      <c r="C1330" s="292"/>
      <c r="D1330" s="304"/>
      <c r="E1330" s="304"/>
      <c r="F1330" s="48">
        <f t="shared" si="35"/>
        <v>19315524</v>
      </c>
      <c r="G1330" s="397" t="s">
        <v>10757</v>
      </c>
    </row>
    <row r="1331" spans="1:7" x14ac:dyDescent="0.25">
      <c r="A1331" s="292"/>
      <c r="B1331" s="391"/>
      <c r="C1331" s="292"/>
      <c r="D1331" s="304"/>
      <c r="E1331" s="304"/>
      <c r="F1331" s="48">
        <f t="shared" si="35"/>
        <v>19315524</v>
      </c>
      <c r="G1331" s="397" t="s">
        <v>10757</v>
      </c>
    </row>
    <row r="1332" spans="1:7" x14ac:dyDescent="0.25">
      <c r="A1332" s="292"/>
      <c r="B1332" s="391"/>
      <c r="C1332" s="292"/>
      <c r="D1332" s="304"/>
      <c r="E1332" s="304"/>
      <c r="F1332" s="48">
        <f t="shared" si="35"/>
        <v>19315524</v>
      </c>
      <c r="G1332" s="397" t="s">
        <v>10757</v>
      </c>
    </row>
    <row r="1333" spans="1:7" x14ac:dyDescent="0.25">
      <c r="A1333" s="292"/>
      <c r="B1333" s="391"/>
      <c r="C1333" s="292"/>
      <c r="D1333" s="304"/>
      <c r="E1333" s="304"/>
      <c r="F1333" s="48">
        <f t="shared" si="35"/>
        <v>19315524</v>
      </c>
      <c r="G1333" s="397" t="s">
        <v>10757</v>
      </c>
    </row>
    <row r="1334" spans="1:7" x14ac:dyDescent="0.25">
      <c r="A1334" s="292"/>
      <c r="B1334" s="391"/>
      <c r="C1334" s="292"/>
      <c r="D1334" s="304"/>
      <c r="E1334" s="304"/>
      <c r="F1334" s="48">
        <f t="shared" si="35"/>
        <v>19315524</v>
      </c>
      <c r="G1334" s="397" t="s">
        <v>10757</v>
      </c>
    </row>
    <row r="1335" spans="1:7" x14ac:dyDescent="0.25">
      <c r="A1335" s="292"/>
      <c r="B1335" s="391"/>
      <c r="C1335" s="292"/>
      <c r="D1335" s="304"/>
      <c r="E1335" s="304"/>
      <c r="F1335" s="48">
        <f t="shared" si="35"/>
        <v>19315524</v>
      </c>
      <c r="G1335" s="397" t="s">
        <v>10757</v>
      </c>
    </row>
    <row r="1336" spans="1:7" x14ac:dyDescent="0.25">
      <c r="A1336" s="292"/>
      <c r="B1336" s="391"/>
      <c r="C1336" s="292"/>
      <c r="D1336" s="304"/>
      <c r="E1336" s="304"/>
      <c r="F1336" s="48">
        <f t="shared" si="35"/>
        <v>19315524</v>
      </c>
      <c r="G1336" s="397" t="s">
        <v>10757</v>
      </c>
    </row>
    <row r="1337" spans="1:7" x14ac:dyDescent="0.25">
      <c r="A1337" s="292"/>
      <c r="B1337" s="391"/>
      <c r="C1337" s="292"/>
      <c r="D1337" s="304"/>
      <c r="E1337" s="304"/>
      <c r="F1337" s="48">
        <f t="shared" si="35"/>
        <v>19315524</v>
      </c>
      <c r="G1337" s="397" t="s">
        <v>10757</v>
      </c>
    </row>
    <row r="1338" spans="1:7" x14ac:dyDescent="0.25">
      <c r="A1338" s="292"/>
      <c r="B1338" s="391"/>
      <c r="C1338" s="292"/>
      <c r="D1338" s="304"/>
      <c r="E1338" s="304"/>
      <c r="F1338" s="48">
        <f t="shared" si="35"/>
        <v>19315524</v>
      </c>
      <c r="G1338" s="397" t="s">
        <v>10757</v>
      </c>
    </row>
    <row r="1339" spans="1:7" x14ac:dyDescent="0.25">
      <c r="A1339" s="292"/>
      <c r="B1339" s="391"/>
      <c r="C1339" s="292"/>
      <c r="D1339" s="304"/>
      <c r="E1339" s="304"/>
      <c r="F1339" s="48">
        <f t="shared" si="35"/>
        <v>19315524</v>
      </c>
      <c r="G1339" s="397" t="s">
        <v>10757</v>
      </c>
    </row>
    <row r="1340" spans="1:7" x14ac:dyDescent="0.25">
      <c r="A1340" s="292"/>
      <c r="B1340" s="391"/>
      <c r="C1340" s="292"/>
      <c r="D1340" s="304"/>
      <c r="E1340" s="304"/>
      <c r="F1340" s="48">
        <f t="shared" si="35"/>
        <v>19315524</v>
      </c>
      <c r="G1340" s="397" t="s">
        <v>10757</v>
      </c>
    </row>
    <row r="1341" spans="1:7" x14ac:dyDescent="0.25">
      <c r="A1341" s="292"/>
      <c r="B1341" s="391"/>
      <c r="C1341" s="292"/>
      <c r="D1341" s="304"/>
      <c r="E1341" s="304"/>
      <c r="F1341" s="48">
        <f t="shared" si="35"/>
        <v>19315524</v>
      </c>
      <c r="G1341" s="397" t="s">
        <v>10757</v>
      </c>
    </row>
    <row r="1342" spans="1:7" x14ac:dyDescent="0.25">
      <c r="A1342" s="292"/>
      <c r="B1342" s="391"/>
      <c r="C1342" s="292"/>
      <c r="D1342" s="304"/>
      <c r="E1342" s="304"/>
      <c r="F1342" s="48">
        <f t="shared" si="35"/>
        <v>19315524</v>
      </c>
      <c r="G1342" s="397" t="s">
        <v>10757</v>
      </c>
    </row>
    <row r="1343" spans="1:7" x14ac:dyDescent="0.25">
      <c r="A1343" s="292"/>
      <c r="B1343" s="391"/>
      <c r="C1343" s="292"/>
      <c r="D1343" s="304"/>
      <c r="E1343" s="304"/>
      <c r="F1343" s="48">
        <f t="shared" si="35"/>
        <v>19315524</v>
      </c>
      <c r="G1343" s="397" t="s">
        <v>10757</v>
      </c>
    </row>
    <row r="1344" spans="1:7" x14ac:dyDescent="0.25">
      <c r="A1344" s="292"/>
      <c r="B1344" s="391"/>
      <c r="C1344" s="292"/>
      <c r="D1344" s="304"/>
      <c r="E1344" s="304"/>
      <c r="F1344" s="48">
        <f t="shared" si="35"/>
        <v>19315524</v>
      </c>
      <c r="G1344" s="397" t="s">
        <v>10757</v>
      </c>
    </row>
    <row r="1345" spans="1:7" x14ac:dyDescent="0.25">
      <c r="A1345" s="292"/>
      <c r="B1345" s="391"/>
      <c r="C1345" s="292"/>
      <c r="D1345" s="304"/>
      <c r="E1345" s="304"/>
      <c r="F1345" s="48">
        <f t="shared" si="35"/>
        <v>19315524</v>
      </c>
      <c r="G1345" s="397" t="s">
        <v>10757</v>
      </c>
    </row>
    <row r="1346" spans="1:7" x14ac:dyDescent="0.25">
      <c r="A1346" s="292"/>
      <c r="B1346" s="391"/>
      <c r="C1346" s="292"/>
      <c r="D1346" s="304"/>
      <c r="E1346" s="304"/>
      <c r="F1346" s="48">
        <f t="shared" si="35"/>
        <v>19315524</v>
      </c>
      <c r="G1346" s="397" t="s">
        <v>10757</v>
      </c>
    </row>
    <row r="1347" spans="1:7" x14ac:dyDescent="0.25">
      <c r="A1347" s="292"/>
      <c r="B1347" s="391"/>
      <c r="C1347" s="292"/>
      <c r="D1347" s="304"/>
      <c r="E1347" s="304"/>
      <c r="F1347" s="48">
        <f t="shared" si="35"/>
        <v>19315524</v>
      </c>
      <c r="G1347" s="397" t="s">
        <v>10757</v>
      </c>
    </row>
    <row r="1348" spans="1:7" x14ac:dyDescent="0.25">
      <c r="A1348" s="292"/>
      <c r="B1348" s="391"/>
      <c r="C1348" s="292"/>
      <c r="D1348" s="304"/>
      <c r="E1348" s="304"/>
      <c r="F1348" s="48">
        <f t="shared" si="35"/>
        <v>19315524</v>
      </c>
      <c r="G1348" s="397" t="s">
        <v>10757</v>
      </c>
    </row>
    <row r="1349" spans="1:7" x14ac:dyDescent="0.25">
      <c r="A1349" s="292"/>
      <c r="B1349" s="391"/>
      <c r="C1349" s="292"/>
      <c r="D1349" s="304"/>
      <c r="E1349" s="304"/>
      <c r="F1349" s="48">
        <f t="shared" si="35"/>
        <v>19315524</v>
      </c>
      <c r="G1349" s="397" t="s">
        <v>10757</v>
      </c>
    </row>
    <row r="1350" spans="1:7" x14ac:dyDescent="0.25">
      <c r="A1350" s="292"/>
      <c r="B1350" s="391"/>
      <c r="C1350" s="292"/>
      <c r="D1350" s="304"/>
      <c r="E1350" s="304"/>
      <c r="F1350" s="48">
        <f t="shared" si="35"/>
        <v>19315524</v>
      </c>
      <c r="G1350" s="397" t="s">
        <v>10757</v>
      </c>
    </row>
    <row r="1351" spans="1:7" x14ac:dyDescent="0.25">
      <c r="A1351" s="292"/>
      <c r="B1351" s="391"/>
      <c r="C1351" s="292"/>
      <c r="D1351" s="304"/>
      <c r="E1351" s="304"/>
      <c r="F1351" s="48">
        <f t="shared" si="35"/>
        <v>19315524</v>
      </c>
      <c r="G1351" s="397" t="s">
        <v>10757</v>
      </c>
    </row>
    <row r="1352" spans="1:7" x14ac:dyDescent="0.25">
      <c r="A1352" s="292"/>
      <c r="B1352" s="391"/>
      <c r="C1352" s="292"/>
      <c r="D1352" s="304"/>
      <c r="E1352" s="304"/>
      <c r="F1352" s="48">
        <f t="shared" si="35"/>
        <v>19315524</v>
      </c>
      <c r="G1352" s="397" t="s">
        <v>10757</v>
      </c>
    </row>
    <row r="1353" spans="1:7" x14ac:dyDescent="0.25">
      <c r="A1353" s="292"/>
      <c r="B1353" s="391"/>
      <c r="C1353" s="292"/>
      <c r="D1353" s="304"/>
      <c r="E1353" s="304"/>
      <c r="F1353" s="48">
        <f t="shared" si="35"/>
        <v>19315524</v>
      </c>
      <c r="G1353" s="397" t="s">
        <v>10757</v>
      </c>
    </row>
    <row r="1354" spans="1:7" x14ac:dyDescent="0.25">
      <c r="A1354" s="292"/>
      <c r="B1354" s="391"/>
      <c r="C1354" s="292"/>
      <c r="D1354" s="304"/>
      <c r="E1354" s="304"/>
      <c r="F1354" s="48">
        <f t="shared" si="35"/>
        <v>19315524</v>
      </c>
      <c r="G1354" s="397" t="s">
        <v>10757</v>
      </c>
    </row>
    <row r="1355" spans="1:7" x14ac:dyDescent="0.25">
      <c r="A1355" s="292"/>
      <c r="B1355" s="391"/>
      <c r="C1355" s="292"/>
      <c r="D1355" s="304"/>
      <c r="E1355" s="304"/>
      <c r="F1355" s="48">
        <f t="shared" si="35"/>
        <v>19315524</v>
      </c>
      <c r="G1355" s="397" t="s">
        <v>10757</v>
      </c>
    </row>
    <row r="1356" spans="1:7" x14ac:dyDescent="0.25">
      <c r="A1356" s="292"/>
      <c r="B1356" s="391"/>
      <c r="C1356" s="292"/>
      <c r="D1356" s="304"/>
      <c r="E1356" s="304"/>
      <c r="F1356" s="48">
        <f t="shared" si="35"/>
        <v>19315524</v>
      </c>
      <c r="G1356" s="397" t="s">
        <v>10757</v>
      </c>
    </row>
    <row r="1357" spans="1:7" x14ac:dyDescent="0.25">
      <c r="A1357" s="292"/>
      <c r="B1357" s="391"/>
      <c r="C1357" s="292"/>
      <c r="D1357" s="304"/>
      <c r="E1357" s="304"/>
      <c r="F1357" s="48">
        <f t="shared" si="35"/>
        <v>19315524</v>
      </c>
      <c r="G1357" s="397" t="s">
        <v>10757</v>
      </c>
    </row>
    <row r="1358" spans="1:7" x14ac:dyDescent="0.25">
      <c r="A1358" s="292"/>
      <c r="B1358" s="391"/>
      <c r="C1358" s="292"/>
      <c r="D1358" s="304"/>
      <c r="E1358" s="304"/>
      <c r="F1358" s="48">
        <f t="shared" si="35"/>
        <v>19315524</v>
      </c>
      <c r="G1358" s="397" t="s">
        <v>10757</v>
      </c>
    </row>
    <row r="1359" spans="1:7" x14ac:dyDescent="0.25">
      <c r="A1359" s="292"/>
      <c r="B1359" s="391"/>
      <c r="C1359" s="292"/>
      <c r="D1359" s="304"/>
      <c r="E1359" s="304"/>
      <c r="F1359" s="48">
        <f t="shared" si="35"/>
        <v>19315524</v>
      </c>
      <c r="G1359" s="397" t="s">
        <v>10757</v>
      </c>
    </row>
    <row r="1360" spans="1:7" x14ac:dyDescent="0.25">
      <c r="A1360" s="292"/>
      <c r="B1360" s="391"/>
      <c r="C1360" s="292"/>
      <c r="D1360" s="304"/>
      <c r="E1360" s="304"/>
      <c r="F1360" s="48">
        <f t="shared" si="35"/>
        <v>19315524</v>
      </c>
      <c r="G1360" s="397" t="s">
        <v>10757</v>
      </c>
    </row>
    <row r="1361" spans="1:7" x14ac:dyDescent="0.25">
      <c r="A1361" s="292"/>
      <c r="B1361" s="391"/>
      <c r="C1361" s="292"/>
      <c r="D1361" s="304"/>
      <c r="E1361" s="304"/>
      <c r="F1361" s="48">
        <f t="shared" si="35"/>
        <v>19315524</v>
      </c>
      <c r="G1361" s="397" t="s">
        <v>10757</v>
      </c>
    </row>
    <row r="1362" spans="1:7" x14ac:dyDescent="0.25">
      <c r="A1362" s="292"/>
      <c r="B1362" s="391"/>
      <c r="C1362" s="292"/>
      <c r="D1362" s="304"/>
      <c r="E1362" s="304"/>
      <c r="F1362" s="48">
        <f t="shared" si="35"/>
        <v>19315524</v>
      </c>
      <c r="G1362" s="397" t="s">
        <v>10757</v>
      </c>
    </row>
    <row r="1363" spans="1:7" x14ac:dyDescent="0.25">
      <c r="A1363" s="292"/>
      <c r="B1363" s="391"/>
      <c r="C1363" s="292"/>
      <c r="D1363" s="304"/>
      <c r="E1363" s="304"/>
      <c r="F1363" s="48">
        <f t="shared" si="35"/>
        <v>19315524</v>
      </c>
      <c r="G1363" s="397" t="s">
        <v>10757</v>
      </c>
    </row>
    <row r="1364" spans="1:7" x14ac:dyDescent="0.25">
      <c r="A1364" s="292"/>
      <c r="B1364" s="391"/>
      <c r="C1364" s="292"/>
      <c r="D1364" s="304"/>
      <c r="E1364" s="304"/>
      <c r="F1364" s="48">
        <f t="shared" si="35"/>
        <v>19315524</v>
      </c>
      <c r="G1364" s="397" t="s">
        <v>10757</v>
      </c>
    </row>
    <row r="1365" spans="1:7" x14ac:dyDescent="0.25">
      <c r="A1365" s="292"/>
      <c r="B1365" s="391"/>
      <c r="C1365" s="292"/>
      <c r="D1365" s="304"/>
      <c r="E1365" s="304"/>
      <c r="F1365" s="48">
        <f t="shared" si="35"/>
        <v>19315524</v>
      </c>
      <c r="G1365" s="397" t="s">
        <v>10757</v>
      </c>
    </row>
    <row r="1366" spans="1:7" x14ac:dyDescent="0.25">
      <c r="A1366" s="292"/>
      <c r="B1366" s="391"/>
      <c r="C1366" s="292"/>
      <c r="D1366" s="304"/>
      <c r="E1366" s="304"/>
      <c r="F1366" s="48">
        <f t="shared" si="35"/>
        <v>19315524</v>
      </c>
      <c r="G1366" s="397" t="s">
        <v>10757</v>
      </c>
    </row>
    <row r="1367" spans="1:7" x14ac:dyDescent="0.25">
      <c r="A1367" s="292"/>
      <c r="B1367" s="391"/>
      <c r="C1367" s="292"/>
      <c r="D1367" s="304"/>
      <c r="E1367" s="304"/>
      <c r="F1367" s="48">
        <f t="shared" si="35"/>
        <v>19315524</v>
      </c>
      <c r="G1367" s="397" t="s">
        <v>10757</v>
      </c>
    </row>
    <row r="1368" spans="1:7" x14ac:dyDescent="0.25">
      <c r="A1368" s="292"/>
      <c r="B1368" s="391"/>
      <c r="C1368" s="292"/>
      <c r="D1368" s="304"/>
      <c r="E1368" s="304"/>
      <c r="F1368" s="48">
        <f t="shared" si="35"/>
        <v>19315524</v>
      </c>
      <c r="G1368" s="397" t="s">
        <v>10757</v>
      </c>
    </row>
    <row r="1369" spans="1:7" x14ac:dyDescent="0.25">
      <c r="A1369" s="292"/>
      <c r="B1369" s="391"/>
      <c r="C1369" s="292"/>
      <c r="D1369" s="304"/>
      <c r="E1369" s="304"/>
      <c r="F1369" s="48">
        <f t="shared" si="35"/>
        <v>19315524</v>
      </c>
      <c r="G1369" s="397" t="s">
        <v>10757</v>
      </c>
    </row>
    <row r="1370" spans="1:7" x14ac:dyDescent="0.25">
      <c r="A1370" s="292"/>
      <c r="B1370" s="391"/>
      <c r="C1370" s="292"/>
      <c r="D1370" s="304"/>
      <c r="E1370" s="304"/>
      <c r="F1370" s="48">
        <f t="shared" si="35"/>
        <v>19315524</v>
      </c>
      <c r="G1370" s="397" t="s">
        <v>10757</v>
      </c>
    </row>
    <row r="1371" spans="1:7" x14ac:dyDescent="0.25">
      <c r="A1371" s="292"/>
      <c r="B1371" s="391"/>
      <c r="C1371" s="292"/>
      <c r="D1371" s="304"/>
      <c r="E1371" s="304"/>
      <c r="F1371" s="48">
        <f t="shared" si="35"/>
        <v>19315524</v>
      </c>
      <c r="G1371" s="397" t="s">
        <v>10757</v>
      </c>
    </row>
    <row r="1372" spans="1:7" x14ac:dyDescent="0.25">
      <c r="A1372" s="292"/>
      <c r="B1372" s="391"/>
      <c r="C1372" s="292"/>
      <c r="D1372" s="304"/>
      <c r="E1372" s="304"/>
      <c r="F1372" s="48">
        <f t="shared" si="35"/>
        <v>19315524</v>
      </c>
      <c r="G1372" s="397" t="s">
        <v>10757</v>
      </c>
    </row>
    <row r="1373" spans="1:7" x14ac:dyDescent="0.25">
      <c r="A1373" s="292"/>
      <c r="B1373" s="391"/>
      <c r="C1373" s="292"/>
      <c r="D1373" s="304"/>
      <c r="E1373" s="304"/>
      <c r="F1373" s="48">
        <f t="shared" si="35"/>
        <v>19315524</v>
      </c>
      <c r="G1373" s="397" t="s">
        <v>10757</v>
      </c>
    </row>
    <row r="1374" spans="1:7" x14ac:dyDescent="0.25">
      <c r="A1374" s="292"/>
      <c r="B1374" s="391"/>
      <c r="C1374" s="292"/>
      <c r="D1374" s="304"/>
      <c r="E1374" s="304"/>
      <c r="F1374" s="48">
        <f t="shared" si="35"/>
        <v>19315524</v>
      </c>
      <c r="G1374" s="397" t="s">
        <v>10757</v>
      </c>
    </row>
    <row r="1375" spans="1:7" x14ac:dyDescent="0.25">
      <c r="A1375" s="292"/>
      <c r="B1375" s="391"/>
      <c r="C1375" s="292"/>
      <c r="D1375" s="304"/>
      <c r="E1375" s="304"/>
      <c r="F1375" s="48">
        <f t="shared" si="35"/>
        <v>19315524</v>
      </c>
      <c r="G1375" s="397" t="s">
        <v>10757</v>
      </c>
    </row>
    <row r="1376" spans="1:7" x14ac:dyDescent="0.25">
      <c r="A1376" s="292"/>
      <c r="B1376" s="391"/>
      <c r="C1376" s="292"/>
      <c r="D1376" s="304"/>
      <c r="E1376" s="304"/>
      <c r="F1376" s="48">
        <f t="shared" si="35"/>
        <v>19315524</v>
      </c>
      <c r="G1376" s="397" t="s">
        <v>10757</v>
      </c>
    </row>
    <row r="1377" spans="1:7" x14ac:dyDescent="0.25">
      <c r="A1377" s="292"/>
      <c r="B1377" s="391"/>
      <c r="C1377" s="292"/>
      <c r="D1377" s="304"/>
      <c r="E1377" s="304"/>
      <c r="F1377" s="48">
        <f t="shared" si="35"/>
        <v>19315524</v>
      </c>
      <c r="G1377" s="397" t="s">
        <v>10757</v>
      </c>
    </row>
    <row r="1378" spans="1:7" x14ac:dyDescent="0.25">
      <c r="A1378" s="292"/>
      <c r="B1378" s="391"/>
      <c r="C1378" s="292"/>
      <c r="D1378" s="304"/>
      <c r="E1378" s="304"/>
      <c r="F1378" s="48">
        <f t="shared" ref="F1378:F1441" si="36">F1377+E1378-D1378</f>
        <v>19315524</v>
      </c>
      <c r="G1378" s="397" t="s">
        <v>10757</v>
      </c>
    </row>
    <row r="1379" spans="1:7" x14ac:dyDescent="0.25">
      <c r="A1379" s="292"/>
      <c r="B1379" s="391"/>
      <c r="C1379" s="292"/>
      <c r="D1379" s="304"/>
      <c r="E1379" s="304"/>
      <c r="F1379" s="48">
        <f t="shared" si="36"/>
        <v>19315524</v>
      </c>
      <c r="G1379" s="397" t="s">
        <v>10757</v>
      </c>
    </row>
    <row r="1380" spans="1:7" x14ac:dyDescent="0.25">
      <c r="A1380" s="292"/>
      <c r="B1380" s="391"/>
      <c r="C1380" s="292"/>
      <c r="D1380" s="304"/>
      <c r="E1380" s="304"/>
      <c r="F1380" s="48">
        <f t="shared" si="36"/>
        <v>19315524</v>
      </c>
      <c r="G1380" s="397" t="s">
        <v>10757</v>
      </c>
    </row>
    <row r="1381" spans="1:7" x14ac:dyDescent="0.25">
      <c r="A1381" s="292"/>
      <c r="B1381" s="391"/>
      <c r="C1381" s="292"/>
      <c r="D1381" s="304"/>
      <c r="E1381" s="304"/>
      <c r="F1381" s="48">
        <f t="shared" si="36"/>
        <v>19315524</v>
      </c>
      <c r="G1381" s="397" t="s">
        <v>10757</v>
      </c>
    </row>
    <row r="1382" spans="1:7" x14ac:dyDescent="0.25">
      <c r="A1382" s="292"/>
      <c r="B1382" s="391"/>
      <c r="C1382" s="292"/>
      <c r="D1382" s="304"/>
      <c r="E1382" s="304"/>
      <c r="F1382" s="48">
        <f t="shared" si="36"/>
        <v>19315524</v>
      </c>
      <c r="G1382" s="397" t="s">
        <v>10757</v>
      </c>
    </row>
    <row r="1383" spans="1:7" x14ac:dyDescent="0.25">
      <c r="A1383" s="292"/>
      <c r="B1383" s="391"/>
      <c r="C1383" s="292"/>
      <c r="D1383" s="304"/>
      <c r="E1383" s="304"/>
      <c r="F1383" s="48">
        <f t="shared" si="36"/>
        <v>19315524</v>
      </c>
      <c r="G1383" s="397" t="s">
        <v>10757</v>
      </c>
    </row>
    <row r="1384" spans="1:7" x14ac:dyDescent="0.25">
      <c r="A1384" s="292"/>
      <c r="B1384" s="391"/>
      <c r="C1384" s="292"/>
      <c r="D1384" s="304"/>
      <c r="E1384" s="304"/>
      <c r="F1384" s="48">
        <f t="shared" si="36"/>
        <v>19315524</v>
      </c>
      <c r="G1384" s="397" t="s">
        <v>10757</v>
      </c>
    </row>
    <row r="1385" spans="1:7" x14ac:dyDescent="0.25">
      <c r="A1385" s="292"/>
      <c r="B1385" s="391"/>
      <c r="C1385" s="292"/>
      <c r="D1385" s="304"/>
      <c r="E1385" s="304"/>
      <c r="F1385" s="48">
        <f t="shared" si="36"/>
        <v>19315524</v>
      </c>
      <c r="G1385" s="397" t="s">
        <v>10757</v>
      </c>
    </row>
    <row r="1386" spans="1:7" x14ac:dyDescent="0.25">
      <c r="A1386" s="292"/>
      <c r="B1386" s="391"/>
      <c r="C1386" s="292"/>
      <c r="D1386" s="304"/>
      <c r="E1386" s="304"/>
      <c r="F1386" s="48">
        <f t="shared" si="36"/>
        <v>19315524</v>
      </c>
      <c r="G1386" s="397" t="s">
        <v>10757</v>
      </c>
    </row>
    <row r="1387" spans="1:7" x14ac:dyDescent="0.25">
      <c r="A1387" s="292"/>
      <c r="B1387" s="391"/>
      <c r="C1387" s="292"/>
      <c r="D1387" s="304"/>
      <c r="E1387" s="304"/>
      <c r="F1387" s="48">
        <f t="shared" si="36"/>
        <v>19315524</v>
      </c>
      <c r="G1387" s="397" t="s">
        <v>10757</v>
      </c>
    </row>
    <row r="1388" spans="1:7" x14ac:dyDescent="0.25">
      <c r="A1388" s="292"/>
      <c r="B1388" s="391"/>
      <c r="C1388" s="292"/>
      <c r="D1388" s="304"/>
      <c r="E1388" s="304"/>
      <c r="F1388" s="48">
        <f t="shared" si="36"/>
        <v>19315524</v>
      </c>
      <c r="G1388" s="397" t="s">
        <v>10757</v>
      </c>
    </row>
    <row r="1389" spans="1:7" x14ac:dyDescent="0.25">
      <c r="A1389" s="292"/>
      <c r="B1389" s="391"/>
      <c r="C1389" s="292"/>
      <c r="D1389" s="304"/>
      <c r="E1389" s="304"/>
      <c r="F1389" s="48">
        <f t="shared" si="36"/>
        <v>19315524</v>
      </c>
      <c r="G1389" s="397" t="s">
        <v>10757</v>
      </c>
    </row>
    <row r="1390" spans="1:7" x14ac:dyDescent="0.25">
      <c r="A1390" s="292"/>
      <c r="B1390" s="391"/>
      <c r="C1390" s="292"/>
      <c r="D1390" s="304"/>
      <c r="E1390" s="304"/>
      <c r="F1390" s="48">
        <f t="shared" si="36"/>
        <v>19315524</v>
      </c>
      <c r="G1390" s="397" t="s">
        <v>10757</v>
      </c>
    </row>
    <row r="1391" spans="1:7" x14ac:dyDescent="0.25">
      <c r="A1391" s="292"/>
      <c r="B1391" s="391"/>
      <c r="C1391" s="292"/>
      <c r="D1391" s="304"/>
      <c r="E1391" s="304"/>
      <c r="F1391" s="48">
        <f t="shared" si="36"/>
        <v>19315524</v>
      </c>
      <c r="G1391" s="397" t="s">
        <v>10757</v>
      </c>
    </row>
    <row r="1392" spans="1:7" x14ac:dyDescent="0.25">
      <c r="A1392" s="292"/>
      <c r="B1392" s="391"/>
      <c r="C1392" s="292"/>
      <c r="D1392" s="304"/>
      <c r="E1392" s="304"/>
      <c r="F1392" s="48">
        <f t="shared" si="36"/>
        <v>19315524</v>
      </c>
      <c r="G1392" s="397" t="s">
        <v>10757</v>
      </c>
    </row>
    <row r="1393" spans="1:7" x14ac:dyDescent="0.25">
      <c r="A1393" s="292"/>
      <c r="B1393" s="391"/>
      <c r="C1393" s="292"/>
      <c r="D1393" s="304"/>
      <c r="E1393" s="304"/>
      <c r="F1393" s="48">
        <f t="shared" si="36"/>
        <v>19315524</v>
      </c>
      <c r="G1393" s="397" t="s">
        <v>10757</v>
      </c>
    </row>
    <row r="1394" spans="1:7" x14ac:dyDescent="0.25">
      <c r="A1394" s="292"/>
      <c r="B1394" s="391"/>
      <c r="C1394" s="292"/>
      <c r="D1394" s="304"/>
      <c r="E1394" s="304"/>
      <c r="F1394" s="48">
        <f t="shared" si="36"/>
        <v>19315524</v>
      </c>
      <c r="G1394" s="397" t="s">
        <v>10757</v>
      </c>
    </row>
    <row r="1395" spans="1:7" x14ac:dyDescent="0.25">
      <c r="A1395" s="292"/>
      <c r="B1395" s="391"/>
      <c r="C1395" s="292"/>
      <c r="D1395" s="304"/>
      <c r="E1395" s="304"/>
      <c r="F1395" s="48">
        <f t="shared" si="36"/>
        <v>19315524</v>
      </c>
      <c r="G1395" s="397" t="s">
        <v>10757</v>
      </c>
    </row>
    <row r="1396" spans="1:7" x14ac:dyDescent="0.25">
      <c r="A1396" s="292"/>
      <c r="B1396" s="391"/>
      <c r="C1396" s="292"/>
      <c r="D1396" s="304"/>
      <c r="E1396" s="304"/>
      <c r="F1396" s="48">
        <f t="shared" si="36"/>
        <v>19315524</v>
      </c>
      <c r="G1396" s="397" t="s">
        <v>10757</v>
      </c>
    </row>
    <row r="1397" spans="1:7" x14ac:dyDescent="0.25">
      <c r="A1397" s="292"/>
      <c r="B1397" s="391"/>
      <c r="C1397" s="292"/>
      <c r="D1397" s="304"/>
      <c r="E1397" s="304"/>
      <c r="F1397" s="48">
        <f t="shared" si="36"/>
        <v>19315524</v>
      </c>
      <c r="G1397" s="397" t="s">
        <v>10757</v>
      </c>
    </row>
    <row r="1398" spans="1:7" x14ac:dyDescent="0.25">
      <c r="A1398" s="292"/>
      <c r="B1398" s="391"/>
      <c r="C1398" s="292"/>
      <c r="D1398" s="304"/>
      <c r="E1398" s="304"/>
      <c r="F1398" s="48">
        <f t="shared" si="36"/>
        <v>19315524</v>
      </c>
      <c r="G1398" s="397" t="s">
        <v>10757</v>
      </c>
    </row>
    <row r="1399" spans="1:7" x14ac:dyDescent="0.25">
      <c r="A1399" s="292"/>
      <c r="B1399" s="391"/>
      <c r="C1399" s="292"/>
      <c r="D1399" s="304"/>
      <c r="E1399" s="304"/>
      <c r="F1399" s="48">
        <f t="shared" si="36"/>
        <v>19315524</v>
      </c>
      <c r="G1399" s="397" t="s">
        <v>10757</v>
      </c>
    </row>
    <row r="1400" spans="1:7" x14ac:dyDescent="0.25">
      <c r="A1400" s="292"/>
      <c r="B1400" s="391"/>
      <c r="C1400" s="292"/>
      <c r="D1400" s="304"/>
      <c r="E1400" s="304"/>
      <c r="F1400" s="48">
        <f t="shared" si="36"/>
        <v>19315524</v>
      </c>
      <c r="G1400" s="397" t="s">
        <v>10757</v>
      </c>
    </row>
    <row r="1401" spans="1:7" x14ac:dyDescent="0.25">
      <c r="A1401" s="292"/>
      <c r="B1401" s="391"/>
      <c r="C1401" s="292"/>
      <c r="D1401" s="304"/>
      <c r="E1401" s="304"/>
      <c r="F1401" s="48">
        <f t="shared" si="36"/>
        <v>19315524</v>
      </c>
      <c r="G1401" s="397" t="s">
        <v>10757</v>
      </c>
    </row>
    <row r="1402" spans="1:7" x14ac:dyDescent="0.25">
      <c r="A1402" s="292"/>
      <c r="B1402" s="391"/>
      <c r="C1402" s="292"/>
      <c r="D1402" s="304"/>
      <c r="E1402" s="304"/>
      <c r="F1402" s="48">
        <f t="shared" si="36"/>
        <v>19315524</v>
      </c>
      <c r="G1402" s="397" t="s">
        <v>10757</v>
      </c>
    </row>
    <row r="1403" spans="1:7" x14ac:dyDescent="0.25">
      <c r="A1403" s="292"/>
      <c r="B1403" s="391"/>
      <c r="C1403" s="292"/>
      <c r="D1403" s="304"/>
      <c r="E1403" s="304"/>
      <c r="F1403" s="48">
        <f t="shared" si="36"/>
        <v>19315524</v>
      </c>
      <c r="G1403" s="397" t="s">
        <v>10757</v>
      </c>
    </row>
    <row r="1404" spans="1:7" x14ac:dyDescent="0.25">
      <c r="A1404" s="292"/>
      <c r="B1404" s="391"/>
      <c r="C1404" s="292"/>
      <c r="D1404" s="304"/>
      <c r="E1404" s="304"/>
      <c r="F1404" s="48">
        <f t="shared" si="36"/>
        <v>19315524</v>
      </c>
      <c r="G1404" s="397" t="s">
        <v>10757</v>
      </c>
    </row>
    <row r="1405" spans="1:7" x14ac:dyDescent="0.25">
      <c r="A1405" s="292"/>
      <c r="B1405" s="391"/>
      <c r="C1405" s="292"/>
      <c r="D1405" s="304"/>
      <c r="E1405" s="304"/>
      <c r="F1405" s="48">
        <f t="shared" si="36"/>
        <v>19315524</v>
      </c>
      <c r="G1405" s="397" t="s">
        <v>10757</v>
      </c>
    </row>
    <row r="1406" spans="1:7" x14ac:dyDescent="0.25">
      <c r="A1406" s="292"/>
      <c r="B1406" s="391"/>
      <c r="C1406" s="292"/>
      <c r="D1406" s="304"/>
      <c r="E1406" s="304"/>
      <c r="F1406" s="48">
        <f t="shared" si="36"/>
        <v>19315524</v>
      </c>
      <c r="G1406" s="397" t="s">
        <v>10757</v>
      </c>
    </row>
    <row r="1407" spans="1:7" x14ac:dyDescent="0.25">
      <c r="A1407" s="292"/>
      <c r="B1407" s="391"/>
      <c r="C1407" s="292"/>
      <c r="D1407" s="304"/>
      <c r="E1407" s="304"/>
      <c r="F1407" s="48">
        <f t="shared" si="36"/>
        <v>19315524</v>
      </c>
      <c r="G1407" s="397" t="s">
        <v>10757</v>
      </c>
    </row>
    <row r="1408" spans="1:7" x14ac:dyDescent="0.25">
      <c r="A1408" s="292"/>
      <c r="B1408" s="391"/>
      <c r="C1408" s="292"/>
      <c r="D1408" s="304"/>
      <c r="E1408" s="304"/>
      <c r="F1408" s="48">
        <f t="shared" si="36"/>
        <v>19315524</v>
      </c>
      <c r="G1408" s="397" t="s">
        <v>10757</v>
      </c>
    </row>
    <row r="1409" spans="1:7" x14ac:dyDescent="0.25">
      <c r="A1409" s="292"/>
      <c r="B1409" s="391"/>
      <c r="C1409" s="292"/>
      <c r="D1409" s="304"/>
      <c r="E1409" s="304"/>
      <c r="F1409" s="48">
        <f t="shared" si="36"/>
        <v>19315524</v>
      </c>
      <c r="G1409" s="397" t="s">
        <v>10757</v>
      </c>
    </row>
    <row r="1410" spans="1:7" x14ac:dyDescent="0.25">
      <c r="A1410" s="292"/>
      <c r="B1410" s="391"/>
      <c r="C1410" s="292"/>
      <c r="D1410" s="304"/>
      <c r="E1410" s="304"/>
      <c r="F1410" s="48">
        <f t="shared" si="36"/>
        <v>19315524</v>
      </c>
      <c r="G1410" s="397" t="s">
        <v>10757</v>
      </c>
    </row>
    <row r="1411" spans="1:7" x14ac:dyDescent="0.25">
      <c r="A1411" s="292"/>
      <c r="B1411" s="391"/>
      <c r="C1411" s="292"/>
      <c r="D1411" s="304"/>
      <c r="E1411" s="304"/>
      <c r="F1411" s="48">
        <f t="shared" si="36"/>
        <v>19315524</v>
      </c>
      <c r="G1411" s="397" t="s">
        <v>10757</v>
      </c>
    </row>
    <row r="1412" spans="1:7" x14ac:dyDescent="0.25">
      <c r="A1412" s="292"/>
      <c r="B1412" s="391"/>
      <c r="C1412" s="292"/>
      <c r="D1412" s="304"/>
      <c r="E1412" s="304"/>
      <c r="F1412" s="48">
        <f t="shared" si="36"/>
        <v>19315524</v>
      </c>
      <c r="G1412" s="397" t="s">
        <v>10757</v>
      </c>
    </row>
    <row r="1413" spans="1:7" x14ac:dyDescent="0.25">
      <c r="A1413" s="292"/>
      <c r="B1413" s="391"/>
      <c r="C1413" s="292"/>
      <c r="D1413" s="304"/>
      <c r="E1413" s="304"/>
      <c r="F1413" s="48">
        <f t="shared" si="36"/>
        <v>19315524</v>
      </c>
      <c r="G1413" s="397" t="s">
        <v>10757</v>
      </c>
    </row>
    <row r="1414" spans="1:7" x14ac:dyDescent="0.25">
      <c r="A1414" s="292"/>
      <c r="B1414" s="391"/>
      <c r="C1414" s="292"/>
      <c r="D1414" s="304"/>
      <c r="E1414" s="304"/>
      <c r="F1414" s="48">
        <f t="shared" si="36"/>
        <v>19315524</v>
      </c>
      <c r="G1414" s="397" t="s">
        <v>10757</v>
      </c>
    </row>
    <row r="1415" spans="1:7" x14ac:dyDescent="0.25">
      <c r="A1415" s="292"/>
      <c r="B1415" s="391"/>
      <c r="C1415" s="292"/>
      <c r="D1415" s="304"/>
      <c r="E1415" s="304"/>
      <c r="F1415" s="48">
        <f t="shared" si="36"/>
        <v>19315524</v>
      </c>
      <c r="G1415" s="397" t="s">
        <v>10757</v>
      </c>
    </row>
    <row r="1416" spans="1:7" x14ac:dyDescent="0.25">
      <c r="A1416" s="292"/>
      <c r="B1416" s="391"/>
      <c r="C1416" s="292"/>
      <c r="D1416" s="304"/>
      <c r="E1416" s="304"/>
      <c r="F1416" s="48">
        <f t="shared" si="36"/>
        <v>19315524</v>
      </c>
      <c r="G1416" s="397" t="s">
        <v>10757</v>
      </c>
    </row>
    <row r="1417" spans="1:7" x14ac:dyDescent="0.25">
      <c r="A1417" s="292"/>
      <c r="B1417" s="391"/>
      <c r="C1417" s="292"/>
      <c r="D1417" s="304"/>
      <c r="E1417" s="304"/>
      <c r="F1417" s="48">
        <f t="shared" si="36"/>
        <v>19315524</v>
      </c>
      <c r="G1417" s="397" t="s">
        <v>10757</v>
      </c>
    </row>
    <row r="1418" spans="1:7" x14ac:dyDescent="0.25">
      <c r="A1418" s="292"/>
      <c r="B1418" s="391"/>
      <c r="C1418" s="292"/>
      <c r="D1418" s="304"/>
      <c r="E1418" s="304"/>
      <c r="F1418" s="48">
        <f t="shared" si="36"/>
        <v>19315524</v>
      </c>
      <c r="G1418" s="397" t="s">
        <v>10757</v>
      </c>
    </row>
    <row r="1419" spans="1:7" x14ac:dyDescent="0.25">
      <c r="A1419" s="292"/>
      <c r="B1419" s="391"/>
      <c r="C1419" s="292"/>
      <c r="D1419" s="304"/>
      <c r="E1419" s="304"/>
      <c r="F1419" s="48">
        <f t="shared" si="36"/>
        <v>19315524</v>
      </c>
      <c r="G1419" s="397" t="s">
        <v>10757</v>
      </c>
    </row>
    <row r="1420" spans="1:7" x14ac:dyDescent="0.25">
      <c r="A1420" s="292"/>
      <c r="B1420" s="391"/>
      <c r="C1420" s="292"/>
      <c r="D1420" s="304"/>
      <c r="E1420" s="304"/>
      <c r="F1420" s="48">
        <f t="shared" si="36"/>
        <v>19315524</v>
      </c>
      <c r="G1420" s="397" t="s">
        <v>10757</v>
      </c>
    </row>
    <row r="1421" spans="1:7" x14ac:dyDescent="0.25">
      <c r="A1421" s="292"/>
      <c r="B1421" s="391"/>
      <c r="C1421" s="292"/>
      <c r="D1421" s="304"/>
      <c r="E1421" s="304"/>
      <c r="F1421" s="48">
        <f t="shared" si="36"/>
        <v>19315524</v>
      </c>
      <c r="G1421" s="397" t="s">
        <v>10757</v>
      </c>
    </row>
    <row r="1422" spans="1:7" x14ac:dyDescent="0.25">
      <c r="A1422" s="292"/>
      <c r="B1422" s="391"/>
      <c r="C1422" s="292"/>
      <c r="D1422" s="304"/>
      <c r="E1422" s="304"/>
      <c r="F1422" s="48">
        <f t="shared" si="36"/>
        <v>19315524</v>
      </c>
      <c r="G1422" s="397" t="s">
        <v>10757</v>
      </c>
    </row>
    <row r="1423" spans="1:7" x14ac:dyDescent="0.25">
      <c r="A1423" s="292"/>
      <c r="B1423" s="391"/>
      <c r="C1423" s="292"/>
      <c r="D1423" s="304"/>
      <c r="E1423" s="304"/>
      <c r="F1423" s="48">
        <f t="shared" si="36"/>
        <v>19315524</v>
      </c>
      <c r="G1423" s="397" t="s">
        <v>10757</v>
      </c>
    </row>
    <row r="1424" spans="1:7" x14ac:dyDescent="0.25">
      <c r="A1424" s="292"/>
      <c r="B1424" s="391"/>
      <c r="C1424" s="292"/>
      <c r="D1424" s="304"/>
      <c r="E1424" s="304"/>
      <c r="F1424" s="48">
        <f t="shared" si="36"/>
        <v>19315524</v>
      </c>
      <c r="G1424" s="397" t="s">
        <v>10757</v>
      </c>
    </row>
    <row r="1425" spans="1:7" x14ac:dyDescent="0.25">
      <c r="A1425" s="292"/>
      <c r="B1425" s="391"/>
      <c r="C1425" s="292"/>
      <c r="D1425" s="304"/>
      <c r="E1425" s="304"/>
      <c r="F1425" s="48">
        <f t="shared" si="36"/>
        <v>19315524</v>
      </c>
      <c r="G1425" s="397" t="s">
        <v>10757</v>
      </c>
    </row>
    <row r="1426" spans="1:7" x14ac:dyDescent="0.25">
      <c r="A1426" s="292"/>
      <c r="B1426" s="391"/>
      <c r="C1426" s="292"/>
      <c r="D1426" s="304"/>
      <c r="E1426" s="304"/>
      <c r="F1426" s="48">
        <f t="shared" si="36"/>
        <v>19315524</v>
      </c>
      <c r="G1426" s="397" t="s">
        <v>10757</v>
      </c>
    </row>
    <row r="1427" spans="1:7" x14ac:dyDescent="0.25">
      <c r="A1427" s="292"/>
      <c r="B1427" s="391"/>
      <c r="C1427" s="292"/>
      <c r="D1427" s="304"/>
      <c r="E1427" s="304"/>
      <c r="F1427" s="48">
        <f t="shared" si="36"/>
        <v>19315524</v>
      </c>
      <c r="G1427" s="397" t="s">
        <v>10757</v>
      </c>
    </row>
    <row r="1428" spans="1:7" x14ac:dyDescent="0.25">
      <c r="A1428" s="292"/>
      <c r="B1428" s="391"/>
      <c r="C1428" s="292"/>
      <c r="D1428" s="304"/>
      <c r="E1428" s="304"/>
      <c r="F1428" s="48">
        <f t="shared" si="36"/>
        <v>19315524</v>
      </c>
      <c r="G1428" s="397" t="s">
        <v>10757</v>
      </c>
    </row>
    <row r="1429" spans="1:7" x14ac:dyDescent="0.25">
      <c r="A1429" s="292"/>
      <c r="B1429" s="391"/>
      <c r="C1429" s="292"/>
      <c r="D1429" s="304"/>
      <c r="E1429" s="304"/>
      <c r="F1429" s="48">
        <f t="shared" si="36"/>
        <v>19315524</v>
      </c>
      <c r="G1429" s="397" t="s">
        <v>10757</v>
      </c>
    </row>
    <row r="1430" spans="1:7" x14ac:dyDescent="0.25">
      <c r="A1430" s="292"/>
      <c r="B1430" s="391"/>
      <c r="C1430" s="292"/>
      <c r="D1430" s="304"/>
      <c r="E1430" s="304"/>
      <c r="F1430" s="48">
        <f t="shared" si="36"/>
        <v>19315524</v>
      </c>
      <c r="G1430" s="397" t="s">
        <v>10757</v>
      </c>
    </row>
    <row r="1431" spans="1:7" x14ac:dyDescent="0.25">
      <c r="A1431" s="292"/>
      <c r="B1431" s="391"/>
      <c r="C1431" s="292"/>
      <c r="D1431" s="304"/>
      <c r="E1431" s="304"/>
      <c r="F1431" s="48">
        <f t="shared" si="36"/>
        <v>19315524</v>
      </c>
      <c r="G1431" s="397" t="s">
        <v>10757</v>
      </c>
    </row>
    <row r="1432" spans="1:7" x14ac:dyDescent="0.25">
      <c r="A1432" s="292"/>
      <c r="B1432" s="391"/>
      <c r="C1432" s="292"/>
      <c r="D1432" s="304"/>
      <c r="E1432" s="304"/>
      <c r="F1432" s="48">
        <f t="shared" si="36"/>
        <v>19315524</v>
      </c>
      <c r="G1432" s="397" t="s">
        <v>10757</v>
      </c>
    </row>
    <row r="1433" spans="1:7" x14ac:dyDescent="0.25">
      <c r="A1433" s="292"/>
      <c r="B1433" s="391"/>
      <c r="C1433" s="292"/>
      <c r="D1433" s="304"/>
      <c r="E1433" s="304"/>
      <c r="F1433" s="48">
        <f t="shared" si="36"/>
        <v>19315524</v>
      </c>
      <c r="G1433" s="397" t="s">
        <v>10757</v>
      </c>
    </row>
    <row r="1434" spans="1:7" x14ac:dyDescent="0.25">
      <c r="A1434" s="292"/>
      <c r="B1434" s="391"/>
      <c r="C1434" s="292"/>
      <c r="D1434" s="304"/>
      <c r="E1434" s="304"/>
      <c r="F1434" s="48">
        <f t="shared" si="36"/>
        <v>19315524</v>
      </c>
      <c r="G1434" s="397" t="s">
        <v>10757</v>
      </c>
    </row>
    <row r="1435" spans="1:7" x14ac:dyDescent="0.25">
      <c r="A1435" s="292"/>
      <c r="B1435" s="391"/>
      <c r="C1435" s="292"/>
      <c r="D1435" s="304"/>
      <c r="E1435" s="304"/>
      <c r="F1435" s="48">
        <f t="shared" si="36"/>
        <v>19315524</v>
      </c>
      <c r="G1435" s="397" t="s">
        <v>10757</v>
      </c>
    </row>
    <row r="1436" spans="1:7" x14ac:dyDescent="0.25">
      <c r="A1436" s="292"/>
      <c r="B1436" s="391"/>
      <c r="C1436" s="292"/>
      <c r="D1436" s="304"/>
      <c r="E1436" s="304"/>
      <c r="F1436" s="48">
        <f t="shared" si="36"/>
        <v>19315524</v>
      </c>
      <c r="G1436" s="397" t="s">
        <v>10757</v>
      </c>
    </row>
    <row r="1437" spans="1:7" x14ac:dyDescent="0.25">
      <c r="A1437" s="292"/>
      <c r="B1437" s="391"/>
      <c r="C1437" s="292"/>
      <c r="D1437" s="304"/>
      <c r="E1437" s="304"/>
      <c r="F1437" s="48">
        <f t="shared" si="36"/>
        <v>19315524</v>
      </c>
      <c r="G1437" s="397" t="s">
        <v>10757</v>
      </c>
    </row>
    <row r="1438" spans="1:7" x14ac:dyDescent="0.25">
      <c r="A1438" s="292"/>
      <c r="B1438" s="391"/>
      <c r="C1438" s="292"/>
      <c r="D1438" s="304"/>
      <c r="E1438" s="304"/>
      <c r="F1438" s="48">
        <f t="shared" si="36"/>
        <v>19315524</v>
      </c>
      <c r="G1438" s="397" t="s">
        <v>10757</v>
      </c>
    </row>
    <row r="1439" spans="1:7" x14ac:dyDescent="0.25">
      <c r="A1439" s="292"/>
      <c r="B1439" s="391"/>
      <c r="C1439" s="292"/>
      <c r="D1439" s="304"/>
      <c r="E1439" s="304"/>
      <c r="F1439" s="48">
        <f t="shared" si="36"/>
        <v>19315524</v>
      </c>
      <c r="G1439" s="397" t="s">
        <v>10757</v>
      </c>
    </row>
    <row r="1440" spans="1:7" x14ac:dyDescent="0.25">
      <c r="A1440" s="292"/>
      <c r="B1440" s="391"/>
      <c r="C1440" s="292"/>
      <c r="D1440" s="304"/>
      <c r="E1440" s="304"/>
      <c r="F1440" s="48">
        <f t="shared" si="36"/>
        <v>19315524</v>
      </c>
      <c r="G1440" s="397" t="s">
        <v>10757</v>
      </c>
    </row>
    <row r="1441" spans="1:7" x14ac:dyDescent="0.25">
      <c r="A1441" s="292"/>
      <c r="B1441" s="391"/>
      <c r="C1441" s="292"/>
      <c r="D1441" s="304"/>
      <c r="E1441" s="304"/>
      <c r="F1441" s="48">
        <f t="shared" si="36"/>
        <v>19315524</v>
      </c>
      <c r="G1441" s="397" t="s">
        <v>10757</v>
      </c>
    </row>
    <row r="1442" spans="1:7" x14ac:dyDescent="0.25">
      <c r="A1442" s="292"/>
      <c r="B1442" s="391"/>
      <c r="C1442" s="292"/>
      <c r="D1442" s="304"/>
      <c r="E1442" s="304"/>
      <c r="F1442" s="48">
        <f t="shared" ref="F1442:F1502" si="37">F1441+E1442-D1442</f>
        <v>19315524</v>
      </c>
      <c r="G1442" s="397" t="s">
        <v>10757</v>
      </c>
    </row>
    <row r="1443" spans="1:7" x14ac:dyDescent="0.25">
      <c r="A1443" s="292"/>
      <c r="B1443" s="391"/>
      <c r="C1443" s="292"/>
      <c r="D1443" s="304"/>
      <c r="E1443" s="304"/>
      <c r="F1443" s="48">
        <f t="shared" si="37"/>
        <v>19315524</v>
      </c>
      <c r="G1443" s="397" t="s">
        <v>10757</v>
      </c>
    </row>
    <row r="1444" spans="1:7" x14ac:dyDescent="0.25">
      <c r="A1444" s="292"/>
      <c r="B1444" s="391"/>
      <c r="C1444" s="292"/>
      <c r="D1444" s="304"/>
      <c r="E1444" s="304"/>
      <c r="F1444" s="48">
        <f t="shared" si="37"/>
        <v>19315524</v>
      </c>
      <c r="G1444" s="397" t="s">
        <v>10757</v>
      </c>
    </row>
    <row r="1445" spans="1:7" x14ac:dyDescent="0.25">
      <c r="A1445" s="292"/>
      <c r="B1445" s="391"/>
      <c r="C1445" s="292"/>
      <c r="D1445" s="304"/>
      <c r="E1445" s="304"/>
      <c r="F1445" s="48">
        <f t="shared" si="37"/>
        <v>19315524</v>
      </c>
      <c r="G1445" s="397" t="s">
        <v>10757</v>
      </c>
    </row>
    <row r="1446" spans="1:7" x14ac:dyDescent="0.25">
      <c r="A1446" s="292"/>
      <c r="B1446" s="391"/>
      <c r="C1446" s="292"/>
      <c r="D1446" s="304"/>
      <c r="E1446" s="304"/>
      <c r="F1446" s="48">
        <f t="shared" si="37"/>
        <v>19315524</v>
      </c>
      <c r="G1446" s="397" t="s">
        <v>10757</v>
      </c>
    </row>
    <row r="1447" spans="1:7" x14ac:dyDescent="0.25">
      <c r="A1447" s="292"/>
      <c r="B1447" s="391"/>
      <c r="C1447" s="292"/>
      <c r="D1447" s="304"/>
      <c r="E1447" s="304"/>
      <c r="F1447" s="48">
        <f t="shared" si="37"/>
        <v>19315524</v>
      </c>
      <c r="G1447" s="397" t="s">
        <v>10757</v>
      </c>
    </row>
    <row r="1448" spans="1:7" x14ac:dyDescent="0.25">
      <c r="A1448" s="292"/>
      <c r="B1448" s="391"/>
      <c r="C1448" s="292"/>
      <c r="D1448" s="304"/>
      <c r="E1448" s="304"/>
      <c r="F1448" s="48">
        <f t="shared" si="37"/>
        <v>19315524</v>
      </c>
      <c r="G1448" s="397" t="s">
        <v>10757</v>
      </c>
    </row>
    <row r="1449" spans="1:7" x14ac:dyDescent="0.25">
      <c r="A1449" s="292"/>
      <c r="B1449" s="391"/>
      <c r="C1449" s="292"/>
      <c r="D1449" s="304"/>
      <c r="E1449" s="304"/>
      <c r="F1449" s="48">
        <f t="shared" si="37"/>
        <v>19315524</v>
      </c>
      <c r="G1449" s="397" t="s">
        <v>10757</v>
      </c>
    </row>
    <row r="1450" spans="1:7" x14ac:dyDescent="0.25">
      <c r="A1450" s="292"/>
      <c r="B1450" s="391"/>
      <c r="C1450" s="292"/>
      <c r="D1450" s="304"/>
      <c r="E1450" s="304"/>
      <c r="F1450" s="48">
        <f t="shared" si="37"/>
        <v>19315524</v>
      </c>
      <c r="G1450" s="397" t="s">
        <v>10757</v>
      </c>
    </row>
    <row r="1451" spans="1:7" x14ac:dyDescent="0.25">
      <c r="A1451" s="292"/>
      <c r="B1451" s="391"/>
      <c r="C1451" s="292"/>
      <c r="D1451" s="304"/>
      <c r="E1451" s="304"/>
      <c r="F1451" s="48">
        <f t="shared" si="37"/>
        <v>19315524</v>
      </c>
      <c r="G1451" s="397" t="s">
        <v>10757</v>
      </c>
    </row>
    <row r="1452" spans="1:7" x14ac:dyDescent="0.25">
      <c r="A1452" s="292"/>
      <c r="B1452" s="391"/>
      <c r="C1452" s="292"/>
      <c r="D1452" s="304"/>
      <c r="E1452" s="304"/>
      <c r="F1452" s="48">
        <f t="shared" si="37"/>
        <v>19315524</v>
      </c>
      <c r="G1452" s="397" t="s">
        <v>10757</v>
      </c>
    </row>
    <row r="1453" spans="1:7" x14ac:dyDescent="0.25">
      <c r="A1453" s="292"/>
      <c r="B1453" s="391"/>
      <c r="C1453" s="292"/>
      <c r="D1453" s="304"/>
      <c r="E1453" s="304"/>
      <c r="F1453" s="48">
        <f t="shared" si="37"/>
        <v>19315524</v>
      </c>
      <c r="G1453" s="397" t="s">
        <v>10757</v>
      </c>
    </row>
    <row r="1454" spans="1:7" x14ac:dyDescent="0.25">
      <c r="A1454" s="292"/>
      <c r="B1454" s="391"/>
      <c r="C1454" s="292"/>
      <c r="D1454" s="304"/>
      <c r="E1454" s="304"/>
      <c r="F1454" s="48">
        <f t="shared" si="37"/>
        <v>19315524</v>
      </c>
      <c r="G1454" s="397" t="s">
        <v>10757</v>
      </c>
    </row>
    <row r="1455" spans="1:7" x14ac:dyDescent="0.25">
      <c r="A1455" s="292"/>
      <c r="B1455" s="391"/>
      <c r="C1455" s="292"/>
      <c r="D1455" s="304"/>
      <c r="E1455" s="304"/>
      <c r="F1455" s="48">
        <f t="shared" si="37"/>
        <v>19315524</v>
      </c>
      <c r="G1455" s="397" t="s">
        <v>10757</v>
      </c>
    </row>
    <row r="1456" spans="1:7" x14ac:dyDescent="0.25">
      <c r="A1456" s="292"/>
      <c r="B1456" s="391"/>
      <c r="C1456" s="292"/>
      <c r="D1456" s="304"/>
      <c r="E1456" s="304"/>
      <c r="F1456" s="48">
        <f t="shared" si="37"/>
        <v>19315524</v>
      </c>
      <c r="G1456" s="397" t="s">
        <v>10757</v>
      </c>
    </row>
    <row r="1457" spans="1:7" x14ac:dyDescent="0.25">
      <c r="A1457" s="292"/>
      <c r="B1457" s="391"/>
      <c r="C1457" s="292"/>
      <c r="D1457" s="304"/>
      <c r="E1457" s="304"/>
      <c r="F1457" s="48">
        <f t="shared" si="37"/>
        <v>19315524</v>
      </c>
      <c r="G1457" s="397" t="s">
        <v>10757</v>
      </c>
    </row>
    <row r="1458" spans="1:7" x14ac:dyDescent="0.25">
      <c r="A1458" s="292"/>
      <c r="B1458" s="391"/>
      <c r="C1458" s="292"/>
      <c r="D1458" s="304"/>
      <c r="E1458" s="304"/>
      <c r="F1458" s="48">
        <f t="shared" si="37"/>
        <v>19315524</v>
      </c>
      <c r="G1458" s="397" t="s">
        <v>10757</v>
      </c>
    </row>
    <row r="1459" spans="1:7" x14ac:dyDescent="0.25">
      <c r="A1459" s="292"/>
      <c r="B1459" s="391"/>
      <c r="C1459" s="292"/>
      <c r="D1459" s="304"/>
      <c r="E1459" s="304"/>
      <c r="F1459" s="48">
        <f t="shared" si="37"/>
        <v>19315524</v>
      </c>
      <c r="G1459" s="397" t="s">
        <v>10757</v>
      </c>
    </row>
    <row r="1460" spans="1:7" x14ac:dyDescent="0.25">
      <c r="A1460" s="292"/>
      <c r="B1460" s="391"/>
      <c r="C1460" s="292"/>
      <c r="D1460" s="304"/>
      <c r="E1460" s="304"/>
      <c r="F1460" s="48">
        <f t="shared" si="37"/>
        <v>19315524</v>
      </c>
      <c r="G1460" s="397" t="s">
        <v>10757</v>
      </c>
    </row>
    <row r="1461" spans="1:7" x14ac:dyDescent="0.25">
      <c r="A1461" s="292"/>
      <c r="B1461" s="391"/>
      <c r="C1461" s="292"/>
      <c r="D1461" s="304"/>
      <c r="E1461" s="304"/>
      <c r="F1461" s="48">
        <f t="shared" si="37"/>
        <v>19315524</v>
      </c>
      <c r="G1461" s="397" t="s">
        <v>10757</v>
      </c>
    </row>
    <row r="1462" spans="1:7" x14ac:dyDescent="0.25">
      <c r="A1462" s="292"/>
      <c r="B1462" s="391"/>
      <c r="C1462" s="292"/>
      <c r="D1462" s="304"/>
      <c r="E1462" s="304"/>
      <c r="F1462" s="48">
        <f t="shared" si="37"/>
        <v>19315524</v>
      </c>
      <c r="G1462" s="397" t="s">
        <v>10757</v>
      </c>
    </row>
    <row r="1463" spans="1:7" x14ac:dyDescent="0.25">
      <c r="A1463" s="292"/>
      <c r="B1463" s="391"/>
      <c r="C1463" s="292"/>
      <c r="D1463" s="304"/>
      <c r="E1463" s="304"/>
      <c r="F1463" s="48">
        <f t="shared" si="37"/>
        <v>19315524</v>
      </c>
      <c r="G1463" s="397" t="s">
        <v>10757</v>
      </c>
    </row>
    <row r="1464" spans="1:7" x14ac:dyDescent="0.25">
      <c r="A1464" s="292"/>
      <c r="B1464" s="391"/>
      <c r="C1464" s="292"/>
      <c r="D1464" s="304"/>
      <c r="E1464" s="304"/>
      <c r="F1464" s="48">
        <f t="shared" si="37"/>
        <v>19315524</v>
      </c>
      <c r="G1464" s="397" t="s">
        <v>10757</v>
      </c>
    </row>
    <row r="1465" spans="1:7" x14ac:dyDescent="0.25">
      <c r="A1465" s="292"/>
      <c r="B1465" s="391"/>
      <c r="C1465" s="292"/>
      <c r="D1465" s="304"/>
      <c r="E1465" s="304"/>
      <c r="F1465" s="48">
        <f t="shared" si="37"/>
        <v>19315524</v>
      </c>
      <c r="G1465" s="397" t="s">
        <v>10757</v>
      </c>
    </row>
    <row r="1466" spans="1:7" x14ac:dyDescent="0.25">
      <c r="A1466" s="292"/>
      <c r="B1466" s="391"/>
      <c r="C1466" s="292"/>
      <c r="D1466" s="304"/>
      <c r="E1466" s="304"/>
      <c r="F1466" s="48">
        <f t="shared" si="37"/>
        <v>19315524</v>
      </c>
      <c r="G1466" s="397" t="s">
        <v>10757</v>
      </c>
    </row>
    <row r="1467" spans="1:7" x14ac:dyDescent="0.25">
      <c r="A1467" s="292"/>
      <c r="B1467" s="391"/>
      <c r="C1467" s="292"/>
      <c r="D1467" s="304"/>
      <c r="E1467" s="304"/>
      <c r="F1467" s="48">
        <f t="shared" si="37"/>
        <v>19315524</v>
      </c>
      <c r="G1467" s="397" t="s">
        <v>10757</v>
      </c>
    </row>
    <row r="1468" spans="1:7" x14ac:dyDescent="0.25">
      <c r="A1468" s="292"/>
      <c r="B1468" s="391"/>
      <c r="C1468" s="292"/>
      <c r="D1468" s="304"/>
      <c r="E1468" s="304"/>
      <c r="F1468" s="48">
        <f t="shared" si="37"/>
        <v>19315524</v>
      </c>
      <c r="G1468" s="397" t="s">
        <v>10757</v>
      </c>
    </row>
    <row r="1469" spans="1:7" x14ac:dyDescent="0.25">
      <c r="A1469" s="292"/>
      <c r="B1469" s="391"/>
      <c r="C1469" s="292"/>
      <c r="D1469" s="304"/>
      <c r="E1469" s="304"/>
      <c r="F1469" s="48">
        <f t="shared" si="37"/>
        <v>19315524</v>
      </c>
      <c r="G1469" s="397" t="s">
        <v>10757</v>
      </c>
    </row>
    <row r="1470" spans="1:7" x14ac:dyDescent="0.25">
      <c r="A1470" s="292"/>
      <c r="B1470" s="391"/>
      <c r="C1470" s="292"/>
      <c r="D1470" s="304"/>
      <c r="E1470" s="304"/>
      <c r="F1470" s="48">
        <f t="shared" si="37"/>
        <v>19315524</v>
      </c>
      <c r="G1470" s="397" t="s">
        <v>10757</v>
      </c>
    </row>
    <row r="1471" spans="1:7" x14ac:dyDescent="0.25">
      <c r="A1471" s="292"/>
      <c r="B1471" s="391"/>
      <c r="C1471" s="292"/>
      <c r="D1471" s="304"/>
      <c r="E1471" s="304"/>
      <c r="F1471" s="48">
        <f t="shared" si="37"/>
        <v>19315524</v>
      </c>
      <c r="G1471" s="397" t="s">
        <v>10757</v>
      </c>
    </row>
    <row r="1472" spans="1:7" x14ac:dyDescent="0.25">
      <c r="A1472" s="292"/>
      <c r="B1472" s="391"/>
      <c r="C1472" s="292"/>
      <c r="D1472" s="304"/>
      <c r="E1472" s="304"/>
      <c r="F1472" s="48">
        <f t="shared" si="37"/>
        <v>19315524</v>
      </c>
      <c r="G1472" s="397" t="s">
        <v>10757</v>
      </c>
    </row>
    <row r="1473" spans="1:7" x14ac:dyDescent="0.25">
      <c r="A1473" s="292"/>
      <c r="B1473" s="391"/>
      <c r="C1473" s="292"/>
      <c r="D1473" s="304"/>
      <c r="E1473" s="304"/>
      <c r="F1473" s="48">
        <f t="shared" si="37"/>
        <v>19315524</v>
      </c>
      <c r="G1473" s="397" t="s">
        <v>10757</v>
      </c>
    </row>
    <row r="1474" spans="1:7" x14ac:dyDescent="0.25">
      <c r="A1474" s="292"/>
      <c r="B1474" s="391"/>
      <c r="C1474" s="292"/>
      <c r="D1474" s="304"/>
      <c r="E1474" s="304"/>
      <c r="F1474" s="48">
        <f t="shared" si="37"/>
        <v>19315524</v>
      </c>
      <c r="G1474" s="397" t="s">
        <v>10757</v>
      </c>
    </row>
    <row r="1475" spans="1:7" x14ac:dyDescent="0.25">
      <c r="A1475" s="292"/>
      <c r="B1475" s="391"/>
      <c r="C1475" s="292"/>
      <c r="D1475" s="304"/>
      <c r="E1475" s="304"/>
      <c r="F1475" s="48">
        <f t="shared" si="37"/>
        <v>19315524</v>
      </c>
      <c r="G1475" s="397" t="s">
        <v>10757</v>
      </c>
    </row>
    <row r="1476" spans="1:7" x14ac:dyDescent="0.25">
      <c r="A1476" s="292"/>
      <c r="B1476" s="391"/>
      <c r="C1476" s="292"/>
      <c r="D1476" s="304"/>
      <c r="E1476" s="304"/>
      <c r="F1476" s="48">
        <f t="shared" si="37"/>
        <v>19315524</v>
      </c>
      <c r="G1476" s="397" t="s">
        <v>10757</v>
      </c>
    </row>
    <row r="1477" spans="1:7" x14ac:dyDescent="0.25">
      <c r="A1477" s="292"/>
      <c r="B1477" s="391"/>
      <c r="C1477" s="292"/>
      <c r="D1477" s="304"/>
      <c r="E1477" s="304"/>
      <c r="F1477" s="48">
        <f t="shared" si="37"/>
        <v>19315524</v>
      </c>
      <c r="G1477" s="397" t="s">
        <v>10757</v>
      </c>
    </row>
    <row r="1478" spans="1:7" x14ac:dyDescent="0.25">
      <c r="A1478" s="292"/>
      <c r="B1478" s="391"/>
      <c r="C1478" s="292"/>
      <c r="D1478" s="304"/>
      <c r="E1478" s="304"/>
      <c r="F1478" s="48">
        <f t="shared" si="37"/>
        <v>19315524</v>
      </c>
      <c r="G1478" s="397" t="s">
        <v>10757</v>
      </c>
    </row>
    <row r="1479" spans="1:7" x14ac:dyDescent="0.25">
      <c r="A1479" s="292"/>
      <c r="B1479" s="391"/>
      <c r="C1479" s="292"/>
      <c r="D1479" s="304"/>
      <c r="E1479" s="304"/>
      <c r="F1479" s="48">
        <f t="shared" si="37"/>
        <v>19315524</v>
      </c>
      <c r="G1479" s="397" t="s">
        <v>10757</v>
      </c>
    </row>
    <row r="1480" spans="1:7" x14ac:dyDescent="0.25">
      <c r="A1480" s="292"/>
      <c r="B1480" s="391"/>
      <c r="C1480" s="292"/>
      <c r="D1480" s="304"/>
      <c r="E1480" s="304"/>
      <c r="F1480" s="48">
        <f t="shared" si="37"/>
        <v>19315524</v>
      </c>
      <c r="G1480" s="397" t="s">
        <v>10757</v>
      </c>
    </row>
    <row r="1481" spans="1:7" x14ac:dyDescent="0.25">
      <c r="A1481" s="292"/>
      <c r="B1481" s="391"/>
      <c r="C1481" s="292"/>
      <c r="D1481" s="304"/>
      <c r="E1481" s="304"/>
      <c r="F1481" s="48">
        <f t="shared" si="37"/>
        <v>19315524</v>
      </c>
      <c r="G1481" s="397" t="s">
        <v>10757</v>
      </c>
    </row>
    <row r="1482" spans="1:7" x14ac:dyDescent="0.25">
      <c r="A1482" s="292"/>
      <c r="B1482" s="391"/>
      <c r="C1482" s="292"/>
      <c r="D1482" s="304"/>
      <c r="E1482" s="304"/>
      <c r="F1482" s="48">
        <f t="shared" si="37"/>
        <v>19315524</v>
      </c>
      <c r="G1482" s="397" t="s">
        <v>10757</v>
      </c>
    </row>
    <row r="1483" spans="1:7" x14ac:dyDescent="0.25">
      <c r="A1483" s="292"/>
      <c r="B1483" s="391"/>
      <c r="C1483" s="292"/>
      <c r="D1483" s="304"/>
      <c r="E1483" s="304"/>
      <c r="F1483" s="48">
        <f t="shared" si="37"/>
        <v>19315524</v>
      </c>
      <c r="G1483" s="397" t="s">
        <v>10757</v>
      </c>
    </row>
    <row r="1484" spans="1:7" x14ac:dyDescent="0.25">
      <c r="A1484" s="292"/>
      <c r="B1484" s="391"/>
      <c r="C1484" s="292"/>
      <c r="D1484" s="304"/>
      <c r="E1484" s="304"/>
      <c r="F1484" s="48">
        <f t="shared" si="37"/>
        <v>19315524</v>
      </c>
      <c r="G1484" s="397" t="s">
        <v>10757</v>
      </c>
    </row>
    <row r="1485" spans="1:7" x14ac:dyDescent="0.25">
      <c r="A1485" s="292"/>
      <c r="B1485" s="391"/>
      <c r="C1485" s="292"/>
      <c r="D1485" s="304"/>
      <c r="E1485" s="304"/>
      <c r="F1485" s="48">
        <f t="shared" si="37"/>
        <v>19315524</v>
      </c>
      <c r="G1485" s="397" t="s">
        <v>10757</v>
      </c>
    </row>
    <row r="1486" spans="1:7" x14ac:dyDescent="0.25">
      <c r="A1486" s="292"/>
      <c r="B1486" s="391"/>
      <c r="C1486" s="292"/>
      <c r="D1486" s="304"/>
      <c r="E1486" s="304"/>
      <c r="F1486" s="48">
        <f t="shared" si="37"/>
        <v>19315524</v>
      </c>
      <c r="G1486" s="397" t="s">
        <v>10757</v>
      </c>
    </row>
    <row r="1487" spans="1:7" x14ac:dyDescent="0.25">
      <c r="A1487" s="292"/>
      <c r="B1487" s="391"/>
      <c r="C1487" s="292"/>
      <c r="D1487" s="304"/>
      <c r="E1487" s="304"/>
      <c r="F1487" s="48">
        <f t="shared" si="37"/>
        <v>19315524</v>
      </c>
      <c r="G1487" s="397" t="s">
        <v>10757</v>
      </c>
    </row>
    <row r="1488" spans="1:7" x14ac:dyDescent="0.25">
      <c r="A1488" s="292"/>
      <c r="B1488" s="391"/>
      <c r="C1488" s="292"/>
      <c r="D1488" s="304"/>
      <c r="E1488" s="304"/>
      <c r="F1488" s="48">
        <f t="shared" si="37"/>
        <v>19315524</v>
      </c>
      <c r="G1488" s="397" t="s">
        <v>10757</v>
      </c>
    </row>
    <row r="1489" spans="1:7" x14ac:dyDescent="0.25">
      <c r="A1489" s="292"/>
      <c r="B1489" s="391"/>
      <c r="C1489" s="292"/>
      <c r="D1489" s="304"/>
      <c r="E1489" s="304"/>
      <c r="F1489" s="48">
        <f t="shared" si="37"/>
        <v>19315524</v>
      </c>
      <c r="G1489" s="397" t="s">
        <v>10757</v>
      </c>
    </row>
    <row r="1490" spans="1:7" x14ac:dyDescent="0.25">
      <c r="A1490" s="292"/>
      <c r="B1490" s="391"/>
      <c r="C1490" s="292"/>
      <c r="D1490" s="304"/>
      <c r="E1490" s="304"/>
      <c r="F1490" s="48">
        <f t="shared" si="37"/>
        <v>19315524</v>
      </c>
      <c r="G1490" s="397" t="s">
        <v>10757</v>
      </c>
    </row>
    <row r="1491" spans="1:7" x14ac:dyDescent="0.25">
      <c r="A1491" s="292"/>
      <c r="B1491" s="391"/>
      <c r="C1491" s="292"/>
      <c r="D1491" s="304"/>
      <c r="E1491" s="304"/>
      <c r="F1491" s="48">
        <f t="shared" si="37"/>
        <v>19315524</v>
      </c>
      <c r="G1491" s="397" t="s">
        <v>10757</v>
      </c>
    </row>
    <row r="1492" spans="1:7" x14ac:dyDescent="0.25">
      <c r="A1492" s="292"/>
      <c r="B1492" s="391"/>
      <c r="C1492" s="292"/>
      <c r="D1492" s="304"/>
      <c r="E1492" s="304"/>
      <c r="F1492" s="48">
        <f t="shared" si="37"/>
        <v>19315524</v>
      </c>
      <c r="G1492" s="397" t="s">
        <v>10757</v>
      </c>
    </row>
    <row r="1493" spans="1:7" x14ac:dyDescent="0.25">
      <c r="A1493" s="292"/>
      <c r="B1493" s="391"/>
      <c r="C1493" s="292"/>
      <c r="D1493" s="304"/>
      <c r="E1493" s="304"/>
      <c r="F1493" s="48">
        <f t="shared" si="37"/>
        <v>19315524</v>
      </c>
      <c r="G1493" s="397" t="s">
        <v>10757</v>
      </c>
    </row>
    <row r="1494" spans="1:7" x14ac:dyDescent="0.25">
      <c r="A1494" s="292"/>
      <c r="B1494" s="391"/>
      <c r="C1494" s="292"/>
      <c r="D1494" s="304"/>
      <c r="E1494" s="304"/>
      <c r="F1494" s="48">
        <f t="shared" si="37"/>
        <v>19315524</v>
      </c>
      <c r="G1494" s="397" t="s">
        <v>10757</v>
      </c>
    </row>
    <row r="1495" spans="1:7" x14ac:dyDescent="0.25">
      <c r="A1495" s="292"/>
      <c r="B1495" s="391"/>
      <c r="C1495" s="292"/>
      <c r="D1495" s="304"/>
      <c r="E1495" s="304"/>
      <c r="F1495" s="48">
        <f t="shared" si="37"/>
        <v>19315524</v>
      </c>
      <c r="G1495" s="397" t="s">
        <v>10757</v>
      </c>
    </row>
    <row r="1496" spans="1:7" x14ac:dyDescent="0.25">
      <c r="A1496" s="292"/>
      <c r="B1496" s="391"/>
      <c r="C1496" s="292"/>
      <c r="D1496" s="304"/>
      <c r="E1496" s="304"/>
      <c r="F1496" s="48">
        <f t="shared" si="37"/>
        <v>19315524</v>
      </c>
      <c r="G1496" s="397" t="s">
        <v>10757</v>
      </c>
    </row>
    <row r="1497" spans="1:7" x14ac:dyDescent="0.25">
      <c r="A1497" s="292"/>
      <c r="B1497" s="391"/>
      <c r="C1497" s="292"/>
      <c r="D1497" s="304"/>
      <c r="E1497" s="304"/>
      <c r="F1497" s="48">
        <f t="shared" si="37"/>
        <v>19315524</v>
      </c>
      <c r="G1497" s="397" t="s">
        <v>10757</v>
      </c>
    </row>
    <row r="1498" spans="1:7" x14ac:dyDescent="0.25">
      <c r="A1498" s="292"/>
      <c r="B1498" s="391"/>
      <c r="C1498" s="292"/>
      <c r="D1498" s="304"/>
      <c r="E1498" s="304"/>
      <c r="F1498" s="48">
        <f t="shared" si="37"/>
        <v>19315524</v>
      </c>
      <c r="G1498" s="397" t="s">
        <v>10757</v>
      </c>
    </row>
    <row r="1499" spans="1:7" x14ac:dyDescent="0.25">
      <c r="A1499" s="292"/>
      <c r="B1499" s="391"/>
      <c r="C1499" s="292"/>
      <c r="D1499" s="304"/>
      <c r="E1499" s="304"/>
      <c r="F1499" s="48">
        <f t="shared" si="37"/>
        <v>19315524</v>
      </c>
      <c r="G1499" s="397" t="s">
        <v>10757</v>
      </c>
    </row>
    <row r="1500" spans="1:7" x14ac:dyDescent="0.25">
      <c r="A1500" s="292"/>
      <c r="B1500" s="391"/>
      <c r="C1500" s="292"/>
      <c r="D1500" s="304"/>
      <c r="E1500" s="304"/>
      <c r="F1500" s="48">
        <f t="shared" si="37"/>
        <v>19315524</v>
      </c>
      <c r="G1500" s="397" t="s">
        <v>10757</v>
      </c>
    </row>
    <row r="1501" spans="1:7" x14ac:dyDescent="0.25">
      <c r="A1501" s="292"/>
      <c r="B1501" s="391"/>
      <c r="C1501" s="292"/>
      <c r="D1501" s="304"/>
      <c r="E1501" s="304"/>
      <c r="F1501" s="48">
        <f t="shared" si="37"/>
        <v>19315524</v>
      </c>
      <c r="G1501" s="397" t="s">
        <v>10757</v>
      </c>
    </row>
    <row r="1502" spans="1:7" x14ac:dyDescent="0.25">
      <c r="A1502" s="292"/>
      <c r="B1502" s="391"/>
      <c r="C1502" s="292"/>
      <c r="D1502" s="304"/>
      <c r="E1502" s="304"/>
      <c r="F1502" s="48">
        <f t="shared" si="37"/>
        <v>19315524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B1" zoomScale="90" zoomScaleNormal="90" workbookViewId="0">
      <selection activeCell="O12" sqref="O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9" t="s">
        <v>6974</v>
      </c>
      <c r="B2" s="720"/>
      <c r="C2" s="720"/>
      <c r="D2" s="720"/>
      <c r="E2" s="721"/>
      <c r="I2" s="441"/>
      <c r="J2" s="441"/>
      <c r="K2" s="441"/>
      <c r="L2" s="442"/>
      <c r="M2" s="442"/>
      <c r="N2" s="442"/>
    </row>
    <row r="3" spans="1:19 16384:16384" ht="32.25" thickBot="1" x14ac:dyDescent="0.55000000000000004">
      <c r="A3" s="722" t="s">
        <v>862</v>
      </c>
      <c r="B3" s="723"/>
      <c r="C3" s="723"/>
      <c r="D3" s="723"/>
      <c r="E3" s="724"/>
      <c r="I3" s="443"/>
      <c r="J3" s="443">
        <f ca="1">SUM(J5:J471)</f>
        <v>127663941</v>
      </c>
      <c r="K3" s="443">
        <f>SUM(K5:K471)</f>
        <v>-7079908</v>
      </c>
      <c r="L3" s="444"/>
      <c r="M3" s="473">
        <v>44928</v>
      </c>
      <c r="N3" s="443">
        <f>SUM(N5:N473)</f>
        <v>-67807596.049999997</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5" t="s">
        <v>8178</v>
      </c>
      <c r="B5" s="726"/>
      <c r="C5" s="727"/>
      <c r="D5" s="717">
        <f>DIB!H2</f>
        <v>2283735</v>
      </c>
      <c r="E5" s="71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f>
        <v>122908686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-69000.154397070408</v>
      </c>
      <c r="N5" s="445"/>
      <c r="O5" s="445"/>
      <c r="Q5" s="449"/>
      <c r="R5" s="308"/>
      <c r="S5" s="308"/>
    </row>
    <row r="6" spans="1:19 16384:16384" ht="26.25" x14ac:dyDescent="0.25">
      <c r="A6" s="715" t="s">
        <v>8179</v>
      </c>
      <c r="B6" s="716"/>
      <c r="C6" s="716"/>
      <c r="D6" s="717">
        <f>MCB!H2</f>
        <v>36310085.75120002</v>
      </c>
      <c r="E6" s="718"/>
      <c r="I6" s="700" t="s">
        <v>9892</v>
      </c>
      <c r="J6" s="700"/>
      <c r="K6" s="700"/>
      <c r="L6" s="450"/>
      <c r="M6" s="700" t="s">
        <v>9892</v>
      </c>
      <c r="N6" s="700"/>
      <c r="O6" s="700"/>
      <c r="Q6" s="449" t="s">
        <v>13720</v>
      </c>
      <c r="R6" s="308">
        <v>750000</v>
      </c>
      <c r="S6" s="308"/>
    </row>
    <row r="7" spans="1:19 16384:16384" ht="26.25" x14ac:dyDescent="0.25">
      <c r="A7" s="715" t="s">
        <v>8180</v>
      </c>
      <c r="B7" s="716"/>
      <c r="C7" s="716"/>
      <c r="D7" s="717">
        <f>'PES MCB'!H2</f>
        <v>1043202</v>
      </c>
      <c r="E7" s="718"/>
      <c r="I7" s="701" t="s">
        <v>9750</v>
      </c>
      <c r="J7" s="702"/>
      <c r="K7" s="703"/>
      <c r="L7" s="450"/>
      <c r="M7" s="701" t="s">
        <v>6977</v>
      </c>
      <c r="N7" s="702"/>
      <c r="O7" s="703"/>
      <c r="Q7" s="304" t="s">
        <v>13754</v>
      </c>
      <c r="R7" s="304">
        <v>670318</v>
      </c>
      <c r="S7" s="304"/>
    </row>
    <row r="8" spans="1:19 16384:16384" ht="30" x14ac:dyDescent="0.25">
      <c r="A8" s="709" t="s">
        <v>9221</v>
      </c>
      <c r="B8" s="710"/>
      <c r="C8" s="710"/>
      <c r="D8" s="711">
        <f>'Bilal bhai'!F1502</f>
        <v>19315524</v>
      </c>
      <c r="E8" s="712"/>
      <c r="I8" s="447" t="s">
        <v>3</v>
      </c>
      <c r="J8" s="448" t="s">
        <v>9893</v>
      </c>
      <c r="K8" s="448" t="s">
        <v>10131</v>
      </c>
      <c r="L8" s="451"/>
      <c r="M8" s="447" t="s">
        <v>3</v>
      </c>
      <c r="N8" s="448" t="s">
        <v>10132</v>
      </c>
      <c r="O8" s="448" t="s">
        <v>10133</v>
      </c>
      <c r="Q8" s="304" t="s">
        <v>13779</v>
      </c>
      <c r="R8" s="304">
        <v>7214580</v>
      </c>
      <c r="S8" s="304"/>
    </row>
    <row r="9" spans="1:19 16384:16384" ht="26.25" x14ac:dyDescent="0.25">
      <c r="A9" s="709" t="s">
        <v>9222</v>
      </c>
      <c r="B9" s="710"/>
      <c r="C9" s="710"/>
      <c r="D9" s="711">
        <f>'Nadeem bhai'!F2007</f>
        <v>1438461</v>
      </c>
      <c r="E9" s="712"/>
      <c r="I9" s="449" t="s">
        <v>9566</v>
      </c>
      <c r="J9" s="504">
        <f ca="1">SUMIF(Cash!H:H,cb!I9,Cash!E1:E35731)</f>
        <v>47400</v>
      </c>
      <c r="K9" s="449"/>
      <c r="L9" s="450"/>
      <c r="M9" s="449" t="s">
        <v>12188</v>
      </c>
      <c r="N9" s="449">
        <f>S54</f>
        <v>-67807596.049999997</v>
      </c>
      <c r="O9" s="449"/>
      <c r="Q9" s="304" t="s">
        <v>13974</v>
      </c>
      <c r="R9" s="304">
        <v>6619389</v>
      </c>
      <c r="S9" s="304"/>
    </row>
    <row r="10" spans="1:19 16384:16384" ht="26.25" x14ac:dyDescent="0.25">
      <c r="A10" s="694" t="s">
        <v>9223</v>
      </c>
      <c r="B10" s="695"/>
      <c r="C10" s="695"/>
      <c r="D10" s="696">
        <f>Cash!G10030</f>
        <v>681852.10159436404</v>
      </c>
      <c r="E10" s="697"/>
      <c r="I10" s="449" t="s">
        <v>4989</v>
      </c>
      <c r="J10" s="504"/>
      <c r="K10" s="449"/>
      <c r="L10" s="450"/>
      <c r="M10" s="449"/>
      <c r="N10" s="308"/>
      <c r="O10" s="304"/>
      <c r="Q10" s="304"/>
      <c r="R10" s="304"/>
      <c r="S10" s="304"/>
    </row>
    <row r="11" spans="1:19 16384:16384" ht="26.25" x14ac:dyDescent="0.25">
      <c r="A11" s="694" t="s">
        <v>9293</v>
      </c>
      <c r="B11" s="695"/>
      <c r="C11" s="695"/>
      <c r="D11" s="696">
        <f ca="1">staff!M473</f>
        <v>703428</v>
      </c>
      <c r="E11" s="697"/>
      <c r="I11" s="449" t="s">
        <v>1449</v>
      </c>
      <c r="J11" s="504">
        <f>SUMIF(Cash!C5392:C35733,cb!I11,Cash!E5392:E35733)+2000+1000+16500+1000+1000+7500+5000+10500+4000+5000+2000+2000+2000+500-60000+1000+500+30000+15000+1000+9000+40000+5000+6000+19000+500+2000+3000+5000+10000+1000+500+10000+7000</f>
        <v>2169000</v>
      </c>
      <c r="K11" s="449"/>
      <c r="L11" s="450"/>
      <c r="M11" s="449"/>
      <c r="N11" s="308"/>
      <c r="O11" s="304"/>
      <c r="Q11" s="304" t="s">
        <v>13966</v>
      </c>
      <c r="R11" s="304">
        <v>1421846</v>
      </c>
      <c r="S11" s="304"/>
    </row>
    <row r="12" spans="1:19 16384:16384" ht="26.25" x14ac:dyDescent="0.25">
      <c r="A12" s="694" t="s">
        <v>10899</v>
      </c>
      <c r="B12" s="695"/>
      <c r="C12" s="695"/>
      <c r="D12" s="696">
        <v>300000</v>
      </c>
      <c r="E12" s="697"/>
      <c r="I12" s="449" t="s">
        <v>12540</v>
      </c>
      <c r="J12" s="504">
        <f>SUM(H21:H1000)</f>
        <v>411000</v>
      </c>
      <c r="K12" s="449"/>
      <c r="L12" s="450"/>
      <c r="M12" s="304"/>
      <c r="N12" s="304"/>
      <c r="O12" s="304"/>
      <c r="Q12" s="304" t="s">
        <v>13968</v>
      </c>
      <c r="R12" s="304">
        <v>10400000</v>
      </c>
      <c r="S12" s="304"/>
    </row>
    <row r="13" spans="1:19 16384:16384" ht="23.25" x14ac:dyDescent="0.25">
      <c r="A13" s="713" t="s">
        <v>12895</v>
      </c>
      <c r="B13" s="714"/>
      <c r="C13" s="714"/>
      <c r="D13" s="696">
        <v>100000</v>
      </c>
      <c r="E13" s="697"/>
      <c r="I13" s="304" t="s">
        <v>10972</v>
      </c>
      <c r="J13" s="504">
        <f>'[3]Zakat 2020-21'!$L$23+'[3]Zakat 2020-21'!$C$23</f>
        <v>896655</v>
      </c>
      <c r="K13" s="449"/>
      <c r="L13" s="450"/>
      <c r="M13" s="304"/>
      <c r="N13" s="304"/>
      <c r="O13" s="449"/>
      <c r="P13" s="277"/>
      <c r="Q13" s="449" t="s">
        <v>13965</v>
      </c>
      <c r="R13" s="308">
        <v>2497821</v>
      </c>
      <c r="S13" s="308"/>
    </row>
    <row r="14" spans="1:19 16384:16384" ht="29.25" thickBot="1" x14ac:dyDescent="0.5">
      <c r="A14" s="704" t="s">
        <v>6976</v>
      </c>
      <c r="B14" s="705"/>
      <c r="C14" s="706"/>
      <c r="D14" s="707">
        <f ca="1">SUM(D5:E13)</f>
        <v>62176287.852794386</v>
      </c>
      <c r="E14" s="708"/>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4" t="s">
        <v>14261</v>
      </c>
      <c r="B17" s="695"/>
      <c r="C17" s="695"/>
      <c r="D17" s="696">
        <f>E29</f>
        <v>3469626</v>
      </c>
      <c r="E17" s="697"/>
      <c r="H17" s="277"/>
      <c r="I17" s="449"/>
      <c r="J17" s="449">
        <v>650000</v>
      </c>
      <c r="K17" s="304"/>
      <c r="L17" s="450"/>
      <c r="M17" s="449"/>
      <c r="N17" s="308"/>
      <c r="O17" s="449"/>
      <c r="P17" s="308"/>
      <c r="Q17" s="304" t="s">
        <v>14151</v>
      </c>
      <c r="R17" s="308">
        <v>2000000</v>
      </c>
      <c r="S17" s="308"/>
    </row>
    <row r="18" spans="1:21" ht="26.25" x14ac:dyDescent="0.25">
      <c r="A18" s="694" t="s">
        <v>14262</v>
      </c>
      <c r="B18" s="695"/>
      <c r="C18" s="695"/>
      <c r="D18" s="696">
        <f>E30</f>
        <v>1172499.6200000048</v>
      </c>
      <c r="E18" s="697"/>
      <c r="I18" s="449"/>
      <c r="J18" s="449">
        <v>541200</v>
      </c>
      <c r="K18" s="304"/>
      <c r="L18" s="452"/>
      <c r="M18" s="449"/>
      <c r="N18" s="308"/>
      <c r="O18" s="304"/>
      <c r="P18" s="308"/>
      <c r="Q18" s="449" t="s">
        <v>13965</v>
      </c>
      <c r="R18" s="308">
        <v>1958338</v>
      </c>
      <c r="S18" s="308"/>
    </row>
    <row r="19" spans="1:21" ht="26.25" x14ac:dyDescent="0.25">
      <c r="A19" s="694" t="s">
        <v>14263</v>
      </c>
      <c r="B19" s="695"/>
      <c r="C19" s="695"/>
      <c r="D19" s="696">
        <f>'PES MCB'!J21</f>
        <v>2393849</v>
      </c>
      <c r="E19" s="697"/>
      <c r="I19" s="449"/>
      <c r="J19" s="449">
        <v>40000</v>
      </c>
      <c r="K19" s="304"/>
      <c r="L19" s="452"/>
      <c r="M19" s="449"/>
      <c r="N19" s="308"/>
      <c r="O19" s="304"/>
      <c r="P19" s="2"/>
      <c r="Q19" s="304" t="s">
        <v>14151</v>
      </c>
      <c r="R19" s="308">
        <v>3000000</v>
      </c>
      <c r="S19" s="308"/>
    </row>
    <row r="20" spans="1:21" ht="18.75" x14ac:dyDescent="0.3">
      <c r="G20" s="698" t="s">
        <v>12540</v>
      </c>
      <c r="H20" s="699"/>
      <c r="I20" s="449"/>
      <c r="J20" s="449"/>
      <c r="K20" s="304"/>
      <c r="L20" s="452"/>
      <c r="M20" s="304"/>
      <c r="N20" s="304"/>
      <c r="O20" s="304"/>
      <c r="P20" s="2"/>
      <c r="Q20" s="304" t="s">
        <v>14151</v>
      </c>
      <c r="R20" s="308">
        <v>6709743</v>
      </c>
      <c r="S20" s="308"/>
    </row>
    <row r="21" spans="1:21" ht="28.5" x14ac:dyDescent="0.25">
      <c r="A21" s="690" t="s">
        <v>6976</v>
      </c>
      <c r="B21" s="691"/>
      <c r="C21" s="691"/>
      <c r="D21" s="692">
        <f ca="1">D19+D18+D17+D14</f>
        <v>69212262.472794384</v>
      </c>
      <c r="E21" s="693"/>
      <c r="G21" t="s">
        <v>12626</v>
      </c>
      <c r="H21" s="2">
        <v>7000</v>
      </c>
      <c r="I21" s="449"/>
      <c r="J21" s="449"/>
      <c r="K21" s="304"/>
      <c r="L21" s="452"/>
      <c r="M21" s="304"/>
      <c r="N21" s="304"/>
      <c r="O21" s="304"/>
      <c r="Q21" s="304" t="s">
        <v>14346</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62176287.852794386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3469626</v>
      </c>
      <c r="G29" t="s">
        <v>13106</v>
      </c>
      <c r="H29" s="614">
        <v>1000</v>
      </c>
      <c r="I29" s="449"/>
      <c r="J29" s="449"/>
      <c r="K29" s="302"/>
      <c r="L29" s="433"/>
      <c r="M29" s="302"/>
      <c r="N29" s="302"/>
      <c r="O29" s="302"/>
      <c r="Q29" s="304"/>
      <c r="R29" s="308"/>
      <c r="S29" s="308"/>
    </row>
    <row r="30" spans="1:21" x14ac:dyDescent="0.25">
      <c r="D30" s="2" t="s">
        <v>14092</v>
      </c>
      <c r="E30" s="2">
        <f>'[4]Al madina'!$Q$11</f>
        <v>1172499.6200000048</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69212262.472794384</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72467252.801826656</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14094</v>
      </c>
      <c r="E38" s="2">
        <f ca="1">E34-E36</f>
        <v>-3254990.3290322721</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-67807596.049999997</v>
      </c>
    </row>
    <row r="55" spans="7:19" ht="18.75" x14ac:dyDescent="0.25">
      <c r="G55" t="s">
        <v>13774</v>
      </c>
      <c r="H55">
        <v>5000</v>
      </c>
      <c r="I55" s="302"/>
      <c r="J55" s="302"/>
      <c r="K55" s="302"/>
      <c r="L55" s="433"/>
      <c r="M55" s="302"/>
      <c r="N55" s="302"/>
      <c r="O55" s="302"/>
      <c r="Q55" s="28" t="s">
        <v>9746</v>
      </c>
      <c r="R55" s="28">
        <f>SUM(R4:R54)</f>
        <v>54071043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8" t="s">
        <v>12118</v>
      </c>
      <c r="B1" s="728"/>
      <c r="C1" s="728"/>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8"/>
      <c r="G4" s="688"/>
      <c r="H4" s="640"/>
    </row>
    <row r="5" spans="1:8" s="354" customFormat="1" ht="26.25" x14ac:dyDescent="0.25">
      <c r="A5" s="657" t="s">
        <v>12070</v>
      </c>
      <c r="B5" s="656" t="s">
        <v>55</v>
      </c>
      <c r="C5" s="659">
        <v>10000</v>
      </c>
      <c r="E5" s="639"/>
      <c r="F5" s="688"/>
      <c r="G5" s="688"/>
      <c r="H5" s="640"/>
    </row>
    <row r="6" spans="1:8" s="354" customFormat="1" ht="26.25" x14ac:dyDescent="0.25">
      <c r="A6" s="657" t="s">
        <v>13209</v>
      </c>
      <c r="B6" s="656" t="s">
        <v>55</v>
      </c>
      <c r="C6" s="659">
        <v>5000</v>
      </c>
      <c r="E6" s="639"/>
      <c r="F6" s="688"/>
      <c r="G6" s="688"/>
      <c r="H6" s="640"/>
    </row>
    <row r="7" spans="1:8" s="354" customFormat="1" ht="26.25" x14ac:dyDescent="0.25">
      <c r="A7" s="657" t="s">
        <v>13400</v>
      </c>
      <c r="B7" s="656" t="s">
        <v>55</v>
      </c>
      <c r="C7" s="659">
        <v>5000</v>
      </c>
      <c r="E7" s="639"/>
      <c r="F7" s="688"/>
      <c r="G7" s="688"/>
      <c r="H7" s="640"/>
    </row>
    <row r="8" spans="1:8" s="354" customFormat="1" ht="26.25" x14ac:dyDescent="0.25">
      <c r="A8" s="657" t="s">
        <v>13406</v>
      </c>
      <c r="B8" s="656" t="s">
        <v>55</v>
      </c>
      <c r="C8" s="659">
        <v>5000</v>
      </c>
      <c r="E8" s="639"/>
      <c r="F8" s="688"/>
      <c r="G8" s="688"/>
      <c r="H8" s="640"/>
    </row>
    <row r="9" spans="1:8" s="354" customFormat="1" ht="26.25" x14ac:dyDescent="0.25">
      <c r="A9" s="657" t="s">
        <v>13479</v>
      </c>
      <c r="B9" s="656" t="s">
        <v>55</v>
      </c>
      <c r="C9" s="659">
        <v>5000</v>
      </c>
      <c r="E9" s="639"/>
      <c r="F9" s="688"/>
      <c r="G9" s="688"/>
      <c r="H9" s="640"/>
    </row>
    <row r="10" spans="1:8" s="354" customFormat="1" ht="26.25" x14ac:dyDescent="0.25">
      <c r="A10" s="657" t="s">
        <v>13475</v>
      </c>
      <c r="B10" s="656" t="s">
        <v>55</v>
      </c>
      <c r="C10" s="659">
        <v>5000</v>
      </c>
      <c r="E10" s="639"/>
      <c r="F10" s="688"/>
      <c r="G10" s="688"/>
      <c r="H10" s="640"/>
    </row>
    <row r="11" spans="1:8" s="354" customFormat="1" ht="26.25" x14ac:dyDescent="0.25">
      <c r="A11" s="657" t="s">
        <v>13738</v>
      </c>
      <c r="B11" s="656" t="s">
        <v>55</v>
      </c>
      <c r="C11" s="659">
        <v>10000</v>
      </c>
      <c r="E11" s="639"/>
      <c r="F11" s="688"/>
      <c r="G11" s="688"/>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9"/>
      <c r="F13" s="689"/>
      <c r="G13" s="689"/>
      <c r="H13" s="641"/>
    </row>
    <row r="14" spans="1:8" s="354" customFormat="1" ht="26.25" x14ac:dyDescent="0.25">
      <c r="A14" s="657" t="s">
        <v>13869</v>
      </c>
      <c r="B14" s="656" t="s">
        <v>55</v>
      </c>
      <c r="C14" s="659">
        <v>10000</v>
      </c>
      <c r="E14" s="639"/>
      <c r="F14" s="688"/>
      <c r="G14" s="688"/>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I25" sqref="I25"/>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27" si="3">C12-B12</f>
        <v>94</v>
      </c>
      <c r="E12" s="652">
        <f t="shared" ref="E12:E27"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27"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v>2987</v>
      </c>
      <c r="D24" s="652">
        <f t="shared" si="3"/>
        <v>89</v>
      </c>
      <c r="E24" s="652">
        <f t="shared" si="4"/>
        <v>801</v>
      </c>
      <c r="F24" s="652">
        <v>2000</v>
      </c>
      <c r="G24" s="670">
        <f t="shared" si="5"/>
        <v>-1421</v>
      </c>
    </row>
    <row r="25" spans="1:7" ht="26.25" x14ac:dyDescent="0.35">
      <c r="A25" s="671" t="s">
        <v>14165</v>
      </c>
      <c r="B25" s="652">
        <v>2898</v>
      </c>
      <c r="C25" s="652">
        <v>2987</v>
      </c>
      <c r="D25" s="652"/>
      <c r="E25" s="652">
        <f t="shared" si="4"/>
        <v>0</v>
      </c>
      <c r="F25" s="652"/>
      <c r="G25" s="670">
        <f t="shared" si="5"/>
        <v>-1421</v>
      </c>
    </row>
    <row r="26" spans="1:7" ht="23.25" x14ac:dyDescent="0.35">
      <c r="A26" s="669">
        <v>45530</v>
      </c>
      <c r="B26" s="652">
        <v>3188</v>
      </c>
      <c r="C26" s="652">
        <v>3252</v>
      </c>
      <c r="D26" s="652">
        <f t="shared" si="3"/>
        <v>64</v>
      </c>
      <c r="E26" s="652">
        <f t="shared" si="4"/>
        <v>576</v>
      </c>
      <c r="F26" s="652"/>
      <c r="G26" s="670">
        <f t="shared" si="5"/>
        <v>-845</v>
      </c>
    </row>
    <row r="27" spans="1:7" ht="23.25" x14ac:dyDescent="0.35">
      <c r="A27" s="669">
        <v>45531</v>
      </c>
      <c r="B27" s="652">
        <v>3252</v>
      </c>
      <c r="C27" s="652">
        <v>3377</v>
      </c>
      <c r="D27" s="652">
        <f t="shared" si="3"/>
        <v>125</v>
      </c>
      <c r="E27" s="652">
        <f t="shared" si="4"/>
        <v>1125</v>
      </c>
      <c r="F27" s="652">
        <v>1000</v>
      </c>
      <c r="G27" s="670">
        <f t="shared" si="5"/>
        <v>-720</v>
      </c>
    </row>
    <row r="28" spans="1:7" ht="23.25" x14ac:dyDescent="0.35">
      <c r="A28" s="669">
        <v>45532</v>
      </c>
      <c r="B28" s="652"/>
      <c r="C28" s="652"/>
      <c r="D28" s="652"/>
      <c r="E28" s="652"/>
      <c r="F28" s="652"/>
      <c r="G28" s="670"/>
    </row>
    <row r="29" spans="1:7" ht="23.25" x14ac:dyDescent="0.35">
      <c r="A29" s="669">
        <v>45533</v>
      </c>
      <c r="B29" s="652"/>
      <c r="C29" s="652"/>
      <c r="D29" s="652"/>
      <c r="E29" s="652"/>
      <c r="F29" s="652"/>
      <c r="G29" s="670"/>
    </row>
    <row r="30" spans="1:7" ht="23.25" x14ac:dyDescent="0.35">
      <c r="A30" s="669">
        <v>45534</v>
      </c>
      <c r="B30" s="652"/>
      <c r="C30" s="652"/>
      <c r="D30" s="652"/>
      <c r="E30" s="652"/>
      <c r="F30" s="652"/>
      <c r="G30" s="670"/>
    </row>
    <row r="31" spans="1:7" ht="23.25" x14ac:dyDescent="0.35">
      <c r="A31" s="669">
        <v>45535</v>
      </c>
      <c r="B31" s="652"/>
      <c r="C31" s="652"/>
      <c r="D31" s="652"/>
      <c r="E31" s="652"/>
      <c r="F31" s="652"/>
      <c r="G31" s="67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9" t="s">
        <v>11426</v>
      </c>
      <c r="B1" s="729"/>
      <c r="C1" s="729"/>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8"/>
      <c r="G4" s="688"/>
      <c r="H4" s="640"/>
    </row>
    <row r="5" spans="1:8" s="354" customFormat="1" x14ac:dyDescent="0.25">
      <c r="A5" s="440">
        <v>45405</v>
      </c>
      <c r="B5" s="307" t="s">
        <v>13616</v>
      </c>
      <c r="C5" s="308">
        <v>800000</v>
      </c>
      <c r="E5" s="639"/>
      <c r="F5" s="688"/>
      <c r="G5" s="688"/>
      <c r="H5" s="640"/>
    </row>
    <row r="6" spans="1:8" s="354" customFormat="1" x14ac:dyDescent="0.25">
      <c r="A6" s="440">
        <v>45405</v>
      </c>
      <c r="B6" s="307" t="s">
        <v>13617</v>
      </c>
      <c r="C6" s="308">
        <v>463000</v>
      </c>
      <c r="E6" s="639"/>
      <c r="F6" s="688"/>
      <c r="G6" s="688"/>
      <c r="H6" s="640"/>
    </row>
    <row r="7" spans="1:8" s="354" customFormat="1" x14ac:dyDescent="0.25">
      <c r="A7" s="440">
        <v>45405</v>
      </c>
      <c r="B7" s="307" t="s">
        <v>13616</v>
      </c>
      <c r="C7" s="308">
        <v>537000</v>
      </c>
      <c r="E7" s="639"/>
      <c r="F7" s="688"/>
      <c r="G7" s="688"/>
      <c r="H7" s="640"/>
    </row>
    <row r="8" spans="1:8" s="354" customFormat="1" x14ac:dyDescent="0.25">
      <c r="A8" s="440">
        <v>45406</v>
      </c>
      <c r="B8" s="307" t="s">
        <v>13620</v>
      </c>
      <c r="C8" s="308">
        <v>800000</v>
      </c>
      <c r="E8" s="639"/>
      <c r="F8" s="688"/>
      <c r="G8" s="688"/>
      <c r="H8" s="640"/>
    </row>
    <row r="9" spans="1:8" s="354" customFormat="1" x14ac:dyDescent="0.25">
      <c r="A9" s="440">
        <v>45406</v>
      </c>
      <c r="B9" s="307" t="s">
        <v>13620</v>
      </c>
      <c r="C9" s="308">
        <v>700000</v>
      </c>
      <c r="E9" s="639"/>
      <c r="F9" s="688"/>
      <c r="G9" s="688"/>
      <c r="H9" s="640"/>
    </row>
    <row r="10" spans="1:8" s="354" customFormat="1" x14ac:dyDescent="0.25">
      <c r="A10" s="440">
        <v>45411</v>
      </c>
      <c r="B10" s="307" t="s">
        <v>13616</v>
      </c>
      <c r="C10" s="308">
        <v>300000</v>
      </c>
      <c r="E10" s="639"/>
      <c r="F10" s="688"/>
      <c r="G10" s="688"/>
      <c r="H10" s="640"/>
    </row>
    <row r="11" spans="1:8" s="354" customFormat="1" x14ac:dyDescent="0.25">
      <c r="A11" s="440">
        <v>45408</v>
      </c>
      <c r="B11" s="307" t="s">
        <v>13621</v>
      </c>
      <c r="C11" s="304">
        <v>250000</v>
      </c>
      <c r="E11" s="639"/>
      <c r="F11" s="688"/>
      <c r="G11" s="688"/>
      <c r="H11" s="640"/>
    </row>
    <row r="12" spans="1:8" s="354" customFormat="1" ht="15.75" x14ac:dyDescent="0.25">
      <c r="A12" s="440">
        <v>45406</v>
      </c>
      <c r="B12" s="307" t="s">
        <v>13619</v>
      </c>
      <c r="C12" s="304">
        <v>355000</v>
      </c>
      <c r="E12" s="689"/>
      <c r="F12" s="689"/>
      <c r="G12" s="689"/>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6" t="s">
        <v>14159</v>
      </c>
      <c r="B1" s="736"/>
      <c r="C1" s="736"/>
      <c r="D1" s="736"/>
      <c r="E1" s="736"/>
      <c r="F1" s="736"/>
      <c r="G1" s="736"/>
      <c r="H1" s="736"/>
      <c r="I1" s="736"/>
      <c r="J1" s="736"/>
      <c r="K1" s="736"/>
      <c r="L1" s="736"/>
      <c r="M1" s="736"/>
      <c r="N1" s="736"/>
      <c r="O1" s="736"/>
    </row>
    <row r="2" spans="1:15" ht="22.9" customHeight="1" x14ac:dyDescent="0.25">
      <c r="A2" s="737" t="s">
        <v>14160</v>
      </c>
      <c r="B2" s="737" t="s">
        <v>14161</v>
      </c>
      <c r="C2" s="737"/>
      <c r="D2" s="737" t="s">
        <v>9551</v>
      </c>
      <c r="E2" s="737"/>
      <c r="F2" s="737" t="s">
        <v>354</v>
      </c>
      <c r="G2" s="737"/>
      <c r="H2" s="737" t="s">
        <v>11159</v>
      </c>
      <c r="I2" s="737"/>
      <c r="J2" s="737" t="s">
        <v>53</v>
      </c>
      <c r="K2" s="737"/>
      <c r="L2" s="737" t="s">
        <v>9552</v>
      </c>
      <c r="M2" s="737"/>
      <c r="N2" s="737" t="s">
        <v>14162</v>
      </c>
      <c r="O2" s="737"/>
    </row>
    <row r="3" spans="1:15" ht="22.9" customHeight="1" x14ac:dyDescent="0.25">
      <c r="A3" s="737"/>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30" t="s">
        <v>14165</v>
      </c>
      <c r="C7" s="731"/>
      <c r="D7" s="731"/>
      <c r="E7" s="731"/>
      <c r="F7" s="731"/>
      <c r="G7" s="731"/>
      <c r="H7" s="731"/>
      <c r="I7" s="731"/>
      <c r="J7" s="731"/>
      <c r="K7" s="731"/>
      <c r="L7" s="731"/>
      <c r="M7" s="731"/>
      <c r="N7" s="731"/>
      <c r="O7" s="732"/>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0" t="s">
        <v>14165</v>
      </c>
      <c r="C14" s="731"/>
      <c r="D14" s="731"/>
      <c r="E14" s="731"/>
      <c r="F14" s="731"/>
      <c r="G14" s="731"/>
      <c r="H14" s="731"/>
      <c r="I14" s="731"/>
      <c r="J14" s="731"/>
      <c r="K14" s="731"/>
      <c r="L14" s="731"/>
      <c r="M14" s="731"/>
      <c r="N14" s="731"/>
      <c r="O14" s="732"/>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33" t="s">
        <v>14166</v>
      </c>
      <c r="C17" s="734"/>
      <c r="D17" s="734"/>
      <c r="E17" s="734"/>
      <c r="F17" s="734"/>
      <c r="G17" s="734"/>
      <c r="H17" s="734"/>
      <c r="I17" s="734"/>
      <c r="J17" s="734"/>
      <c r="K17" s="734"/>
      <c r="L17" s="734"/>
      <c r="M17" s="734"/>
      <c r="N17" s="734"/>
      <c r="O17" s="735"/>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0" t="s">
        <v>14165</v>
      </c>
      <c r="C21" s="731"/>
      <c r="D21" s="731"/>
      <c r="E21" s="731"/>
      <c r="F21" s="731"/>
      <c r="G21" s="731"/>
      <c r="H21" s="731"/>
      <c r="I21" s="731"/>
      <c r="J21" s="731"/>
      <c r="K21" s="731"/>
      <c r="L21" s="731"/>
      <c r="M21" s="731"/>
      <c r="N21" s="731"/>
      <c r="O21" s="732"/>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0" t="s">
        <v>14165</v>
      </c>
      <c r="C28" s="731"/>
      <c r="D28" s="731"/>
      <c r="E28" s="731"/>
      <c r="F28" s="731"/>
      <c r="G28" s="731"/>
      <c r="H28" s="731"/>
      <c r="I28" s="731"/>
      <c r="J28" s="731"/>
      <c r="K28" s="731"/>
      <c r="L28" s="731"/>
      <c r="M28" s="731"/>
      <c r="N28" s="731"/>
      <c r="O28" s="732"/>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43" t="s">
        <v>7053</v>
      </c>
      <c r="B1" s="743"/>
      <c r="C1" s="30" t="s">
        <v>7054</v>
      </c>
      <c r="D1" s="3"/>
      <c r="E1" s="3"/>
      <c r="F1" s="3"/>
      <c r="G1" s="279" t="s">
        <v>7047</v>
      </c>
      <c r="H1" s="31">
        <f ca="1">TODAY()</f>
        <v>45533</v>
      </c>
    </row>
    <row r="2" spans="1:10" ht="21" x14ac:dyDescent="0.3">
      <c r="A2" s="744" t="s">
        <v>4329</v>
      </c>
      <c r="B2" s="745"/>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8" t="s">
        <v>6975</v>
      </c>
      <c r="F4" s="738"/>
      <c r="G4" s="738"/>
      <c r="H4" s="739"/>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40" t="s">
        <v>7001</v>
      </c>
      <c r="F217" s="741"/>
      <c r="G217" s="742"/>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695" activePane="bottomLeft" state="frozen"/>
      <selection pane="bottomLeft" activeCell="E722" sqref="E72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43" t="s">
        <v>7053</v>
      </c>
      <c r="B1" s="743"/>
      <c r="C1" s="30" t="s">
        <v>7054</v>
      </c>
      <c r="D1" s="3"/>
      <c r="E1" s="3"/>
      <c r="F1" s="3"/>
      <c r="G1" s="279" t="s">
        <v>7047</v>
      </c>
      <c r="H1" s="31">
        <f ca="1">TODAY()</f>
        <v>45533</v>
      </c>
    </row>
    <row r="2" spans="1:8" ht="21" x14ac:dyDescent="0.25">
      <c r="A2" s="744" t="s">
        <v>861</v>
      </c>
      <c r="B2" s="745"/>
      <c r="C2" s="28">
        <v>3551000</v>
      </c>
      <c r="D2" s="3"/>
      <c r="E2" s="3"/>
      <c r="F2" s="3"/>
      <c r="G2" s="27" t="s">
        <v>861</v>
      </c>
      <c r="H2" s="288">
        <f>C2+C725-H725</f>
        <v>36310085.75120002</v>
      </c>
    </row>
    <row r="3" spans="1:8" ht="8.25" customHeight="1" thickBot="1" x14ac:dyDescent="0.3">
      <c r="B3" s="3"/>
      <c r="C3" s="3"/>
      <c r="D3" s="3"/>
      <c r="E3" s="3"/>
      <c r="F3" s="3"/>
      <c r="G3" s="3"/>
      <c r="H3" s="3"/>
    </row>
    <row r="4" spans="1:8" ht="26.25" x14ac:dyDescent="0.4">
      <c r="A4" s="748" t="s">
        <v>5057</v>
      </c>
      <c r="B4" s="738"/>
      <c r="C4" s="738"/>
      <c r="D4" s="20"/>
      <c r="E4" s="738" t="s">
        <v>6975</v>
      </c>
      <c r="F4" s="738"/>
      <c r="G4" s="738"/>
      <c r="H4" s="73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36790085.75120002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14342</v>
      </c>
      <c r="C656" s="19">
        <v>1947260</v>
      </c>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14336</v>
      </c>
      <c r="H719" s="8">
        <v>597559</v>
      </c>
      <c r="J719" s="322"/>
    </row>
    <row r="720" spans="1:10" s="18" customFormat="1" ht="15.75" x14ac:dyDescent="0.25">
      <c r="A720" s="259"/>
      <c r="B720" s="260"/>
      <c r="C720" s="19"/>
      <c r="D720" s="34"/>
      <c r="E720" s="13">
        <v>45533</v>
      </c>
      <c r="F720" s="352">
        <v>1973738938</v>
      </c>
      <c r="G720" s="261" t="s">
        <v>14378</v>
      </c>
      <c r="H720" s="8">
        <v>200000</v>
      </c>
      <c r="J720" s="322"/>
    </row>
    <row r="721" spans="1:10" s="18" customFormat="1" ht="15.75" x14ac:dyDescent="0.25">
      <c r="A721" s="259"/>
      <c r="B721" s="260"/>
      <c r="C721" s="19"/>
      <c r="D721" s="34"/>
      <c r="E721" s="13">
        <v>45533</v>
      </c>
      <c r="F721" s="352">
        <v>1973738939</v>
      </c>
      <c r="G721" s="261" t="s">
        <v>14378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262"/>
      <c r="F723" s="352">
        <v>1973738941</v>
      </c>
      <c r="G723" s="261"/>
      <c r="H723" s="8"/>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46" t="s">
        <v>7001</v>
      </c>
      <c r="B725" s="747"/>
      <c r="C725" s="26">
        <f>SUM(C6:C668)</f>
        <v>212657614.75120002</v>
      </c>
      <c r="D725" s="34"/>
      <c r="E725" s="740" t="s">
        <v>7001</v>
      </c>
      <c r="F725" s="741"/>
      <c r="G725" s="742"/>
      <c r="H725" s="26">
        <f>SUM(H6:H722)</f>
        <v>179898529</v>
      </c>
      <c r="J725" s="18">
        <v>1500000</v>
      </c>
    </row>
    <row r="726" spans="1:10" s="18" customFormat="1" ht="15.75" x14ac:dyDescent="0.25">
      <c r="A726"/>
      <c r="B726" s="2"/>
      <c r="C726" s="2"/>
      <c r="D726" s="34"/>
      <c r="E726" s="2"/>
      <c r="F726" s="2"/>
      <c r="G726" s="2"/>
      <c r="H726" s="2"/>
      <c r="J726" s="322">
        <f>J725+J421</f>
        <v>38290085.75120002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43" t="s">
        <v>7053</v>
      </c>
      <c r="B1" s="743"/>
      <c r="C1" s="30" t="s">
        <v>8284</v>
      </c>
      <c r="D1" s="3"/>
      <c r="E1" s="3"/>
      <c r="F1" s="3"/>
      <c r="G1" s="279" t="s">
        <v>7047</v>
      </c>
      <c r="H1" s="31">
        <f ca="1">TODAY()</f>
        <v>45533</v>
      </c>
    </row>
    <row r="2" spans="1:10" ht="21" x14ac:dyDescent="0.3">
      <c r="A2" s="744" t="s">
        <v>861</v>
      </c>
      <c r="B2" s="74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8" t="s">
        <v>6975</v>
      </c>
      <c r="F4" s="738"/>
      <c r="G4" s="738"/>
      <c r="H4" s="73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0" t="s">
        <v>7001</v>
      </c>
      <c r="F15" s="741"/>
      <c r="G15" s="74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52" t="s">
        <v>2</v>
      </c>
      <c r="B2" s="753"/>
      <c r="C2" s="753"/>
      <c r="D2" s="753"/>
      <c r="E2" s="754"/>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5" t="s">
        <v>148</v>
      </c>
      <c r="C44" s="75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5" t="s">
        <v>339</v>
      </c>
      <c r="C169" s="756"/>
      <c r="D169" s="71"/>
      <c r="E169" s="72">
        <v>200000</v>
      </c>
      <c r="F169" s="43" t="e">
        <f t="shared" si="2"/>
        <v>#N/A</v>
      </c>
      <c r="G169" s="65"/>
    </row>
    <row r="170" spans="1:7" x14ac:dyDescent="0.3">
      <c r="A170" s="70">
        <v>42577</v>
      </c>
      <c r="B170" s="755" t="s">
        <v>237</v>
      </c>
      <c r="C170" s="75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5" t="s">
        <v>271</v>
      </c>
      <c r="C214" s="75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5" t="s">
        <v>271</v>
      </c>
      <c r="C280" s="75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9"/>
      <c r="J309" s="729"/>
      <c r="K309" s="729"/>
    </row>
    <row r="310" spans="1:11" x14ac:dyDescent="0.3">
      <c r="A310" s="79">
        <v>42593</v>
      </c>
      <c r="B310" s="5" t="s">
        <v>120</v>
      </c>
      <c r="C310" s="5" t="s">
        <v>377</v>
      </c>
      <c r="D310" s="43">
        <v>1000</v>
      </c>
      <c r="E310" s="43"/>
      <c r="F310" s="43" t="e">
        <f t="shared" si="4"/>
        <v>#N/A</v>
      </c>
      <c r="G310" s="43"/>
      <c r="I310" s="749"/>
      <c r="J310" s="750"/>
      <c r="K310" s="5"/>
    </row>
    <row r="311" spans="1:11" x14ac:dyDescent="0.3">
      <c r="A311" s="79">
        <v>42593</v>
      </c>
      <c r="B311" s="5" t="s">
        <v>53</v>
      </c>
      <c r="C311" s="5" t="s">
        <v>376</v>
      </c>
      <c r="D311" s="43">
        <v>2030</v>
      </c>
      <c r="E311" s="43"/>
      <c r="F311" s="43" t="e">
        <f t="shared" si="4"/>
        <v>#N/A</v>
      </c>
      <c r="G311" s="43"/>
      <c r="I311" s="749"/>
      <c r="J311" s="750"/>
      <c r="K311" s="43"/>
    </row>
    <row r="312" spans="1:11" ht="37.5" x14ac:dyDescent="0.3">
      <c r="A312" s="79">
        <v>42593</v>
      </c>
      <c r="B312" s="5" t="s">
        <v>120</v>
      </c>
      <c r="C312" s="92" t="s">
        <v>365</v>
      </c>
      <c r="D312" s="43">
        <v>1500</v>
      </c>
      <c r="E312" s="43"/>
      <c r="F312" s="43" t="e">
        <f t="shared" si="4"/>
        <v>#N/A</v>
      </c>
      <c r="G312" s="43"/>
      <c r="I312" s="751"/>
      <c r="J312" s="751"/>
      <c r="K312" s="43"/>
    </row>
    <row r="313" spans="1:11" x14ac:dyDescent="0.3">
      <c r="A313" s="79">
        <v>42593</v>
      </c>
      <c r="B313" s="5" t="s">
        <v>25</v>
      </c>
      <c r="C313" s="5" t="s">
        <v>366</v>
      </c>
      <c r="D313" s="43">
        <v>120</v>
      </c>
      <c r="E313" s="43"/>
      <c r="F313" s="43" t="e">
        <f t="shared" si="4"/>
        <v>#N/A</v>
      </c>
      <c r="G313" s="43"/>
      <c r="I313" s="751"/>
      <c r="J313" s="75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1"/>
      <c r="J319" s="75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5" t="s">
        <v>413</v>
      </c>
      <c r="C359" s="75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5" t="s">
        <v>448</v>
      </c>
      <c r="C386" s="75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5" t="s">
        <v>457</v>
      </c>
      <c r="C407" s="75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5" t="s">
        <v>464</v>
      </c>
      <c r="C431" s="75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5" t="s">
        <v>498</v>
      </c>
      <c r="C444" s="75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5" t="s">
        <v>503</v>
      </c>
      <c r="C476" s="75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5" t="s">
        <v>522</v>
      </c>
      <c r="C503" s="75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5" t="s">
        <v>503</v>
      </c>
      <c r="C509" s="75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5" t="s">
        <v>535</v>
      </c>
      <c r="C519" s="75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5" t="s">
        <v>545</v>
      </c>
      <c r="C539" s="75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5" t="s">
        <v>559</v>
      </c>
      <c r="C552" s="75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5" t="s">
        <v>570</v>
      </c>
      <c r="C566" s="75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5" t="s">
        <v>657</v>
      </c>
      <c r="C588" s="75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5" t="s">
        <v>597</v>
      </c>
      <c r="C602" s="75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5" t="s">
        <v>592</v>
      </c>
      <c r="C607" s="75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5" t="s">
        <v>630</v>
      </c>
      <c r="C662" s="75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5" t="s">
        <v>663</v>
      </c>
      <c r="C710" s="75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5" t="s">
        <v>687</v>
      </c>
      <c r="C727" s="75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5" t="s">
        <v>688</v>
      </c>
      <c r="C748" s="75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5" t="s">
        <v>724</v>
      </c>
      <c r="C760" s="75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5" t="s">
        <v>723</v>
      </c>
      <c r="C786" s="75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5" t="s">
        <v>752</v>
      </c>
      <c r="C818" s="75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5" t="s">
        <v>751</v>
      </c>
      <c r="C844" s="75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5" t="s">
        <v>755</v>
      </c>
      <c r="C851" s="75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5" t="s">
        <v>778</v>
      </c>
      <c r="C860" s="75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5" t="s">
        <v>779</v>
      </c>
      <c r="C880" s="75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5" t="s">
        <v>779</v>
      </c>
      <c r="C892" s="75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5" t="s">
        <v>788</v>
      </c>
      <c r="C912" s="75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5" t="s">
        <v>818</v>
      </c>
      <c r="C942" s="75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5" t="s">
        <v>820</v>
      </c>
      <c r="C944" s="75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5" t="s">
        <v>841</v>
      </c>
      <c r="C957" s="75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5" t="s">
        <v>830</v>
      </c>
      <c r="C964" s="75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5" t="s">
        <v>838</v>
      </c>
      <c r="C975" s="75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5" t="s">
        <v>841</v>
      </c>
      <c r="C984" s="75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5" t="s">
        <v>997</v>
      </c>
      <c r="C1001" s="75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5" t="s">
        <v>841</v>
      </c>
      <c r="C1009" s="756"/>
      <c r="D1009" s="71"/>
      <c r="E1009" s="72">
        <v>25000</v>
      </c>
      <c r="F1009" s="43" t="e">
        <f t="shared" si="15"/>
        <v>#N/A</v>
      </c>
      <c r="G1009" s="43"/>
      <c r="I1009" s="113"/>
    </row>
    <row r="1010" spans="1:10" x14ac:dyDescent="0.3">
      <c r="A1010" s="79">
        <v>42692</v>
      </c>
      <c r="B1010" s="755" t="s">
        <v>841</v>
      </c>
      <c r="C1010" s="75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5" t="s">
        <v>882</v>
      </c>
      <c r="C1021" s="75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5" t="s">
        <v>895</v>
      </c>
      <c r="C1060" s="75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5" t="s">
        <v>919</v>
      </c>
      <c r="C1075" s="75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5" t="s">
        <v>918</v>
      </c>
      <c r="C1090" s="75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5" t="s">
        <v>935</v>
      </c>
      <c r="C1121" s="756"/>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5" t="s">
        <v>950</v>
      </c>
      <c r="C1131" s="75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5" t="s">
        <v>968</v>
      </c>
      <c r="C1158" s="75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5" t="s">
        <v>967</v>
      </c>
      <c r="C1169" s="75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5" t="s">
        <v>998</v>
      </c>
      <c r="C1195" s="75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5" t="s">
        <v>1021</v>
      </c>
      <c r="C1210" s="75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5" t="s">
        <v>1013</v>
      </c>
      <c r="C1218" s="75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5" t="s">
        <v>1139</v>
      </c>
      <c r="C1229" s="75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5" t="s">
        <v>1025</v>
      </c>
      <c r="C1234" s="75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5" t="s">
        <v>1025</v>
      </c>
      <c r="C1258" s="75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5" t="s">
        <v>1025</v>
      </c>
      <c r="C1273" s="75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5" t="s">
        <v>1025</v>
      </c>
      <c r="C1285" s="75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5" t="s">
        <v>1025</v>
      </c>
      <c r="C1297" s="756"/>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5" t="s">
        <v>1025</v>
      </c>
      <c r="C1312" s="75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5" t="s">
        <v>1097</v>
      </c>
      <c r="C1321" s="75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5" t="s">
        <v>1098</v>
      </c>
      <c r="C1345" s="75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5" t="s">
        <v>1119</v>
      </c>
      <c r="C1366" s="75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5" t="s">
        <v>1127</v>
      </c>
      <c r="C1379" s="75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5" t="s">
        <v>1127</v>
      </c>
      <c r="C1389" s="75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5" t="s">
        <v>1143</v>
      </c>
      <c r="C1404" s="75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5" t="s">
        <v>1150</v>
      </c>
      <c r="C1414" s="75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5" t="s">
        <v>1179</v>
      </c>
      <c r="C1432" s="75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5" t="s">
        <v>1180</v>
      </c>
      <c r="C1453" s="75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7" t="s">
        <v>1194</v>
      </c>
      <c r="C1463" s="758"/>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5" t="s">
        <v>1188</v>
      </c>
      <c r="C1467" s="75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5" t="s">
        <v>1188</v>
      </c>
      <c r="C1483" s="75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5" t="s">
        <v>1188</v>
      </c>
      <c r="C1492" s="75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5" t="s">
        <v>1188</v>
      </c>
      <c r="C1500" s="75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7" t="s">
        <v>1215</v>
      </c>
      <c r="C1510" s="758"/>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5" t="s">
        <v>1188</v>
      </c>
      <c r="C1519" s="75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5" t="s">
        <v>1188</v>
      </c>
      <c r="C1534" s="75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5" t="s">
        <v>1188</v>
      </c>
      <c r="C1551" s="75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5" t="s">
        <v>1188</v>
      </c>
      <c r="C1570" s="75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5" t="s">
        <v>1188</v>
      </c>
      <c r="C1584" s="75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5" t="s">
        <v>1285</v>
      </c>
      <c r="C1598" s="75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5" t="s">
        <v>1289</v>
      </c>
      <c r="C1612" s="75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5" t="s">
        <v>1295</v>
      </c>
      <c r="C1618" s="75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5" t="s">
        <v>1295</v>
      </c>
      <c r="C1630" s="756"/>
      <c r="D1630" s="71"/>
      <c r="E1630" s="72">
        <v>25000</v>
      </c>
      <c r="F1630" s="43" t="e">
        <f t="shared" si="25"/>
        <v>#N/A</v>
      </c>
      <c r="G1630" s="43"/>
    </row>
    <row r="1631" spans="1:7" x14ac:dyDescent="0.3">
      <c r="A1631" s="79">
        <v>42783</v>
      </c>
      <c r="B1631" s="755" t="s">
        <v>1295</v>
      </c>
      <c r="C1631" s="75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5" t="s">
        <v>1295</v>
      </c>
      <c r="C1642" s="75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5" t="s">
        <v>1310</v>
      </c>
      <c r="C1650" s="75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5" t="s">
        <v>1295</v>
      </c>
      <c r="C1666" s="75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5" t="s">
        <v>1295</v>
      </c>
      <c r="C1675" s="75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5" t="s">
        <v>1295</v>
      </c>
      <c r="C1683" s="75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5" t="s">
        <v>1295</v>
      </c>
      <c r="C1695" s="75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5" t="s">
        <v>1295</v>
      </c>
      <c r="C1708" s="75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5" t="s">
        <v>1295</v>
      </c>
      <c r="C1718" s="75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5" t="s">
        <v>1295</v>
      </c>
      <c r="C1742" s="75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5" t="s">
        <v>1295</v>
      </c>
      <c r="C1746" s="75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5" t="s">
        <v>1295</v>
      </c>
      <c r="C1756" s="75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5" t="s">
        <v>1295</v>
      </c>
      <c r="C1766" s="75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5" t="s">
        <v>1295</v>
      </c>
      <c r="C1777" s="756"/>
      <c r="D1777" s="71"/>
      <c r="E1777" s="72">
        <v>50000</v>
      </c>
      <c r="F1777" s="43" t="e">
        <f t="shared" si="27"/>
        <v>#N/A</v>
      </c>
      <c r="G1777" s="43"/>
    </row>
    <row r="1778" spans="1:7" x14ac:dyDescent="0.3">
      <c r="A1778" s="45">
        <v>42802</v>
      </c>
      <c r="B1778" s="755" t="s">
        <v>1295</v>
      </c>
      <c r="C1778" s="75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5" t="s">
        <v>1295</v>
      </c>
      <c r="C1798" s="75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5" t="s">
        <v>1422</v>
      </c>
      <c r="C1807" s="75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5" t="s">
        <v>1295</v>
      </c>
      <c r="C1827" s="75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5" t="s">
        <v>1441</v>
      </c>
      <c r="C1836" s="75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5" t="s">
        <v>1446</v>
      </c>
      <c r="C1842" s="75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5" t="s">
        <v>1481</v>
      </c>
      <c r="C1871" s="75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5" t="s">
        <v>1482</v>
      </c>
      <c r="C1882" s="75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5" t="s">
        <v>1483</v>
      </c>
      <c r="C1891" s="75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5" t="s">
        <v>1484</v>
      </c>
      <c r="C1904" s="75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5" t="s">
        <v>1487</v>
      </c>
      <c r="C1912" s="75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5" t="s">
        <v>1500</v>
      </c>
      <c r="C1924" s="75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5" t="s">
        <v>1511</v>
      </c>
      <c r="C1932" s="75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5" t="s">
        <v>1516</v>
      </c>
      <c r="C1944" s="75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5" t="s">
        <v>1521</v>
      </c>
      <c r="C1953" s="75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5" t="s">
        <v>1534</v>
      </c>
      <c r="C1962" s="75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5" t="s">
        <v>1484</v>
      </c>
      <c r="C1965" s="75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5" t="s">
        <v>1536</v>
      </c>
      <c r="C1974" s="75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5" t="s">
        <v>1565</v>
      </c>
      <c r="C2005" s="75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5" t="s">
        <v>1565</v>
      </c>
      <c r="C2016" s="75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5" t="s">
        <v>1588</v>
      </c>
      <c r="C2019" s="75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5" t="s">
        <v>1577</v>
      </c>
      <c r="C2025" s="75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5" t="s">
        <v>1597</v>
      </c>
      <c r="C2043" s="75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5" t="s">
        <v>1601</v>
      </c>
      <c r="C2048" s="75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5" t="s">
        <v>1605</v>
      </c>
      <c r="C2053" s="75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5" t="s">
        <v>1597</v>
      </c>
      <c r="C2069" s="75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5" t="s">
        <v>1623</v>
      </c>
      <c r="C2084" s="75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5" t="s">
        <v>1640</v>
      </c>
      <c r="C2111" s="75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5" t="s">
        <v>1651</v>
      </c>
      <c r="C2120" s="75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5" t="s">
        <v>1670</v>
      </c>
      <c r="C2141" s="75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5" t="s">
        <v>1678</v>
      </c>
      <c r="C2155" s="75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5" t="s">
        <v>1696</v>
      </c>
      <c r="C2172" s="75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5" t="s">
        <v>1706</v>
      </c>
      <c r="C2192" s="75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5" t="s">
        <v>1696</v>
      </c>
      <c r="C2200" s="75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5" t="s">
        <v>1696</v>
      </c>
      <c r="C2220" s="75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5" t="s">
        <v>1696</v>
      </c>
      <c r="C2232" s="75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5" t="s">
        <v>1767</v>
      </c>
      <c r="C2286" s="75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5" t="s">
        <v>1818</v>
      </c>
      <c r="C2307" s="75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5" t="s">
        <v>1817</v>
      </c>
      <c r="C2322" s="75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5" t="s">
        <v>1800</v>
      </c>
      <c r="C2331" s="75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5" t="s">
        <v>1696</v>
      </c>
      <c r="C2361" s="75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5" t="s">
        <v>1696</v>
      </c>
      <c r="C2377" s="75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5" t="s">
        <v>1851</v>
      </c>
      <c r="C2396" s="75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5" t="s">
        <v>1851</v>
      </c>
      <c r="C2408" s="756"/>
      <c r="D2408" s="71"/>
      <c r="E2408" s="72">
        <v>50000</v>
      </c>
      <c r="F2408" s="43" t="e">
        <f t="shared" si="37"/>
        <v>#N/A</v>
      </c>
      <c r="G2408" s="43"/>
    </row>
    <row r="2409" spans="1:7" x14ac:dyDescent="0.3">
      <c r="A2409" s="45">
        <v>42886</v>
      </c>
      <c r="B2409" s="755" t="s">
        <v>1859</v>
      </c>
      <c r="C2409" s="75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5" t="s">
        <v>1851</v>
      </c>
      <c r="C2422" s="75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5" t="s">
        <v>1877</v>
      </c>
      <c r="C2426" s="75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5" t="s">
        <v>1899</v>
      </c>
      <c r="C2451" s="756"/>
      <c r="D2451" s="71"/>
      <c r="E2451" s="72">
        <v>27500</v>
      </c>
      <c r="F2451" s="43" t="e">
        <f t="shared" si="38"/>
        <v>#N/A</v>
      </c>
      <c r="G2451" s="65"/>
      <c r="H2451" s="102"/>
      <c r="I2451" s="102"/>
      <c r="J2451" s="102"/>
    </row>
    <row r="2452" spans="1:10" x14ac:dyDescent="0.3">
      <c r="A2452" s="45">
        <v>42892</v>
      </c>
      <c r="B2452" s="755" t="s">
        <v>1900</v>
      </c>
      <c r="C2452" s="75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9" t="s">
        <v>1859</v>
      </c>
      <c r="C2475" s="75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9" t="s">
        <v>1926</v>
      </c>
      <c r="C2495" s="75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1" t="s">
        <v>1961</v>
      </c>
      <c r="C2527" s="76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5" t="s">
        <v>1966</v>
      </c>
      <c r="C2560" s="75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7" t="s">
        <v>1979</v>
      </c>
      <c r="C2570" s="758"/>
      <c r="D2570" s="71"/>
      <c r="E2570" s="72">
        <v>14968</v>
      </c>
      <c r="F2570" s="43" t="e">
        <f t="shared" si="40"/>
        <v>#N/A</v>
      </c>
      <c r="G2570" s="43"/>
    </row>
    <row r="2571" spans="1:7" ht="24.75" customHeight="1" x14ac:dyDescent="0.3">
      <c r="A2571" s="45">
        <v>42908</v>
      </c>
      <c r="B2571" s="755" t="s">
        <v>1981</v>
      </c>
      <c r="C2571" s="75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5" t="s">
        <v>1998</v>
      </c>
      <c r="C2583" s="75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5" t="s">
        <v>1981</v>
      </c>
      <c r="C2593" s="75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60" t="s">
        <v>2015</v>
      </c>
      <c r="C2611" s="760"/>
      <c r="D2611" s="148"/>
      <c r="E2611" s="149">
        <v>200000</v>
      </c>
      <c r="F2611" s="77">
        <v>200000</v>
      </c>
      <c r="G2611" s="298"/>
    </row>
    <row r="2612" spans="1:9" x14ac:dyDescent="0.3">
      <c r="A2612" s="45">
        <v>42920</v>
      </c>
      <c r="B2612" s="759" t="s">
        <v>2016</v>
      </c>
      <c r="C2612" s="75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9" t="s">
        <v>94</v>
      </c>
      <c r="C2671" s="75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9" t="s">
        <v>2085</v>
      </c>
      <c r="C2703" s="75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9" t="s">
        <v>2101</v>
      </c>
      <c r="C2716" s="759"/>
      <c r="D2716" s="71"/>
      <c r="E2716" s="72">
        <v>8000</v>
      </c>
      <c r="F2716" s="43">
        <f t="shared" si="42"/>
        <v>13751</v>
      </c>
      <c r="G2716" s="43"/>
    </row>
    <row r="2717" spans="1:7" x14ac:dyDescent="0.3">
      <c r="A2717" s="45">
        <v>42933</v>
      </c>
      <c r="B2717" s="759" t="s">
        <v>2085</v>
      </c>
      <c r="C2717" s="75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9" t="s">
        <v>2085</v>
      </c>
      <c r="C2733" s="75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9" t="s">
        <v>2118</v>
      </c>
      <c r="C2747" s="75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9" t="s">
        <v>2123</v>
      </c>
      <c r="C2751" s="75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9" t="s">
        <v>2085</v>
      </c>
      <c r="C2768" s="75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9" t="s">
        <v>2085</v>
      </c>
      <c r="C2779" s="75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9" t="s">
        <v>2085</v>
      </c>
      <c r="C2798" s="75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9" t="s">
        <v>2162</v>
      </c>
      <c r="C2810" s="75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9" t="s">
        <v>2178</v>
      </c>
      <c r="C2827" s="75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9" t="s">
        <v>2192</v>
      </c>
      <c r="C2837" s="75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9" t="s">
        <v>2192</v>
      </c>
      <c r="C2855" s="75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9" t="s">
        <v>2216</v>
      </c>
      <c r="C2875" s="75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9" t="s">
        <v>2267</v>
      </c>
      <c r="C2879" s="75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9" t="s">
        <v>2192</v>
      </c>
      <c r="C2883" s="75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9" t="s">
        <v>2249</v>
      </c>
      <c r="C2917" s="75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9" t="s">
        <v>2192</v>
      </c>
      <c r="C2927" s="759"/>
      <c r="D2927" s="71"/>
      <c r="E2927" s="72">
        <v>200000</v>
      </c>
      <c r="F2927" s="28">
        <f t="shared" si="45"/>
        <v>207740</v>
      </c>
      <c r="G2927" s="43"/>
    </row>
    <row r="2928" spans="1:8" x14ac:dyDescent="0.3">
      <c r="A2928" s="45">
        <v>42965</v>
      </c>
      <c r="B2928" s="759" t="s">
        <v>2192</v>
      </c>
      <c r="C2928" s="75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9" t="s">
        <v>2192</v>
      </c>
      <c r="C2972" s="75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9" t="s">
        <v>2327</v>
      </c>
      <c r="C3027" s="75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9" t="s">
        <v>2085</v>
      </c>
      <c r="C3041" s="75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9" t="s">
        <v>2085</v>
      </c>
      <c r="C3050" s="75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9" t="s">
        <v>2354</v>
      </c>
      <c r="C3067" s="759"/>
      <c r="D3067" s="71"/>
      <c r="E3067" s="72">
        <v>10000</v>
      </c>
      <c r="F3067" s="28">
        <f t="shared" si="48"/>
        <v>24507</v>
      </c>
      <c r="G3067" s="43"/>
    </row>
    <row r="3068" spans="1:7" x14ac:dyDescent="0.3">
      <c r="A3068" s="45">
        <v>43005</v>
      </c>
      <c r="B3068" s="759" t="s">
        <v>2355</v>
      </c>
      <c r="C3068" s="75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9" t="s">
        <v>2085</v>
      </c>
      <c r="C3074" s="75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9" t="s">
        <v>2380</v>
      </c>
      <c r="C3092" s="75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9" t="s">
        <v>2085</v>
      </c>
      <c r="C3114" s="75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9" t="s">
        <v>2417</v>
      </c>
      <c r="C3128" s="75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9" t="s">
        <v>2418</v>
      </c>
      <c r="C3135" s="75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9" t="s">
        <v>2433</v>
      </c>
      <c r="C3145" s="75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9" t="s">
        <v>2432</v>
      </c>
      <c r="C3160" s="75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2" t="s">
        <v>2443</v>
      </c>
      <c r="C3170" s="76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9" t="s">
        <v>2445</v>
      </c>
      <c r="C3174" s="75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9" t="s">
        <v>2445</v>
      </c>
      <c r="C3186" s="75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9" t="s">
        <v>2432</v>
      </c>
      <c r="C3190" s="75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9" t="s">
        <v>2432</v>
      </c>
      <c r="C3201" s="75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9" t="s">
        <v>2471</v>
      </c>
      <c r="C3213" s="75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9" t="s">
        <v>2489</v>
      </c>
      <c r="C3233" s="75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9" t="s">
        <v>2494</v>
      </c>
      <c r="C3246" s="75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9" t="s">
        <v>32</v>
      </c>
      <c r="C3256" s="75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9" t="s">
        <v>2433</v>
      </c>
      <c r="C3261" s="75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9" t="s">
        <v>2512</v>
      </c>
      <c r="C3282" s="75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9" t="s">
        <v>2530</v>
      </c>
      <c r="C3289" s="75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9" t="s">
        <v>2546</v>
      </c>
      <c r="C3305" s="75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9" t="s">
        <v>2557</v>
      </c>
      <c r="C3322" s="75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9" t="s">
        <v>2583</v>
      </c>
      <c r="C3344" s="75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9" t="s">
        <v>2587</v>
      </c>
      <c r="C3347" s="75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9" t="s">
        <v>2617</v>
      </c>
      <c r="C3361" s="75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9" t="s">
        <v>2619</v>
      </c>
      <c r="C3377" s="75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9" t="s">
        <v>2641</v>
      </c>
      <c r="C3391" s="75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9" t="s">
        <v>2665</v>
      </c>
      <c r="C3420" s="75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9" t="s">
        <v>2713</v>
      </c>
      <c r="C3466" s="75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9" t="s">
        <v>2719</v>
      </c>
      <c r="C3484" s="75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9" t="s">
        <v>2733</v>
      </c>
      <c r="C3510" s="75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9" t="s">
        <v>2751</v>
      </c>
      <c r="C3521" s="75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9" t="s">
        <v>2760</v>
      </c>
      <c r="C3536" s="75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9" t="s">
        <v>2768</v>
      </c>
      <c r="C3545" s="75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9" t="s">
        <v>2779</v>
      </c>
      <c r="C3555" s="75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9" t="s">
        <v>2779</v>
      </c>
      <c r="C3567" s="75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9" t="s">
        <v>2665</v>
      </c>
      <c r="C3616" s="75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9" t="s">
        <v>2587</v>
      </c>
      <c r="C3635" s="75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9" t="s">
        <v>2857</v>
      </c>
      <c r="C3655" s="75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9" t="s">
        <v>2866</v>
      </c>
      <c r="C3669" s="75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9" t="s">
        <v>2665</v>
      </c>
      <c r="C3699" s="75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9" t="s">
        <v>2665</v>
      </c>
      <c r="C3717" s="75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9" t="s">
        <v>2433</v>
      </c>
      <c r="C3734" s="75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9" t="s">
        <v>2913</v>
      </c>
      <c r="C3743" s="75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9" t="s">
        <v>2433</v>
      </c>
      <c r="C3773" s="75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9" t="s">
        <v>2960</v>
      </c>
      <c r="C3784" s="75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9" t="s">
        <v>2960</v>
      </c>
      <c r="C3795" s="75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9" t="s">
        <v>2960</v>
      </c>
      <c r="C3811" s="75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9" t="s">
        <v>2665</v>
      </c>
      <c r="C3816" s="75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9" t="s">
        <v>2991</v>
      </c>
      <c r="C3825" s="75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9" t="s">
        <v>2960</v>
      </c>
      <c r="C3828" s="75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9" t="s">
        <v>2665</v>
      </c>
      <c r="C3842" s="75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9" t="s">
        <v>3010</v>
      </c>
      <c r="C3846" s="75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9" t="s">
        <v>3045</v>
      </c>
      <c r="C3879" s="75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9" t="s">
        <v>3046</v>
      </c>
      <c r="C3889" s="75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9" t="s">
        <v>94</v>
      </c>
      <c r="C3897" s="75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9" t="s">
        <v>1981</v>
      </c>
      <c r="C3918" s="75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9" t="s">
        <v>3084</v>
      </c>
      <c r="C3932" s="75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9" t="s">
        <v>3076</v>
      </c>
      <c r="C3942" s="75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9" t="s">
        <v>3084</v>
      </c>
      <c r="C3946" s="75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9" t="s">
        <v>2665</v>
      </c>
      <c r="C3955" s="75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9" t="s">
        <v>3101</v>
      </c>
      <c r="C3970" s="75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9" t="s">
        <v>2665</v>
      </c>
      <c r="C3972" s="75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9" t="s">
        <v>3103</v>
      </c>
      <c r="C3974" s="75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9" t="s">
        <v>1981</v>
      </c>
      <c r="C3991" s="75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9" t="s">
        <v>2665</v>
      </c>
      <c r="C3999" s="75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9" t="s">
        <v>2665</v>
      </c>
      <c r="C4012" s="75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9" t="s">
        <v>2665</v>
      </c>
      <c r="C4022" s="75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9" t="s">
        <v>2665</v>
      </c>
      <c r="C4036" s="75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9" t="s">
        <v>3159</v>
      </c>
      <c r="C4047" s="75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9" t="s">
        <v>2665</v>
      </c>
      <c r="C4064" s="75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9" t="s">
        <v>3185</v>
      </c>
      <c r="C4085" s="75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9" t="s">
        <v>3193</v>
      </c>
      <c r="C4090" s="75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9" t="s">
        <v>3206</v>
      </c>
      <c r="C4118" s="75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9" t="s">
        <v>2665</v>
      </c>
      <c r="C4132" s="75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9" t="s">
        <v>3228</v>
      </c>
      <c r="C4134" s="75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9" t="s">
        <v>3238</v>
      </c>
      <c r="C4154" s="759"/>
      <c r="D4154" s="71"/>
      <c r="E4154" s="72">
        <v>3648</v>
      </c>
      <c r="F4154" s="48">
        <v>3648</v>
      </c>
    </row>
    <row r="4155" spans="1:6" x14ac:dyDescent="0.3">
      <c r="A4155" s="171">
        <v>43143</v>
      </c>
      <c r="B4155" s="759" t="s">
        <v>3235</v>
      </c>
      <c r="C4155" s="75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9" t="s">
        <v>3239</v>
      </c>
      <c r="C4158" s="75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9" t="s">
        <v>1981</v>
      </c>
      <c r="C4160" s="75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9" t="s">
        <v>2665</v>
      </c>
      <c r="C4180" s="75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9" t="s">
        <v>3265</v>
      </c>
      <c r="C4199" s="75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9" t="s">
        <v>1981</v>
      </c>
      <c r="C4212" s="75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9" t="s">
        <v>1981</v>
      </c>
      <c r="C4225" s="75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9" t="s">
        <v>2665</v>
      </c>
      <c r="C4260" s="75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9" t="s">
        <v>2665</v>
      </c>
      <c r="C4270" s="75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9" t="s">
        <v>3321</v>
      </c>
      <c r="C4282" s="75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9" t="s">
        <v>1981</v>
      </c>
      <c r="C4294" s="75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9" t="s">
        <v>2665</v>
      </c>
      <c r="C4320" s="75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9" t="s">
        <v>94</v>
      </c>
      <c r="C4337" s="75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9" t="s">
        <v>3369</v>
      </c>
      <c r="C4340" s="75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9" t="s">
        <v>3368</v>
      </c>
      <c r="C4346" s="75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9" t="s">
        <v>3379</v>
      </c>
      <c r="C4359" s="75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9" t="s">
        <v>1981</v>
      </c>
      <c r="C4362" s="75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9" t="s">
        <v>3379</v>
      </c>
      <c r="C4381" s="75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9" t="s">
        <v>3404</v>
      </c>
      <c r="C4390" s="75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9" t="s">
        <v>2162</v>
      </c>
      <c r="C4396" s="75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9" t="s">
        <v>3421</v>
      </c>
      <c r="C4414" s="75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9" t="s">
        <v>3444</v>
      </c>
      <c r="C4447" s="75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9" t="s">
        <v>3444</v>
      </c>
      <c r="C4453" s="75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9" t="s">
        <v>3369</v>
      </c>
      <c r="C4456" s="75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9" t="s">
        <v>3450</v>
      </c>
      <c r="C4460" s="75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9" t="s">
        <v>3465</v>
      </c>
      <c r="C4474" s="75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9" t="s">
        <v>3444</v>
      </c>
      <c r="C4486" s="759"/>
      <c r="D4486" s="71"/>
      <c r="E4486" s="72">
        <v>50000</v>
      </c>
      <c r="F4486" s="48">
        <f t="shared" si="72"/>
        <v>50438</v>
      </c>
    </row>
    <row r="4487" spans="1:6" x14ac:dyDescent="0.3">
      <c r="A4487" s="171">
        <v>43204</v>
      </c>
      <c r="B4487" s="759" t="s">
        <v>3369</v>
      </c>
      <c r="C4487" s="75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9" t="s">
        <v>2162</v>
      </c>
      <c r="C4492" s="75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9" t="s">
        <v>3444</v>
      </c>
      <c r="C4499" s="75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9" t="s">
        <v>3444</v>
      </c>
      <c r="C4512" s="75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9" t="s">
        <v>3500</v>
      </c>
      <c r="C4519" s="75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9" t="s">
        <v>3502</v>
      </c>
      <c r="C4521" s="75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9" t="s">
        <v>3206</v>
      </c>
      <c r="C4525" s="75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9" t="s">
        <v>3516</v>
      </c>
      <c r="C4528" s="75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9" t="s">
        <v>3523</v>
      </c>
      <c r="C4530" s="759"/>
      <c r="D4530" s="71"/>
      <c r="E4530" s="72">
        <v>2000</v>
      </c>
      <c r="F4530" s="48">
        <f t="shared" si="73"/>
        <v>42193</v>
      </c>
    </row>
    <row r="4531" spans="1:8" x14ac:dyDescent="0.3">
      <c r="A4531" s="171">
        <v>43213</v>
      </c>
      <c r="B4531" s="759" t="s">
        <v>3524</v>
      </c>
      <c r="C4531" s="75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9" t="s">
        <v>3444</v>
      </c>
      <c r="C4533" s="75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9" t="s">
        <v>3533</v>
      </c>
      <c r="C4548" s="75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9" t="s">
        <v>3533</v>
      </c>
      <c r="C4570" s="75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5" t="s">
        <v>3569</v>
      </c>
      <c r="C4597" s="75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9" t="s">
        <v>3588</v>
      </c>
      <c r="C4619" s="75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9" t="s">
        <v>3590</v>
      </c>
      <c r="C4622" s="75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9" t="s">
        <v>3598</v>
      </c>
      <c r="C4630" s="75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9" t="s">
        <v>3444</v>
      </c>
      <c r="C4635" s="759"/>
      <c r="D4635" s="71"/>
      <c r="E4635" s="72">
        <v>50000</v>
      </c>
      <c r="F4635" s="48">
        <f t="shared" si="75"/>
        <v>50678</v>
      </c>
    </row>
    <row r="4636" spans="1:6" x14ac:dyDescent="0.3">
      <c r="A4636" s="171">
        <v>43227</v>
      </c>
      <c r="B4636" s="759" t="s">
        <v>3444</v>
      </c>
      <c r="C4636" s="75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9" t="s">
        <v>3614</v>
      </c>
      <c r="C4655" s="75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9" t="s">
        <v>3444</v>
      </c>
      <c r="C4664" s="75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9" t="s">
        <v>3628</v>
      </c>
      <c r="C4674" s="75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9" t="s">
        <v>3642</v>
      </c>
      <c r="C4691" s="75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9" t="s">
        <v>3444</v>
      </c>
      <c r="C4712" s="75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9" t="s">
        <v>3673</v>
      </c>
      <c r="C4723" s="75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9" t="s">
        <v>3685</v>
      </c>
      <c r="C4738" s="75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9" t="s">
        <v>3444</v>
      </c>
      <c r="C4745" s="75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9" t="s">
        <v>3698</v>
      </c>
      <c r="C4756" s="75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9" t="s">
        <v>3710</v>
      </c>
      <c r="C4770" s="75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9" t="s">
        <v>3717</v>
      </c>
      <c r="C4783" s="75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9" t="s">
        <v>3614</v>
      </c>
      <c r="C4789" s="75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9" t="s">
        <v>3717</v>
      </c>
      <c r="C4799" s="75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9" t="s">
        <v>3740</v>
      </c>
      <c r="C4812" s="759"/>
      <c r="D4812" s="71"/>
      <c r="E4812" s="72">
        <v>12500</v>
      </c>
      <c r="F4812" s="48">
        <f t="shared" si="78"/>
        <v>12853</v>
      </c>
    </row>
    <row r="4813" spans="1:6" x14ac:dyDescent="0.3">
      <c r="A4813" s="45">
        <v>43264</v>
      </c>
      <c r="B4813" s="759" t="s">
        <v>3741</v>
      </c>
      <c r="C4813" s="759"/>
      <c r="D4813" s="71"/>
      <c r="E4813" s="72">
        <v>3000</v>
      </c>
      <c r="F4813" s="48">
        <f t="shared" si="78"/>
        <v>15853</v>
      </c>
    </row>
    <row r="4814" spans="1:6" x14ac:dyDescent="0.3">
      <c r="A4814" s="45">
        <v>43264</v>
      </c>
      <c r="B4814" s="759" t="s">
        <v>3742</v>
      </c>
      <c r="C4814" s="759"/>
      <c r="D4814" s="71"/>
      <c r="E4814" s="72">
        <v>10000</v>
      </c>
      <c r="F4814" s="48">
        <f t="shared" si="78"/>
        <v>25853</v>
      </c>
    </row>
    <row r="4815" spans="1:6" x14ac:dyDescent="0.3">
      <c r="A4815" s="45">
        <v>43264</v>
      </c>
      <c r="B4815" s="759" t="s">
        <v>3743</v>
      </c>
      <c r="C4815" s="75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9" t="s">
        <v>3717</v>
      </c>
      <c r="C4822" s="75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9" t="s">
        <v>3590</v>
      </c>
      <c r="C4843" s="75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9" t="s">
        <v>3717</v>
      </c>
      <c r="C4859" s="75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9" t="s">
        <v>3803</v>
      </c>
      <c r="C4868" s="75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9" t="s">
        <v>3717</v>
      </c>
      <c r="C4876" s="75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9" t="s">
        <v>3717</v>
      </c>
      <c r="C4905" s="75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9" t="s">
        <v>2910</v>
      </c>
      <c r="C4919" s="75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9" t="s">
        <v>1981</v>
      </c>
      <c r="C4924" s="75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9" t="s">
        <v>3717</v>
      </c>
      <c r="C4930" s="75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9" t="s">
        <v>3717</v>
      </c>
      <c r="C4951" s="75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9" t="s">
        <v>3416</v>
      </c>
      <c r="C4955" s="75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9" t="s">
        <v>3717</v>
      </c>
      <c r="C4979" s="75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9" t="s">
        <v>3948</v>
      </c>
      <c r="C4990" s="75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9" t="s">
        <v>3909</v>
      </c>
      <c r="C4996" s="75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9" t="s">
        <v>3960</v>
      </c>
      <c r="C5070" s="75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9" t="s">
        <v>3969</v>
      </c>
      <c r="C5079" s="75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9" t="s">
        <v>3717</v>
      </c>
      <c r="C5087" s="75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9" t="s">
        <v>3717</v>
      </c>
      <c r="C5142" s="75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9" t="s">
        <v>4063</v>
      </c>
      <c r="C5155" s="75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9" t="s">
        <v>4063</v>
      </c>
      <c r="C5168" s="75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9" t="s">
        <v>4064</v>
      </c>
      <c r="C5182" s="75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9" t="s">
        <v>4106</v>
      </c>
      <c r="C5223" s="75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9" t="s">
        <v>4106</v>
      </c>
      <c r="C5233" s="75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9" t="s">
        <v>3444</v>
      </c>
      <c r="C5249" s="75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9" t="s">
        <v>4294</v>
      </c>
      <c r="C5256" s="75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9" t="s">
        <v>4150</v>
      </c>
      <c r="C5266" s="75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9" t="s">
        <v>4163</v>
      </c>
      <c r="C5287" s="75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9" t="s">
        <v>3444</v>
      </c>
      <c r="C5316" s="75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9" t="s">
        <v>3444</v>
      </c>
      <c r="C5323" s="75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9" t="s">
        <v>3444</v>
      </c>
      <c r="C5332" s="75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9" t="s">
        <v>3444</v>
      </c>
      <c r="C5344" s="75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9" t="s">
        <v>4215</v>
      </c>
      <c r="C5360" s="75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5" t="s">
        <v>4223</v>
      </c>
      <c r="C5363" s="75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5" t="s">
        <v>3444</v>
      </c>
      <c r="C5384" s="75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5" t="s">
        <v>3444</v>
      </c>
      <c r="C5392" s="75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5" t="s">
        <v>3444</v>
      </c>
      <c r="C5403" s="75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9" t="s">
        <v>4267</v>
      </c>
      <c r="C5419" s="75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9" t="s">
        <v>4106</v>
      </c>
      <c r="C5421" s="75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9" t="s">
        <v>3590</v>
      </c>
      <c r="C5437" s="75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9" t="s">
        <v>4286</v>
      </c>
      <c r="C5446" s="75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9" t="s">
        <v>4286</v>
      </c>
      <c r="C5451" s="75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9" t="s">
        <v>4299</v>
      </c>
      <c r="C5460" s="759"/>
      <c r="D5460" s="71"/>
      <c r="E5460" s="72">
        <f>76800</f>
        <v>76800</v>
      </c>
      <c r="F5460" s="48">
        <f t="shared" si="88"/>
        <v>77390</v>
      </c>
    </row>
    <row r="5461" spans="1:9" x14ac:dyDescent="0.3">
      <c r="A5461" s="45">
        <v>43370</v>
      </c>
      <c r="B5461" s="759" t="s">
        <v>4300</v>
      </c>
      <c r="C5461" s="75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9" t="s">
        <v>4294</v>
      </c>
      <c r="C5481" s="75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9" t="s">
        <v>4267</v>
      </c>
      <c r="C5485" s="75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9" t="s">
        <v>17</v>
      </c>
      <c r="C5489" s="75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9" t="s">
        <v>4322</v>
      </c>
      <c r="C5496" s="75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9" t="s">
        <v>4329</v>
      </c>
      <c r="C5506" s="759"/>
      <c r="D5506" s="71"/>
      <c r="E5506" s="72">
        <v>40000</v>
      </c>
      <c r="F5506" s="48">
        <f t="shared" si="88"/>
        <v>40001</v>
      </c>
    </row>
    <row r="5507" spans="1:6" x14ac:dyDescent="0.3">
      <c r="A5507" s="45">
        <v>43390</v>
      </c>
      <c r="B5507" s="759" t="s">
        <v>4106</v>
      </c>
      <c r="C5507" s="75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9" t="s">
        <v>4329</v>
      </c>
      <c r="C5526" s="75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9" t="s">
        <v>4329</v>
      </c>
      <c r="C5545" s="75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9" t="s">
        <v>4353</v>
      </c>
      <c r="C5550" s="75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9" t="s">
        <v>3444</v>
      </c>
      <c r="C5554" s="75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9" t="s">
        <v>3444</v>
      </c>
      <c r="C5562" s="75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9" t="s">
        <v>2960</v>
      </c>
      <c r="C5578" s="75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9" t="s">
        <v>4106</v>
      </c>
      <c r="C5581" s="75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9" t="s">
        <v>3444</v>
      </c>
      <c r="C5593" s="75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9" t="s">
        <v>3444</v>
      </c>
      <c r="C5600" s="75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9" t="s">
        <v>3444</v>
      </c>
      <c r="C5609" s="75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9" t="s">
        <v>4415</v>
      </c>
      <c r="C5614" s="75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9" t="s">
        <v>4455</v>
      </c>
      <c r="C5651" s="759"/>
      <c r="D5651" s="71"/>
      <c r="E5651" s="72">
        <v>194</v>
      </c>
      <c r="F5651" s="48">
        <f t="shared" si="91"/>
        <v>842</v>
      </c>
    </row>
    <row r="5652" spans="1:6" x14ac:dyDescent="0.3">
      <c r="A5652" s="45">
        <v>43448</v>
      </c>
      <c r="B5652" s="759" t="s">
        <v>4329</v>
      </c>
      <c r="C5652" s="75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9" t="s">
        <v>4329</v>
      </c>
      <c r="C5657" s="75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9" t="s">
        <v>4329</v>
      </c>
      <c r="C5665" s="75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9" t="s">
        <v>4329</v>
      </c>
      <c r="C5677" s="75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9" t="s">
        <v>4472</v>
      </c>
      <c r="C5684" s="75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9" t="s">
        <v>3444</v>
      </c>
      <c r="C5706" s="75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9" t="s">
        <v>3444</v>
      </c>
      <c r="C5716" s="75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9" t="s">
        <v>4447</v>
      </c>
      <c r="C5729" s="75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9" t="s">
        <v>4106</v>
      </c>
      <c r="C5732" s="75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9" t="s">
        <v>4106</v>
      </c>
      <c r="C5744" s="75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9" t="s">
        <v>4406</v>
      </c>
      <c r="C5754" s="75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9" t="s">
        <v>4406</v>
      </c>
      <c r="C5765" s="75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9" t="s">
        <v>4406</v>
      </c>
      <c r="C5772" s="75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9" t="s">
        <v>4406</v>
      </c>
      <c r="C5780" s="75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9" t="s">
        <v>4406</v>
      </c>
      <c r="C5789" s="75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9" t="s">
        <v>4406</v>
      </c>
      <c r="C5794" s="75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9" t="s">
        <v>4406</v>
      </c>
      <c r="C5810" s="75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9" t="s">
        <v>4574</v>
      </c>
      <c r="C5815" s="75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9" t="s">
        <v>4406</v>
      </c>
      <c r="C5818" s="75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9" t="s">
        <v>2960</v>
      </c>
      <c r="C5827" s="75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9" t="s">
        <v>4406</v>
      </c>
      <c r="C5831" s="75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9" t="s">
        <v>4406</v>
      </c>
      <c r="C5834" s="75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9" t="s">
        <v>4406</v>
      </c>
      <c r="C5841" s="75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9" t="s">
        <v>4406</v>
      </c>
      <c r="C5848" s="75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9" t="s">
        <v>4406</v>
      </c>
      <c r="C5859" s="75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9" t="s">
        <v>4406</v>
      </c>
      <c r="C5865" s="75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9" t="s">
        <v>4627</v>
      </c>
      <c r="C5876" s="75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9" t="s">
        <v>4631</v>
      </c>
      <c r="C5883" s="75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9" t="s">
        <v>4406</v>
      </c>
      <c r="C5886" s="75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9" t="s">
        <v>4632</v>
      </c>
      <c r="C5899" s="75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9" t="s">
        <v>4811</v>
      </c>
      <c r="C5933" s="75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9" t="s">
        <v>2960</v>
      </c>
      <c r="C5948" s="75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9" t="s">
        <v>4675</v>
      </c>
      <c r="C5950" s="75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9" t="s">
        <v>4810</v>
      </c>
      <c r="C5955" s="75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9" t="s">
        <v>4809</v>
      </c>
      <c r="C5965" s="75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9" t="s">
        <v>3444</v>
      </c>
      <c r="C5973" s="75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9" t="s">
        <v>3444</v>
      </c>
      <c r="C5982" s="75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9" t="s">
        <v>3444</v>
      </c>
      <c r="C5988" s="75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9" t="s">
        <v>4809</v>
      </c>
      <c r="C5997" s="75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9" t="s">
        <v>3444</v>
      </c>
      <c r="C6001" s="75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9" t="s">
        <v>4455</v>
      </c>
      <c r="C6026" s="75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9" t="s">
        <v>3444</v>
      </c>
      <c r="C6029" s="75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9" t="s">
        <v>3444</v>
      </c>
      <c r="C6032" s="75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9" t="s">
        <v>4753</v>
      </c>
      <c r="C6045" s="75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9" t="s">
        <v>3444</v>
      </c>
      <c r="C6050" s="75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9" t="s">
        <v>3444</v>
      </c>
      <c r="C6058" s="75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9" t="s">
        <v>3444</v>
      </c>
      <c r="C6072" s="75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9" t="s">
        <v>4808</v>
      </c>
      <c r="C6089" s="75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9" t="s">
        <v>4364</v>
      </c>
      <c r="C6112" s="75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9" t="s">
        <v>4809</v>
      </c>
      <c r="C6123" s="75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9" t="s">
        <v>4846</v>
      </c>
      <c r="C6160" s="759"/>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9" t="s">
        <v>4364</v>
      </c>
      <c r="C6169" s="75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3" t="s">
        <v>5335</v>
      </c>
      <c r="C6795" s="76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5" t="s">
        <v>5229</v>
      </c>
      <c r="C6827" s="765"/>
      <c r="D6827" s="766"/>
      <c r="E6827" s="199">
        <v>500000</v>
      </c>
      <c r="F6827" s="48">
        <f t="shared" si="111"/>
        <v>675437</v>
      </c>
    </row>
    <row r="6828" spans="1:6" x14ac:dyDescent="0.3">
      <c r="A6828" s="45">
        <v>43720</v>
      </c>
      <c r="B6828" s="770" t="s">
        <v>5368</v>
      </c>
      <c r="C6828" s="770"/>
      <c r="D6828" s="771"/>
      <c r="E6828" s="200">
        <v>500000</v>
      </c>
      <c r="F6828" s="48">
        <f t="shared" si="111"/>
        <v>1175437</v>
      </c>
    </row>
    <row r="6829" spans="1:6" x14ac:dyDescent="0.3">
      <c r="A6829" s="45">
        <v>43720</v>
      </c>
      <c r="B6829" s="772" t="s">
        <v>5367</v>
      </c>
      <c r="C6829" s="772"/>
      <c r="D6829" s="77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7" t="s">
        <v>5371</v>
      </c>
      <c r="C6834" s="768"/>
      <c r="D6834" s="76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7" t="s">
        <v>5379</v>
      </c>
      <c r="C6854" s="768"/>
      <c r="D6854" s="769"/>
      <c r="E6854" s="141">
        <v>100000</v>
      </c>
      <c r="F6854" s="48">
        <f t="shared" si="112"/>
        <v>114779</v>
      </c>
    </row>
    <row r="6855" spans="1:6" x14ac:dyDescent="0.3">
      <c r="A6855" s="45">
        <v>43724</v>
      </c>
      <c r="B6855" s="767" t="s">
        <v>5379</v>
      </c>
      <c r="C6855" s="768"/>
      <c r="D6855" s="76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7" t="s">
        <v>5379</v>
      </c>
      <c r="C6860" s="768"/>
      <c r="D6860" s="76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7" t="s">
        <v>5385</v>
      </c>
      <c r="C6862" s="768"/>
      <c r="D6862" s="76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7" t="s">
        <v>5379</v>
      </c>
      <c r="C6868" s="768"/>
      <c r="D6868" s="76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7" t="s">
        <v>5399</v>
      </c>
      <c r="C6875" s="768"/>
      <c r="D6875" s="76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7" t="s">
        <v>3717</v>
      </c>
      <c r="C6877" s="768"/>
      <c r="D6877" s="76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7" t="s">
        <v>3717</v>
      </c>
      <c r="C6886" s="768"/>
      <c r="D6886" s="76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7" t="s">
        <v>861</v>
      </c>
      <c r="C6907" s="768"/>
      <c r="D6907" s="76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7" t="s">
        <v>4329</v>
      </c>
      <c r="C6911" s="768"/>
      <c r="D6911" s="76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7" t="s">
        <v>4329</v>
      </c>
      <c r="C6919" s="768"/>
      <c r="D6919" s="76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5" t="s">
        <v>4329</v>
      </c>
      <c r="C6932" s="775"/>
      <c r="D6932" s="775"/>
      <c r="E6932" s="141">
        <v>75000</v>
      </c>
      <c r="F6932" s="48">
        <f>F6930-D6932+E6932</f>
        <v>94826</v>
      </c>
    </row>
    <row r="6933" spans="1:6" x14ac:dyDescent="0.3">
      <c r="A6933" s="45">
        <v>43739</v>
      </c>
      <c r="B6933" s="775" t="s">
        <v>861</v>
      </c>
      <c r="C6933" s="775"/>
      <c r="D6933" s="77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5" t="s">
        <v>4329</v>
      </c>
      <c r="C6946" s="775"/>
      <c r="D6946" s="77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4" t="s">
        <v>5431</v>
      </c>
      <c r="C6951" s="774"/>
      <c r="D6951" s="774"/>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4" t="s">
        <v>5444</v>
      </c>
      <c r="C6965" s="774"/>
      <c r="D6965" s="774"/>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4" t="s">
        <v>5448</v>
      </c>
      <c r="C6967" s="774"/>
      <c r="D6967" s="774"/>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5" t="s">
        <v>5462</v>
      </c>
      <c r="C6974" s="775"/>
      <c r="D6974" s="77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5" t="s">
        <v>861</v>
      </c>
      <c r="C6977" s="775"/>
      <c r="D6977" s="77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5" t="s">
        <v>861</v>
      </c>
      <c r="C6982" s="775"/>
      <c r="D6982" s="77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5" t="s">
        <v>861</v>
      </c>
      <c r="C6988" s="775"/>
      <c r="D6988" s="77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5" t="s">
        <v>4362</v>
      </c>
      <c r="C6997" s="775"/>
      <c r="D6997" s="77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5" t="s">
        <v>861</v>
      </c>
      <c r="C7000" s="775"/>
      <c r="D7000" s="77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5" t="s">
        <v>4329</v>
      </c>
      <c r="C7004" s="775"/>
      <c r="D7004" s="77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5" t="s">
        <v>4329</v>
      </c>
      <c r="C7015" s="775"/>
      <c r="D7015" s="77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5"/>
      <c r="C7021" s="775"/>
      <c r="D7021" s="77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5" t="s">
        <v>861</v>
      </c>
      <c r="C7024" s="775"/>
      <c r="D7024" s="77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5" t="s">
        <v>861</v>
      </c>
      <c r="C7030" s="775"/>
      <c r="D7030" s="77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5" t="s">
        <v>4329</v>
      </c>
      <c r="C7033" s="775"/>
      <c r="D7033" s="77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5" t="s">
        <v>5499</v>
      </c>
      <c r="C7044" s="775"/>
      <c r="D7044" s="77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5" t="s">
        <v>5511</v>
      </c>
      <c r="C7058" s="775"/>
      <c r="D7058" s="77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5" t="s">
        <v>5527</v>
      </c>
      <c r="C7077" s="775"/>
      <c r="D7077" s="77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5" t="s">
        <v>5527</v>
      </c>
      <c r="C7103" s="775"/>
      <c r="D7103" s="77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5" t="s">
        <v>5559</v>
      </c>
      <c r="C7111" s="775"/>
      <c r="D7111" s="77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5" t="s">
        <v>4329</v>
      </c>
      <c r="C7124" s="775"/>
      <c r="D7124" s="775"/>
      <c r="E7124" s="141">
        <v>30000</v>
      </c>
      <c r="F7124" s="48">
        <f t="shared" si="116"/>
        <v>34780</v>
      </c>
    </row>
    <row r="7125" spans="1:6" x14ac:dyDescent="0.3">
      <c r="A7125" s="45">
        <v>43773</v>
      </c>
      <c r="B7125" s="775" t="s">
        <v>4329</v>
      </c>
      <c r="C7125" s="775"/>
      <c r="D7125" s="77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5" t="s">
        <v>5579</v>
      </c>
      <c r="C7129" s="775"/>
      <c r="D7129" s="775"/>
      <c r="E7129" s="141">
        <v>800000</v>
      </c>
      <c r="F7129" s="48">
        <f t="shared" si="116"/>
        <v>804270</v>
      </c>
    </row>
    <row r="7130" spans="1:6" x14ac:dyDescent="0.3">
      <c r="A7130" s="45">
        <v>43774</v>
      </c>
      <c r="B7130" s="775" t="s">
        <v>5579</v>
      </c>
      <c r="C7130" s="775"/>
      <c r="D7130" s="775"/>
      <c r="E7130" s="141">
        <v>300000</v>
      </c>
      <c r="F7130" s="48">
        <f t="shared" si="116"/>
        <v>1104270</v>
      </c>
    </row>
    <row r="7131" spans="1:6" x14ac:dyDescent="0.3">
      <c r="A7131" s="45">
        <v>43774</v>
      </c>
      <c r="B7131" s="775" t="s">
        <v>5579</v>
      </c>
      <c r="C7131" s="775"/>
      <c r="D7131" s="77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7" t="s">
        <v>5592</v>
      </c>
      <c r="C7137" s="768"/>
      <c r="D7137" s="76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7" t="s">
        <v>5602</v>
      </c>
      <c r="C7168" s="768"/>
      <c r="D7168" s="76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5" t="s">
        <v>5602</v>
      </c>
      <c r="C7187" s="775"/>
      <c r="D7187" s="77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5" t="s">
        <v>5632</v>
      </c>
      <c r="C7200" s="775"/>
      <c r="D7200" s="775"/>
      <c r="E7200" s="43"/>
      <c r="F7200" s="48">
        <v>0</v>
      </c>
    </row>
    <row r="7201" spans="1:11" x14ac:dyDescent="0.3">
      <c r="A7201" s="45">
        <v>43788</v>
      </c>
      <c r="B7201" s="775" t="s">
        <v>5633</v>
      </c>
      <c r="C7201" s="775"/>
      <c r="D7201" s="775"/>
      <c r="E7201" s="43">
        <v>1000000</v>
      </c>
      <c r="F7201" s="48">
        <f>E7201</f>
        <v>1000000</v>
      </c>
    </row>
    <row r="7202" spans="1:11" x14ac:dyDescent="0.3">
      <c r="A7202" s="45">
        <v>43788</v>
      </c>
      <c r="B7202" s="775" t="s">
        <v>5634</v>
      </c>
      <c r="C7202" s="775"/>
      <c r="D7202" s="77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5" t="s">
        <v>5636</v>
      </c>
      <c r="C7209" s="775"/>
      <c r="D7209" s="77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5" t="s">
        <v>5634</v>
      </c>
      <c r="C7219" s="775"/>
      <c r="D7219" s="77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5" t="s">
        <v>5774</v>
      </c>
      <c r="C7229" s="775"/>
      <c r="D7229" s="775"/>
      <c r="E7229" s="43">
        <v>45000</v>
      </c>
      <c r="F7229" s="48">
        <f t="shared" si="118"/>
        <v>51516</v>
      </c>
    </row>
    <row r="7230" spans="1:6" x14ac:dyDescent="0.3">
      <c r="A7230" s="45">
        <v>43810</v>
      </c>
      <c r="B7230" s="775" t="s">
        <v>5653</v>
      </c>
      <c r="C7230" s="775"/>
      <c r="D7230" s="77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5" t="s">
        <v>3717</v>
      </c>
      <c r="C7243" s="775"/>
      <c r="D7243" s="77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5" t="s">
        <v>3717</v>
      </c>
      <c r="C7245" s="775"/>
      <c r="D7245" s="77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5" t="s">
        <v>3717</v>
      </c>
      <c r="C7248" s="775"/>
      <c r="D7248" s="77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5" t="s">
        <v>5672</v>
      </c>
      <c r="C7260" s="775"/>
      <c r="D7260" s="77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5" t="s">
        <v>5672</v>
      </c>
      <c r="C7265" s="775"/>
      <c r="D7265" s="77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5" t="s">
        <v>4329</v>
      </c>
      <c r="C7268" s="775"/>
      <c r="D7268" s="77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5" t="s">
        <v>4329</v>
      </c>
      <c r="C7272" s="775"/>
      <c r="D7272" s="77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5" t="s">
        <v>4329</v>
      </c>
      <c r="C7292" s="775"/>
      <c r="D7292" s="77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5" t="s">
        <v>5672</v>
      </c>
      <c r="C7308" s="775"/>
      <c r="D7308" s="775"/>
      <c r="E7308" s="43">
        <v>750000</v>
      </c>
      <c r="F7308" s="48">
        <f t="shared" si="119"/>
        <v>750678</v>
      </c>
      <c r="K7308" s="52"/>
      <c r="L7308" s="52"/>
    </row>
    <row r="7309" spans="1:12" x14ac:dyDescent="0.3">
      <c r="A7309" s="45">
        <v>43837</v>
      </c>
      <c r="B7309" s="775" t="s">
        <v>5672</v>
      </c>
      <c r="C7309" s="775"/>
      <c r="D7309" s="775"/>
      <c r="E7309" s="43">
        <v>200000</v>
      </c>
      <c r="F7309" s="48">
        <f t="shared" ref="F7309:F7372" si="120">F7308+E7309-D7309</f>
        <v>950678</v>
      </c>
      <c r="K7309" s="52"/>
      <c r="L7309" s="52"/>
    </row>
    <row r="7310" spans="1:12" x14ac:dyDescent="0.3">
      <c r="A7310" s="45">
        <v>43837</v>
      </c>
      <c r="B7310" s="775" t="s">
        <v>5672</v>
      </c>
      <c r="C7310" s="775"/>
      <c r="D7310" s="775"/>
      <c r="E7310" s="43">
        <v>496000</v>
      </c>
      <c r="F7310" s="48">
        <f t="shared" si="120"/>
        <v>1446678</v>
      </c>
      <c r="K7310" s="52"/>
      <c r="L7310" s="52"/>
    </row>
    <row r="7311" spans="1:12" x14ac:dyDescent="0.3">
      <c r="A7311" s="45">
        <v>43837</v>
      </c>
      <c r="B7311" s="775" t="s">
        <v>4329</v>
      </c>
      <c r="C7311" s="775"/>
      <c r="D7311" s="77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5" t="s">
        <v>5717</v>
      </c>
      <c r="C7327" s="775"/>
      <c r="D7327" s="77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5" t="s">
        <v>5672</v>
      </c>
      <c r="C7331" s="775"/>
      <c r="D7331" s="77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5" t="s">
        <v>5672</v>
      </c>
      <c r="C7336" s="775"/>
      <c r="D7336" s="77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5" t="s">
        <v>2960</v>
      </c>
      <c r="C7354" s="775"/>
      <c r="D7354" s="77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5" t="s">
        <v>2960</v>
      </c>
      <c r="C7357" s="775"/>
      <c r="D7357" s="77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5" t="s">
        <v>5745</v>
      </c>
      <c r="C7360" s="775"/>
      <c r="D7360" s="77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5" t="s">
        <v>2960</v>
      </c>
      <c r="C7367" s="775"/>
      <c r="D7367" s="77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5" t="s">
        <v>4329</v>
      </c>
      <c r="C7374" s="775"/>
      <c r="D7374" s="77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5" t="s">
        <v>5755</v>
      </c>
      <c r="C7386" s="775"/>
      <c r="D7386" s="77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5" t="s">
        <v>2960</v>
      </c>
      <c r="C7416" s="775"/>
      <c r="D7416" s="77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5" t="s">
        <v>5786</v>
      </c>
      <c r="C7419" s="775"/>
      <c r="D7419" s="77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5" t="s">
        <v>5786</v>
      </c>
      <c r="C7422" s="775"/>
      <c r="D7422" s="77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5" t="s">
        <v>5809</v>
      </c>
      <c r="C7453" s="775"/>
      <c r="D7453" s="775"/>
      <c r="E7453" s="43">
        <v>500000</v>
      </c>
      <c r="F7453" s="48">
        <f t="shared" si="122"/>
        <v>1425522</v>
      </c>
    </row>
    <row r="7454" spans="1:6" x14ac:dyDescent="0.3">
      <c r="A7454" s="45">
        <v>43875</v>
      </c>
      <c r="B7454" s="775" t="s">
        <v>5836</v>
      </c>
      <c r="C7454" s="775"/>
      <c r="D7454" s="77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5" t="s">
        <v>5818</v>
      </c>
      <c r="C7462" s="775"/>
      <c r="D7462" s="77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5" t="s">
        <v>5809</v>
      </c>
      <c r="C7485" s="775"/>
      <c r="D7485" s="77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5" t="s">
        <v>5809</v>
      </c>
      <c r="C7498" s="775"/>
      <c r="D7498" s="77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5" t="s">
        <v>5809</v>
      </c>
      <c r="C7508" s="775"/>
      <c r="D7508" s="77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5" t="s">
        <v>5809</v>
      </c>
      <c r="C7514" s="775"/>
      <c r="D7514" s="77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5" t="s">
        <v>5809</v>
      </c>
      <c r="C7519" s="775"/>
      <c r="D7519" s="77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5" t="s">
        <v>5809</v>
      </c>
      <c r="C7524" s="775"/>
      <c r="D7524" s="77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5" t="s">
        <v>5809</v>
      </c>
      <c r="C7533" s="775"/>
      <c r="D7533" s="775"/>
      <c r="E7533" s="43">
        <v>35000</v>
      </c>
      <c r="F7533" s="48">
        <f t="shared" si="123"/>
        <v>45802</v>
      </c>
    </row>
    <row r="7534" spans="1:6" ht="15" customHeight="1" x14ac:dyDescent="0.3">
      <c r="A7534" s="45">
        <v>43888</v>
      </c>
      <c r="B7534" s="775" t="s">
        <v>5809</v>
      </c>
      <c r="C7534" s="775"/>
      <c r="D7534" s="77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5" t="s">
        <v>5809</v>
      </c>
      <c r="C7536" s="775"/>
      <c r="D7536" s="77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5" t="s">
        <v>5906</v>
      </c>
      <c r="C7548" s="775"/>
      <c r="D7548" s="77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5" t="s">
        <v>5921</v>
      </c>
      <c r="C7595" s="775"/>
      <c r="D7595" s="77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5" t="s">
        <v>5926</v>
      </c>
      <c r="C7599" s="775"/>
      <c r="D7599" s="77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5" t="s">
        <v>5952</v>
      </c>
      <c r="C7624" s="775"/>
      <c r="D7624" s="77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5" t="s">
        <v>5980</v>
      </c>
      <c r="C7642" s="775"/>
      <c r="D7642" s="77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5" t="s">
        <v>5986</v>
      </c>
      <c r="C7658" s="775"/>
      <c r="D7658" s="77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5" t="s">
        <v>2960</v>
      </c>
      <c r="C7661" s="775"/>
      <c r="D7661" s="77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5" t="s">
        <v>3444</v>
      </c>
      <c r="C7664" s="775"/>
      <c r="D7664" s="77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5" t="s">
        <v>2960</v>
      </c>
      <c r="C7667" s="775"/>
      <c r="D7667" s="77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5" t="s">
        <v>2960</v>
      </c>
      <c r="C7671" s="775"/>
      <c r="D7671" s="77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5" t="s">
        <v>2960</v>
      </c>
      <c r="C7678" s="775"/>
      <c r="D7678" s="77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5" t="s">
        <v>6000</v>
      </c>
      <c r="C7682" s="775"/>
      <c r="D7682" s="77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5" t="s">
        <v>2960</v>
      </c>
      <c r="C7684" s="775"/>
      <c r="D7684" s="77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5" t="s">
        <v>2960</v>
      </c>
      <c r="C7688" s="775"/>
      <c r="D7688" s="77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5" t="s">
        <v>2960</v>
      </c>
      <c r="C7691" s="775"/>
      <c r="D7691" s="77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5" t="s">
        <v>2960</v>
      </c>
      <c r="C7701" s="775"/>
      <c r="D7701" s="77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5" t="s">
        <v>2960</v>
      </c>
      <c r="C7712" s="775"/>
      <c r="D7712" s="77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5" t="s">
        <v>2960</v>
      </c>
      <c r="C7717" s="775"/>
      <c r="D7717" s="77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5" t="s">
        <v>2960</v>
      </c>
      <c r="C7720" s="775"/>
      <c r="D7720" s="77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5" t="s">
        <v>6039</v>
      </c>
      <c r="C7730" s="775"/>
      <c r="D7730" s="77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5" t="s">
        <v>6000</v>
      </c>
      <c r="C7741" s="775"/>
      <c r="D7741" s="77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5" t="s">
        <v>6055</v>
      </c>
      <c r="C7745" s="775"/>
      <c r="D7745" s="77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5" t="s">
        <v>6000</v>
      </c>
      <c r="C7754" s="775"/>
      <c r="D7754" s="77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5" t="s">
        <v>6055</v>
      </c>
      <c r="C7759" s="775"/>
      <c r="D7759" s="77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5" t="s">
        <v>6069</v>
      </c>
      <c r="C7766" s="775"/>
      <c r="D7766" s="77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5" t="s">
        <v>6079</v>
      </c>
      <c r="C7772" s="775"/>
      <c r="D7772" s="77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5" t="s">
        <v>6055</v>
      </c>
      <c r="C7774" s="775"/>
      <c r="D7774" s="77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5" t="s">
        <v>6000</v>
      </c>
      <c r="C7776" s="775"/>
      <c r="D7776" s="77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5" t="s">
        <v>6090</v>
      </c>
      <c r="C7780" s="775"/>
      <c r="D7780" s="77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5" t="s">
        <v>6095</v>
      </c>
      <c r="C7784" s="775"/>
      <c r="D7784" s="77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5" t="s">
        <v>6098</v>
      </c>
      <c r="C7789" s="775"/>
      <c r="D7789" s="77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5" t="s">
        <v>6055</v>
      </c>
      <c r="C7804" s="775"/>
      <c r="D7804" s="77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5" t="s">
        <v>6055</v>
      </c>
      <c r="C7809" s="775"/>
      <c r="D7809" s="77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5" t="s">
        <v>6162</v>
      </c>
      <c r="C7820" s="775"/>
      <c r="D7820" s="77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5" t="s">
        <v>6055</v>
      </c>
      <c r="C7823" s="775"/>
      <c r="D7823" s="77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5" t="s">
        <v>6137</v>
      </c>
      <c r="C7833" s="775"/>
      <c r="D7833" s="77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5" t="s">
        <v>6166</v>
      </c>
      <c r="C7836" s="775"/>
      <c r="D7836" s="77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5" t="s">
        <v>6166</v>
      </c>
      <c r="C7839" s="775"/>
      <c r="D7839" s="77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5" t="s">
        <v>6157</v>
      </c>
      <c r="C7853" s="775"/>
      <c r="D7853" s="77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5" t="s">
        <v>6187</v>
      </c>
      <c r="C7874" s="775"/>
      <c r="D7874" s="77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5" t="s">
        <v>6196</v>
      </c>
      <c r="C7886" s="775"/>
      <c r="D7886" s="77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5" t="s">
        <v>6204</v>
      </c>
      <c r="C7896" s="775"/>
      <c r="D7896" s="77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5" t="s">
        <v>6207</v>
      </c>
      <c r="C7898" s="775"/>
      <c r="D7898" s="77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5" t="s">
        <v>6210</v>
      </c>
      <c r="C7905" s="775"/>
      <c r="D7905" s="77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5" t="s">
        <v>6210</v>
      </c>
      <c r="C7923" s="775"/>
      <c r="D7923" s="77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5" t="s">
        <v>6210</v>
      </c>
      <c r="C7925" s="775"/>
      <c r="D7925" s="77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5" t="s">
        <v>6210</v>
      </c>
      <c r="C7935" s="775"/>
      <c r="D7935" s="77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5" t="s">
        <v>6210</v>
      </c>
      <c r="C7941" s="775"/>
      <c r="D7941" s="77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5" t="s">
        <v>6241</v>
      </c>
      <c r="C7950" s="775"/>
      <c r="D7950" s="77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5" t="s">
        <v>6249</v>
      </c>
      <c r="C7961" s="775"/>
      <c r="D7961" s="77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5" t="s">
        <v>6260</v>
      </c>
      <c r="C7968" s="775"/>
      <c r="D7968" s="77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5" t="s">
        <v>6257</v>
      </c>
      <c r="C7976" s="775"/>
      <c r="D7976" s="77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5" t="s">
        <v>6276</v>
      </c>
      <c r="C7985" s="775"/>
      <c r="D7985" s="77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5" t="s">
        <v>6257</v>
      </c>
      <c r="C8001" s="775"/>
      <c r="D8001" s="77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5" t="s">
        <v>6257</v>
      </c>
      <c r="C8020" s="775"/>
      <c r="D8020" s="77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5" t="s">
        <v>6257</v>
      </c>
      <c r="C8037" s="775"/>
      <c r="D8037" s="77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5" t="s">
        <v>6276</v>
      </c>
      <c r="C8054" s="775"/>
      <c r="D8054" s="77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5" t="s">
        <v>6339</v>
      </c>
      <c r="C8068" s="775"/>
      <c r="D8068" s="775"/>
      <c r="E8068" s="43">
        <v>288750</v>
      </c>
      <c r="F8068" s="48">
        <f t="shared" si="132"/>
        <v>317325</v>
      </c>
    </row>
    <row r="8069" spans="1:6" x14ac:dyDescent="0.3">
      <c r="A8069" s="45">
        <v>44053</v>
      </c>
      <c r="B8069" s="775" t="s">
        <v>6340</v>
      </c>
      <c r="C8069" s="775"/>
      <c r="D8069" s="77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5" t="s">
        <v>6257</v>
      </c>
      <c r="C8074" s="775"/>
      <c r="D8074" s="77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5" t="s">
        <v>6357</v>
      </c>
      <c r="C8097" s="775"/>
      <c r="D8097" s="77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5" t="s">
        <v>6257</v>
      </c>
      <c r="C8122" s="775"/>
      <c r="D8122" s="77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5" t="s">
        <v>6249</v>
      </c>
      <c r="C8132" s="775"/>
      <c r="D8132" s="77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5" t="s">
        <v>6409</v>
      </c>
      <c r="C8140" s="775"/>
      <c r="D8140" s="77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5" t="s">
        <v>6408</v>
      </c>
      <c r="C8144" s="775"/>
      <c r="D8144" s="77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5" t="s">
        <v>6407</v>
      </c>
      <c r="C8176" s="775"/>
      <c r="D8176" s="77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5" t="s">
        <v>6423</v>
      </c>
      <c r="C8182" s="775"/>
      <c r="D8182" s="77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5" t="s">
        <v>6438</v>
      </c>
      <c r="C8203" s="775"/>
      <c r="D8203" s="77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5" t="s">
        <v>5653</v>
      </c>
      <c r="C8206" s="775"/>
      <c r="D8206" s="77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5" t="s">
        <v>6438</v>
      </c>
      <c r="C8215" s="775"/>
      <c r="D8215" s="77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5" t="s">
        <v>6407</v>
      </c>
      <c r="C8219" s="775"/>
      <c r="D8219" s="77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5" t="s">
        <v>5653</v>
      </c>
      <c r="C8244" s="775"/>
      <c r="D8244" s="775"/>
      <c r="E8244" s="43">
        <v>50000</v>
      </c>
      <c r="F8244" s="48">
        <f t="shared" si="135"/>
        <v>66921.870967742056</v>
      </c>
    </row>
    <row r="8245" spans="1:10" x14ac:dyDescent="0.3">
      <c r="A8245" s="45">
        <v>44095</v>
      </c>
      <c r="B8245" s="775" t="s">
        <v>5653</v>
      </c>
      <c r="C8245" s="775"/>
      <c r="D8245" s="775"/>
      <c r="E8245" s="43">
        <v>25000</v>
      </c>
      <c r="F8245" s="48">
        <f t="shared" si="135"/>
        <v>91921.870967742056</v>
      </c>
    </row>
    <row r="8246" spans="1:10" x14ac:dyDescent="0.3">
      <c r="A8246" s="45">
        <v>44095</v>
      </c>
      <c r="B8246" s="775" t="s">
        <v>5653</v>
      </c>
      <c r="C8246" s="775"/>
      <c r="D8246" s="77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5" t="s">
        <v>5653</v>
      </c>
      <c r="C8253" s="775"/>
      <c r="D8253" s="77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5" t="s">
        <v>6490</v>
      </c>
      <c r="C8267" s="775"/>
      <c r="D8267" s="77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5" t="s">
        <v>5653</v>
      </c>
      <c r="C8269" s="775"/>
      <c r="D8269" s="77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5" t="s">
        <v>3444</v>
      </c>
      <c r="C8277" s="775"/>
      <c r="D8277" s="77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5" t="s">
        <v>6503</v>
      </c>
      <c r="C8289" s="775"/>
      <c r="D8289" s="775"/>
      <c r="E8289" s="43">
        <v>20000</v>
      </c>
      <c r="F8289" s="48">
        <f t="shared" ref="F8289:F8352" si="136">F8288+E8289-D8289</f>
        <v>30278.870967742056</v>
      </c>
    </row>
    <row r="8290" spans="1:8" x14ac:dyDescent="0.3">
      <c r="A8290" s="45">
        <v>44102</v>
      </c>
      <c r="B8290" s="775" t="s">
        <v>6503</v>
      </c>
      <c r="C8290" s="775"/>
      <c r="D8290" s="77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5" t="s">
        <v>5653</v>
      </c>
      <c r="C8293" s="775"/>
      <c r="D8293" s="77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5" t="s">
        <v>5653</v>
      </c>
      <c r="C8306" s="775"/>
      <c r="D8306" s="77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5" t="s">
        <v>5653</v>
      </c>
      <c r="C8321" s="775"/>
      <c r="D8321" s="77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5" t="s">
        <v>5653</v>
      </c>
      <c r="C8348" s="775"/>
      <c r="D8348" s="775"/>
      <c r="E8348" s="43">
        <v>299000</v>
      </c>
      <c r="F8348" s="48">
        <f t="shared" si="136"/>
        <v>308262.87096774206</v>
      </c>
    </row>
    <row r="8349" spans="1:6" x14ac:dyDescent="0.3">
      <c r="A8349" s="45">
        <v>44112</v>
      </c>
      <c r="B8349" s="775" t="s">
        <v>5653</v>
      </c>
      <c r="C8349" s="775"/>
      <c r="D8349" s="77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5" t="s">
        <v>5653</v>
      </c>
      <c r="C8371" s="775"/>
      <c r="D8371" s="77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7" t="s">
        <v>6566</v>
      </c>
      <c r="C8374" s="768"/>
      <c r="D8374" s="76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5" t="s">
        <v>6575</v>
      </c>
      <c r="C8381" s="775"/>
      <c r="D8381" s="77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5" t="s">
        <v>6582</v>
      </c>
      <c r="C8391" s="775"/>
      <c r="D8391" s="77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5" t="s">
        <v>3444</v>
      </c>
      <c r="C8437" s="775"/>
      <c r="D8437" s="77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5" t="s">
        <v>5653</v>
      </c>
      <c r="C8452" s="775"/>
      <c r="D8452" s="77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5" t="s">
        <v>5653</v>
      </c>
      <c r="C8476" s="775"/>
      <c r="D8476" s="77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5" t="s">
        <v>6672</v>
      </c>
      <c r="C8494" s="775"/>
      <c r="D8494" s="77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5" t="s">
        <v>2960</v>
      </c>
      <c r="C8501" s="775"/>
      <c r="D8501" s="77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5" t="s">
        <v>2960</v>
      </c>
      <c r="C8510" s="775"/>
      <c r="D8510" s="77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5" t="s">
        <v>2960</v>
      </c>
      <c r="C8513" s="775"/>
      <c r="D8513" s="77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5" t="s">
        <v>6688</v>
      </c>
      <c r="C8519" s="775"/>
      <c r="D8519" s="77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5" t="s">
        <v>6688</v>
      </c>
      <c r="C8529" s="775"/>
      <c r="D8529" s="77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5" t="s">
        <v>2960</v>
      </c>
      <c r="C8540" s="775"/>
      <c r="D8540" s="77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5" t="s">
        <v>6688</v>
      </c>
      <c r="C8558" s="775"/>
      <c r="D8558" s="77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5" t="s">
        <v>6688</v>
      </c>
      <c r="C8570" s="775"/>
      <c r="D8570" s="77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5" t="s">
        <v>5653</v>
      </c>
      <c r="C8587" s="775"/>
      <c r="D8587" s="77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5" t="s">
        <v>5653</v>
      </c>
      <c r="C8596" s="775"/>
      <c r="D8596" s="77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5" t="s">
        <v>4106</v>
      </c>
      <c r="C8612" s="775"/>
      <c r="D8612" s="77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5" t="s">
        <v>5653</v>
      </c>
      <c r="C8630" s="775"/>
      <c r="D8630" s="77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5" t="s">
        <v>5653</v>
      </c>
      <c r="C8634" s="775"/>
      <c r="D8634" s="77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5" t="s">
        <v>4106</v>
      </c>
      <c r="C8636" s="775"/>
      <c r="D8636" s="77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5" t="s">
        <v>6786</v>
      </c>
      <c r="C8651" s="775"/>
      <c r="D8651" s="77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5" t="s">
        <v>6800</v>
      </c>
      <c r="C8663" s="775"/>
      <c r="D8663" s="77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5" t="s">
        <v>6802</v>
      </c>
      <c r="C8673" s="775"/>
      <c r="D8673" s="77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5" t="s">
        <v>4106</v>
      </c>
      <c r="C8687" s="775"/>
      <c r="D8687" s="77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5" t="s">
        <v>6823</v>
      </c>
      <c r="C8698" s="775"/>
      <c r="D8698" s="77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5" t="s">
        <v>4415</v>
      </c>
      <c r="C8705" s="775"/>
      <c r="D8705" s="77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5" t="s">
        <v>4415</v>
      </c>
      <c r="C8721" s="775"/>
      <c r="D8721" s="77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5" t="s">
        <v>4415</v>
      </c>
      <c r="C8736" s="775"/>
      <c r="D8736" s="77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5" t="s">
        <v>4415</v>
      </c>
      <c r="C8742" s="775"/>
      <c r="D8742" s="77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5" t="s">
        <v>6858</v>
      </c>
      <c r="C8749" s="775"/>
      <c r="D8749" s="77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5" t="s">
        <v>4415</v>
      </c>
      <c r="C8798" s="775"/>
      <c r="D8798" s="77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5" t="s">
        <v>4415</v>
      </c>
      <c r="C8805" s="775"/>
      <c r="D8805" s="77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5" t="s">
        <v>4415</v>
      </c>
      <c r="C8830" s="775"/>
      <c r="D8830" s="77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6"/>
      <c r="J8832" s="776"/>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5" t="s">
        <v>4415</v>
      </c>
      <c r="C8836" s="775"/>
      <c r="D8836" s="77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5" t="s">
        <v>4415</v>
      </c>
      <c r="C8840" s="775"/>
      <c r="D8840" s="77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5" t="s">
        <v>4415</v>
      </c>
      <c r="C8859" s="775"/>
      <c r="D8859" s="77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5" t="s">
        <v>3444</v>
      </c>
      <c r="C8866" s="775"/>
      <c r="D8866" s="775"/>
      <c r="E8866" s="43">
        <v>100000</v>
      </c>
      <c r="F8866" s="48">
        <f t="shared" si="145"/>
        <v>102511</v>
      </c>
    </row>
    <row r="8867" spans="1:6" x14ac:dyDescent="0.3">
      <c r="A8867" s="45">
        <v>43839</v>
      </c>
      <c r="B8867" s="775" t="s">
        <v>3444</v>
      </c>
      <c r="C8867" s="775"/>
      <c r="D8867" s="775"/>
      <c r="E8867" s="43">
        <v>35000</v>
      </c>
      <c r="F8867" s="48">
        <f t="shared" si="145"/>
        <v>137511</v>
      </c>
    </row>
    <row r="8868" spans="1:6" x14ac:dyDescent="0.3">
      <c r="A8868" s="45">
        <v>43839</v>
      </c>
      <c r="B8868" s="775" t="s">
        <v>4415</v>
      </c>
      <c r="C8868" s="775"/>
      <c r="D8868" s="77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5" t="s">
        <v>3444</v>
      </c>
      <c r="C8884" s="775"/>
      <c r="D8884" s="77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5" t="s">
        <v>3444</v>
      </c>
      <c r="C8894" s="775"/>
      <c r="D8894" s="77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5" t="s">
        <v>3444</v>
      </c>
      <c r="C8901" s="775"/>
      <c r="D8901" s="77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5" t="s">
        <v>3444</v>
      </c>
      <c r="C8907" s="775"/>
      <c r="D8907" s="77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5" t="s">
        <v>5379</v>
      </c>
      <c r="C8930" s="775"/>
      <c r="D8930" s="77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7" t="s">
        <v>5431</v>
      </c>
      <c r="C8940" s="768"/>
      <c r="D8940" s="76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7" t="s">
        <v>5379</v>
      </c>
      <c r="C8947" s="768"/>
      <c r="D8947" s="76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7" t="s">
        <v>7048</v>
      </c>
      <c r="C8975" s="768"/>
      <c r="D8975" s="769"/>
      <c r="E8975" s="43">
        <v>100000</v>
      </c>
      <c r="F8975" s="48">
        <f t="shared" si="146"/>
        <v>109464</v>
      </c>
    </row>
    <row r="8976" spans="1:6" x14ac:dyDescent="0.3">
      <c r="A8976" s="45">
        <v>44256</v>
      </c>
      <c r="B8976" s="767" t="s">
        <v>7048</v>
      </c>
      <c r="C8976" s="768"/>
      <c r="D8976" s="76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7" t="s">
        <v>7088</v>
      </c>
      <c r="C8992" s="768"/>
      <c r="D8992" s="769"/>
      <c r="E8992" s="43">
        <v>100000</v>
      </c>
      <c r="F8992" s="48">
        <f>F8991+E8992-D8992</f>
        <v>108416</v>
      </c>
    </row>
    <row r="8993" spans="1:6" x14ac:dyDescent="0.3">
      <c r="A8993" s="45">
        <v>44258</v>
      </c>
      <c r="B8993" s="767" t="s">
        <v>7088</v>
      </c>
      <c r="C8993" s="768"/>
      <c r="D8993" s="76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7" t="s">
        <v>7100</v>
      </c>
      <c r="C9003" s="768"/>
      <c r="D9003" s="76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7" t="s">
        <v>4415</v>
      </c>
      <c r="C9013" s="768"/>
      <c r="D9013" s="76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7" t="s">
        <v>7048</v>
      </c>
      <c r="C9019" s="768"/>
      <c r="D9019" s="76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7" t="s">
        <v>7106</v>
      </c>
      <c r="C9021" s="768"/>
      <c r="D9021" s="76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7" t="s">
        <v>7048</v>
      </c>
      <c r="C9036" s="768"/>
      <c r="D9036" s="76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7" t="s">
        <v>4415</v>
      </c>
      <c r="C9044" s="768"/>
      <c r="D9044" s="76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7" t="s">
        <v>7048</v>
      </c>
      <c r="C9061" s="768"/>
      <c r="D9061" s="76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7" t="s">
        <v>7048</v>
      </c>
      <c r="C9063" s="768"/>
      <c r="D9063" s="76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7" t="s">
        <v>4415</v>
      </c>
      <c r="C9065" s="768"/>
      <c r="D9065" s="76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7" t="s">
        <v>4415</v>
      </c>
      <c r="C9073" s="768"/>
      <c r="D9073" s="76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7" t="s">
        <v>7161</v>
      </c>
      <c r="C9080" s="768"/>
      <c r="D9080" s="76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7" t="s">
        <v>861</v>
      </c>
      <c r="C9094" s="768"/>
      <c r="D9094" s="76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7" t="s">
        <v>7195</v>
      </c>
      <c r="C9102" s="768"/>
      <c r="D9102" s="76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7" t="s">
        <v>7196</v>
      </c>
      <c r="C9109" s="768"/>
      <c r="D9109" s="76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7" t="s">
        <v>7088</v>
      </c>
      <c r="C9119" s="768"/>
      <c r="D9119" s="76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7" t="s">
        <v>3444</v>
      </c>
      <c r="C9135" s="768"/>
      <c r="D9135" s="76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7" t="s">
        <v>3444</v>
      </c>
      <c r="C9148" s="768"/>
      <c r="D9148" s="76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7" t="s">
        <v>861</v>
      </c>
      <c r="C9166" s="768"/>
      <c r="D9166" s="76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7" t="s">
        <v>5431</v>
      </c>
      <c r="C9179" s="768"/>
      <c r="D9179" s="76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7" t="s">
        <v>5431</v>
      </c>
      <c r="C9183" s="768"/>
      <c r="D9183" s="76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7" t="s">
        <v>7261</v>
      </c>
      <c r="C9197" s="768"/>
      <c r="D9197" s="76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7" t="s">
        <v>4415</v>
      </c>
      <c r="C9204" s="768"/>
      <c r="D9204" s="76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7" t="s">
        <v>4415</v>
      </c>
      <c r="C9211" s="768"/>
      <c r="D9211" s="76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7" t="s">
        <v>4329</v>
      </c>
      <c r="C9226" s="768"/>
      <c r="D9226" s="76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7" t="s">
        <v>5431</v>
      </c>
      <c r="C9235" s="768"/>
      <c r="D9235" s="769"/>
      <c r="E9235" s="43">
        <v>70000</v>
      </c>
      <c r="F9235" s="48">
        <f t="shared" si="151"/>
        <v>76563</v>
      </c>
    </row>
    <row r="9236" spans="1:6" x14ac:dyDescent="0.3">
      <c r="A9236" s="45">
        <v>44298</v>
      </c>
      <c r="B9236" s="767" t="s">
        <v>5431</v>
      </c>
      <c r="C9236" s="768"/>
      <c r="D9236" s="769"/>
      <c r="E9236" s="43">
        <v>45000</v>
      </c>
      <c r="F9236" s="48">
        <f t="shared" si="151"/>
        <v>121563</v>
      </c>
    </row>
    <row r="9237" spans="1:6" x14ac:dyDescent="0.3">
      <c r="A9237" s="45">
        <v>44298</v>
      </c>
      <c r="B9237" s="767" t="s">
        <v>5431</v>
      </c>
      <c r="C9237" s="768"/>
      <c r="D9237" s="76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7" t="s">
        <v>7310</v>
      </c>
      <c r="C9242" s="768"/>
      <c r="D9242" s="76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7" t="s">
        <v>5431</v>
      </c>
      <c r="C9249" s="768"/>
      <c r="D9249" s="76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7" t="s">
        <v>3444</v>
      </c>
      <c r="C9258" s="768"/>
      <c r="D9258" s="76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5" t="s">
        <v>5431</v>
      </c>
      <c r="C9263" s="775"/>
      <c r="D9263" s="77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5" t="s">
        <v>5431</v>
      </c>
      <c r="C9274" s="775"/>
      <c r="D9274" s="77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5" t="s">
        <v>7343</v>
      </c>
      <c r="C9283" s="775"/>
      <c r="D9283" s="77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5" t="s">
        <v>7348</v>
      </c>
      <c r="C9287" s="775"/>
      <c r="D9287" s="77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5" t="s">
        <v>5431</v>
      </c>
      <c r="C9289" s="775"/>
      <c r="D9289" s="77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5" t="s">
        <v>5431</v>
      </c>
      <c r="C9300" s="775"/>
      <c r="D9300" s="77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5" t="s">
        <v>5431</v>
      </c>
      <c r="C9306" s="775"/>
      <c r="D9306" s="77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5" t="s">
        <v>5431</v>
      </c>
      <c r="C9310" s="775"/>
      <c r="D9310" s="77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5" t="s">
        <v>7374</v>
      </c>
      <c r="C9314" s="775"/>
      <c r="D9314" s="77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5" t="s">
        <v>4329</v>
      </c>
      <c r="C9340" s="775"/>
      <c r="D9340" s="775"/>
      <c r="E9340" s="43">
        <v>500000</v>
      </c>
      <c r="F9340" s="48">
        <f>F9339+E9340-D9340</f>
        <v>503165</v>
      </c>
    </row>
    <row r="9341" spans="1:13" x14ac:dyDescent="0.3">
      <c r="A9341" s="45">
        <v>44321</v>
      </c>
      <c r="B9341" s="775" t="s">
        <v>861</v>
      </c>
      <c r="C9341" s="775"/>
      <c r="D9341" s="77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5" t="s">
        <v>7422</v>
      </c>
      <c r="C9353" s="775"/>
      <c r="D9353" s="77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5" t="s">
        <v>4415</v>
      </c>
      <c r="C9365" s="775"/>
      <c r="D9365" s="77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5" t="s">
        <v>4415</v>
      </c>
      <c r="C9368" s="775"/>
      <c r="D9368" s="77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5" t="s">
        <v>861</v>
      </c>
      <c r="C9380" s="775"/>
      <c r="D9380" s="77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5" t="s">
        <v>7440</v>
      </c>
      <c r="C9387" s="775"/>
      <c r="D9387" s="77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7" t="s">
        <v>7448</v>
      </c>
      <c r="I9396" s="777"/>
      <c r="J9396" s="777"/>
    </row>
    <row r="9397" spans="1:12" x14ac:dyDescent="0.3">
      <c r="A9397" s="45">
        <v>44336</v>
      </c>
      <c r="B9397" s="775" t="s">
        <v>7440</v>
      </c>
      <c r="C9397" s="775"/>
      <c r="D9397" s="775"/>
      <c r="E9397" s="43">
        <v>50000</v>
      </c>
      <c r="F9397" s="48">
        <f t="shared" si="153"/>
        <v>68195</v>
      </c>
      <c r="H9397" s="778" t="s">
        <v>7527</v>
      </c>
      <c r="I9397" s="778"/>
      <c r="J9397" s="43">
        <v>25000</v>
      </c>
    </row>
    <row r="9398" spans="1:12" x14ac:dyDescent="0.3">
      <c r="A9398" s="45">
        <v>44336</v>
      </c>
      <c r="B9398" s="5" t="s">
        <v>4055</v>
      </c>
      <c r="C9398" s="5" t="s">
        <v>7456</v>
      </c>
      <c r="D9398" s="43">
        <v>40000</v>
      </c>
      <c r="E9398" s="43"/>
      <c r="F9398" s="48">
        <f t="shared" si="153"/>
        <v>28195</v>
      </c>
      <c r="H9398" s="778" t="s">
        <v>7449</v>
      </c>
      <c r="I9398" s="778"/>
      <c r="J9398" s="43">
        <v>201000</v>
      </c>
    </row>
    <row r="9399" spans="1:12" x14ac:dyDescent="0.3">
      <c r="A9399" s="45">
        <v>44336</v>
      </c>
      <c r="B9399" s="5" t="s">
        <v>7457</v>
      </c>
      <c r="C9399" s="5" t="s">
        <v>7458</v>
      </c>
      <c r="D9399" s="43">
        <v>16000</v>
      </c>
      <c r="E9399" s="43"/>
      <c r="F9399" s="48">
        <f t="shared" si="153"/>
        <v>12195</v>
      </c>
      <c r="H9399" s="778" t="s">
        <v>7450</v>
      </c>
      <c r="I9399" s="778"/>
      <c r="J9399" s="43">
        <v>201000</v>
      </c>
    </row>
    <row r="9400" spans="1:12" x14ac:dyDescent="0.3">
      <c r="A9400" s="45">
        <v>44336</v>
      </c>
      <c r="B9400" s="5" t="s">
        <v>7214</v>
      </c>
      <c r="C9400" s="5" t="s">
        <v>7460</v>
      </c>
      <c r="D9400" s="43">
        <v>2500</v>
      </c>
      <c r="E9400" s="43"/>
      <c r="F9400" s="48">
        <f t="shared" si="153"/>
        <v>9695</v>
      </c>
      <c r="H9400" s="778" t="s">
        <v>7452</v>
      </c>
      <c r="I9400" s="778"/>
      <c r="J9400" s="43">
        <v>4000</v>
      </c>
    </row>
    <row r="9401" spans="1:12" x14ac:dyDescent="0.3">
      <c r="A9401" s="45">
        <v>44336</v>
      </c>
      <c r="B9401" s="775" t="s">
        <v>7440</v>
      </c>
      <c r="C9401" s="775"/>
      <c r="D9401" s="775"/>
      <c r="E9401" s="43">
        <v>50000</v>
      </c>
      <c r="F9401" s="48">
        <f t="shared" si="153"/>
        <v>59695</v>
      </c>
      <c r="H9401" s="778" t="s">
        <v>7464</v>
      </c>
      <c r="I9401" s="778"/>
      <c r="J9401" s="43">
        <f>SUM(J9397:J9400)</f>
        <v>431000</v>
      </c>
    </row>
    <row r="9402" spans="1:12" x14ac:dyDescent="0.3">
      <c r="A9402" s="45">
        <v>44336</v>
      </c>
      <c r="B9402" s="5" t="s">
        <v>4550</v>
      </c>
      <c r="C9402" s="5" t="s">
        <v>7462</v>
      </c>
      <c r="D9402" s="43">
        <v>20000</v>
      </c>
      <c r="E9402" s="43"/>
      <c r="F9402" s="48">
        <f t="shared" si="153"/>
        <v>39695</v>
      </c>
      <c r="H9402" s="778" t="s">
        <v>7463</v>
      </c>
      <c r="I9402" s="778"/>
      <c r="J9402" s="43">
        <v>67000</v>
      </c>
    </row>
    <row r="9403" spans="1:12" x14ac:dyDescent="0.3">
      <c r="A9403" s="45">
        <v>44337</v>
      </c>
      <c r="B9403" s="5" t="s">
        <v>5156</v>
      </c>
      <c r="C9403" s="5" t="s">
        <v>7466</v>
      </c>
      <c r="D9403" s="43">
        <v>7260</v>
      </c>
      <c r="E9403" s="43"/>
      <c r="F9403" s="48">
        <f t="shared" si="153"/>
        <v>32435</v>
      </c>
      <c r="H9403" s="778" t="s">
        <v>7465</v>
      </c>
      <c r="I9403" s="778"/>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5" t="s">
        <v>7440</v>
      </c>
      <c r="C9405" s="775"/>
      <c r="D9405" s="77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5" t="s">
        <v>7440</v>
      </c>
      <c r="C9410" s="775"/>
      <c r="D9410" s="77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5" t="s">
        <v>7440</v>
      </c>
      <c r="C9419" s="775"/>
      <c r="D9419" s="77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5" t="s">
        <v>7440</v>
      </c>
      <c r="C9439" s="775"/>
      <c r="D9439" s="77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5" t="s">
        <v>7440</v>
      </c>
      <c r="C9448" s="775"/>
      <c r="D9448" s="775"/>
      <c r="E9448" s="43">
        <v>720000</v>
      </c>
      <c r="F9448" s="48">
        <f t="shared" si="154"/>
        <v>743869</v>
      </c>
    </row>
    <row r="9449" spans="1:10" x14ac:dyDescent="0.3">
      <c r="A9449" s="45">
        <v>44349</v>
      </c>
      <c r="B9449" s="775" t="s">
        <v>7048</v>
      </c>
      <c r="C9449" s="775"/>
      <c r="D9449" s="77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5" t="s">
        <v>7088</v>
      </c>
      <c r="C9469" s="775"/>
      <c r="D9469" s="77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5" t="s">
        <v>7088</v>
      </c>
      <c r="C9475" s="775"/>
      <c r="D9475" s="775"/>
      <c r="E9475" s="43">
        <v>250000</v>
      </c>
      <c r="F9475" s="48">
        <f t="shared" si="155"/>
        <v>373893</v>
      </c>
      <c r="H9475" s="254"/>
    </row>
    <row r="9476" spans="1:12" x14ac:dyDescent="0.3">
      <c r="A9476" s="45">
        <v>44356</v>
      </c>
      <c r="B9476" s="775" t="s">
        <v>7088</v>
      </c>
      <c r="C9476" s="775"/>
      <c r="D9476" s="77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5" t="s">
        <v>7536</v>
      </c>
      <c r="C9483" s="775"/>
      <c r="D9483" s="77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5" t="s">
        <v>861</v>
      </c>
      <c r="C9486" s="775"/>
      <c r="D9486" s="77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5" t="s">
        <v>861</v>
      </c>
      <c r="C9496" s="775"/>
      <c r="D9496" s="77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5" t="s">
        <v>4362</v>
      </c>
      <c r="C9520" s="775"/>
      <c r="D9520" s="77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5" t="s">
        <v>7348</v>
      </c>
      <c r="C9523" s="775"/>
      <c r="D9523" s="77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5" t="s">
        <v>861</v>
      </c>
      <c r="C9525" s="775"/>
      <c r="D9525" s="77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5" t="s">
        <v>7577</v>
      </c>
      <c r="C9534" s="775"/>
      <c r="D9534" s="775"/>
      <c r="E9534" s="43">
        <v>700</v>
      </c>
      <c r="F9534" s="48">
        <f t="shared" si="156"/>
        <v>14488</v>
      </c>
      <c r="L9534" s="93"/>
    </row>
    <row r="9535" spans="1:12" x14ac:dyDescent="0.3">
      <c r="A9535" s="45">
        <v>44364</v>
      </c>
      <c r="B9535" s="5" t="s">
        <v>6341</v>
      </c>
      <c r="C9535" s="5" t="s">
        <v>6555</v>
      </c>
      <c r="D9535" s="43">
        <v>2500</v>
      </c>
      <c r="E9535" s="43"/>
      <c r="F9535" s="48">
        <f t="shared" si="156"/>
        <v>11988</v>
      </c>
      <c r="H9535" s="779"/>
      <c r="I9535" s="77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5" t="s">
        <v>7440</v>
      </c>
      <c r="C9538" s="775"/>
      <c r="D9538" s="77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5" t="s">
        <v>7048</v>
      </c>
      <c r="C9544" s="775"/>
      <c r="D9544" s="77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5" t="s">
        <v>4106</v>
      </c>
      <c r="C9556" s="775"/>
      <c r="D9556" s="77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5" t="s">
        <v>4106</v>
      </c>
      <c r="C9566" s="775"/>
      <c r="D9566" s="77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5" t="s">
        <v>7048</v>
      </c>
      <c r="C9579" s="775"/>
      <c r="D9579" s="77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5" t="s">
        <v>7617</v>
      </c>
      <c r="C9587" s="775"/>
      <c r="D9587" s="77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5" t="s">
        <v>7048</v>
      </c>
      <c r="C9591" s="775"/>
      <c r="D9591" s="77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5" t="s">
        <v>7440</v>
      </c>
      <c r="C9598" s="775"/>
      <c r="D9598" s="77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5" t="s">
        <v>7440</v>
      </c>
      <c r="C9606" s="775"/>
      <c r="D9606" s="77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5" t="s">
        <v>7650</v>
      </c>
      <c r="C9609" s="775"/>
      <c r="D9609" s="77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5" t="s">
        <v>861</v>
      </c>
      <c r="C9620" s="775"/>
      <c r="D9620" s="77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5" t="s">
        <v>7440</v>
      </c>
      <c r="C9657" s="775"/>
      <c r="D9657" s="77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5" t="s">
        <v>7440</v>
      </c>
      <c r="C9670" s="775"/>
      <c r="D9670" s="77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5" t="s">
        <v>7440</v>
      </c>
      <c r="C9680" s="775"/>
      <c r="D9680" s="77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5" t="s">
        <v>7440</v>
      </c>
      <c r="C9690" s="775"/>
      <c r="D9690" s="775"/>
      <c r="E9690" s="43">
        <v>10100</v>
      </c>
      <c r="F9690" s="48">
        <f t="shared" si="159"/>
        <v>33807</v>
      </c>
      <c r="J9690" s="52">
        <v>45249</v>
      </c>
      <c r="L9690" s="93"/>
    </row>
    <row r="9691" spans="1:12" x14ac:dyDescent="0.3">
      <c r="A9691" s="45">
        <v>44385</v>
      </c>
      <c r="B9691" s="775" t="s">
        <v>7440</v>
      </c>
      <c r="C9691" s="775"/>
      <c r="D9691" s="77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5" t="s">
        <v>7734</v>
      </c>
      <c r="C9709" s="775"/>
      <c r="D9709" s="77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5" t="s">
        <v>4106</v>
      </c>
      <c r="C9713" s="775"/>
      <c r="D9713" s="77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5" t="s">
        <v>7440</v>
      </c>
      <c r="C9725" s="775"/>
      <c r="D9725" s="77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5" t="s">
        <v>7793</v>
      </c>
      <c r="C9756" s="775"/>
      <c r="D9756" s="77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5" t="s">
        <v>4106</v>
      </c>
      <c r="C9778" s="775"/>
      <c r="D9778" s="77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5" t="s">
        <v>4106</v>
      </c>
      <c r="C9792" s="775"/>
      <c r="D9792" s="77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5" t="s">
        <v>7440</v>
      </c>
      <c r="C9811" s="775"/>
      <c r="D9811" s="77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5" t="s">
        <v>7440</v>
      </c>
      <c r="C9834" s="775"/>
      <c r="D9834" s="77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5" t="s">
        <v>7440</v>
      </c>
      <c r="C9837" s="775"/>
      <c r="D9837" s="77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5" t="s">
        <v>4106</v>
      </c>
      <c r="C9841" s="775"/>
      <c r="D9841" s="77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5" t="s">
        <v>7877</v>
      </c>
      <c r="C9850" s="775"/>
      <c r="D9850" s="77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5" t="s">
        <v>4406</v>
      </c>
      <c r="C9855" s="775"/>
      <c r="D9855" s="77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5" t="s">
        <v>7734</v>
      </c>
      <c r="C9866" s="775"/>
      <c r="D9866" s="775"/>
      <c r="E9866" s="43">
        <v>46210</v>
      </c>
      <c r="F9866" s="48">
        <f t="shared" si="162"/>
        <v>157181.66129032261</v>
      </c>
      <c r="H9866" s="52">
        <f>SUM(H9862:H9862)</f>
        <v>0</v>
      </c>
      <c r="J9866" s="52">
        <v>45249</v>
      </c>
      <c r="L9866" s="93"/>
    </row>
    <row r="9867" spans="1:12" x14ac:dyDescent="0.3">
      <c r="A9867" s="45">
        <v>44418</v>
      </c>
      <c r="B9867" s="775" t="s">
        <v>7891</v>
      </c>
      <c r="C9867" s="775"/>
      <c r="D9867" s="77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5" t="s">
        <v>7734</v>
      </c>
      <c r="C9874" s="775"/>
      <c r="D9874" s="77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5" t="s">
        <v>7891</v>
      </c>
      <c r="C9881" s="775"/>
      <c r="D9881" s="77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5" t="s">
        <v>7891</v>
      </c>
      <c r="C9896" s="775"/>
      <c r="D9896" s="775"/>
      <c r="E9896" s="43">
        <v>100000</v>
      </c>
      <c r="F9896" s="48">
        <f>F9895+E9896-D9896</f>
        <v>107262.66129032261</v>
      </c>
      <c r="I9896" s="52">
        <f>SUM(I9894:I9895)</f>
        <v>1160</v>
      </c>
      <c r="L9896" s="93"/>
    </row>
    <row r="9897" spans="1:12" x14ac:dyDescent="0.3">
      <c r="A9897" s="45">
        <v>44425</v>
      </c>
      <c r="B9897" s="775" t="s">
        <v>7891</v>
      </c>
      <c r="C9897" s="775"/>
      <c r="D9897" s="77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5" t="s">
        <v>7891</v>
      </c>
      <c r="C9904" s="775"/>
      <c r="D9904" s="775"/>
      <c r="E9904" s="43">
        <v>100000</v>
      </c>
      <c r="F9904" s="48">
        <f t="shared" si="163"/>
        <v>116924.66129032261</v>
      </c>
      <c r="I9904" s="52">
        <f>SUM(I9902:I9903)</f>
        <v>0</v>
      </c>
      <c r="L9904" s="93"/>
    </row>
    <row r="9905" spans="1:12" x14ac:dyDescent="0.3">
      <c r="A9905" s="45">
        <v>44428</v>
      </c>
      <c r="B9905" s="775" t="s">
        <v>7891</v>
      </c>
      <c r="C9905" s="775"/>
      <c r="D9905" s="77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5" t="s">
        <v>7891</v>
      </c>
      <c r="C9916" s="775"/>
      <c r="D9916" s="77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5" t="s">
        <v>7951</v>
      </c>
      <c r="C9940" s="775"/>
      <c r="D9940" s="77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5" t="s">
        <v>7953</v>
      </c>
      <c r="C9942" s="775"/>
      <c r="D9942" s="77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5" t="s">
        <v>4106</v>
      </c>
      <c r="C9944" s="775"/>
      <c r="D9944" s="77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5" t="s">
        <v>5431</v>
      </c>
      <c r="C9952" s="775"/>
      <c r="D9952" s="77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5" t="s">
        <v>7977</v>
      </c>
      <c r="C9973" s="775"/>
      <c r="D9973" s="77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5" t="s">
        <v>861</v>
      </c>
      <c r="C9984" s="775"/>
      <c r="D9984" s="77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5" t="s">
        <v>4329</v>
      </c>
      <c r="C9999" s="775"/>
      <c r="D9999" s="77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5" t="s">
        <v>8034</v>
      </c>
      <c r="C10015" s="775"/>
      <c r="D10015" s="77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5" t="s">
        <v>8035</v>
      </c>
      <c r="C10017" s="775"/>
      <c r="D10017" s="77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5" t="s">
        <v>4415</v>
      </c>
      <c r="C10024" s="775"/>
      <c r="D10024" s="77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5" t="s">
        <v>8049</v>
      </c>
      <c r="C10029" s="775"/>
      <c r="D10029" s="77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5" t="s">
        <v>861</v>
      </c>
      <c r="C10037" s="775"/>
      <c r="D10037" s="77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5" t="s">
        <v>4415</v>
      </c>
      <c r="C10049" s="775"/>
      <c r="D10049" s="77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5" t="s">
        <v>4106</v>
      </c>
      <c r="C10061" s="775"/>
      <c r="D10061" s="775"/>
      <c r="E10061" s="43">
        <v>100000</v>
      </c>
      <c r="F10061" s="48">
        <f t="shared" si="166"/>
        <v>111049.66129032266</v>
      </c>
      <c r="L10061" s="93"/>
    </row>
    <row r="10062" spans="1:12" x14ac:dyDescent="0.3">
      <c r="A10062" s="45">
        <v>44473</v>
      </c>
      <c r="B10062" s="775" t="s">
        <v>4106</v>
      </c>
      <c r="C10062" s="775"/>
      <c r="D10062" s="775"/>
      <c r="E10062" s="43">
        <v>100000</v>
      </c>
      <c r="F10062" s="48">
        <f t="shared" si="166"/>
        <v>211049.66129032266</v>
      </c>
      <c r="L10062" s="93"/>
    </row>
    <row r="10063" spans="1:12" x14ac:dyDescent="0.3">
      <c r="A10063" s="45">
        <v>44473</v>
      </c>
      <c r="B10063" s="775" t="s">
        <v>4106</v>
      </c>
      <c r="C10063" s="775"/>
      <c r="D10063" s="77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5" t="s">
        <v>8072</v>
      </c>
      <c r="C10066" s="775"/>
      <c r="D10066" s="77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5" t="s">
        <v>4106</v>
      </c>
      <c r="C10085" s="775"/>
      <c r="D10085" s="775"/>
      <c r="E10085" s="43">
        <v>150000</v>
      </c>
      <c r="F10085" s="48">
        <f t="shared" ref="F10085:F10148" si="167">F10084+E10085-D10085</f>
        <v>156347.66129032266</v>
      </c>
      <c r="L10085" s="93"/>
    </row>
    <row r="10086" spans="1:12" x14ac:dyDescent="0.3">
      <c r="A10086" s="45">
        <v>44474</v>
      </c>
      <c r="B10086" s="775" t="s">
        <v>4415</v>
      </c>
      <c r="C10086" s="775"/>
      <c r="D10086" s="775"/>
      <c r="E10086" s="43">
        <v>350000</v>
      </c>
      <c r="F10086" s="48">
        <f t="shared" si="167"/>
        <v>506347.66129032266</v>
      </c>
      <c r="L10086" s="93"/>
    </row>
    <row r="10087" spans="1:12" x14ac:dyDescent="0.3">
      <c r="A10087" s="45">
        <v>44474</v>
      </c>
      <c r="B10087" s="775" t="s">
        <v>4415</v>
      </c>
      <c r="C10087" s="775"/>
      <c r="D10087" s="775"/>
      <c r="E10087" s="43">
        <v>300000</v>
      </c>
      <c r="F10087" s="48">
        <f t="shared" si="167"/>
        <v>806347.66129032266</v>
      </c>
      <c r="L10087" s="93"/>
    </row>
    <row r="10088" spans="1:12" x14ac:dyDescent="0.3">
      <c r="A10088" s="45">
        <v>44474</v>
      </c>
      <c r="B10088" s="775" t="s">
        <v>4415</v>
      </c>
      <c r="C10088" s="775"/>
      <c r="D10088" s="77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5" t="s">
        <v>8093</v>
      </c>
      <c r="C10100" s="775"/>
      <c r="D10100" s="775"/>
      <c r="E10100" s="43">
        <v>62000</v>
      </c>
      <c r="F10100" s="48">
        <f t="shared" si="167"/>
        <v>93572.661290322663</v>
      </c>
    </row>
    <row r="10101" spans="1:6" x14ac:dyDescent="0.3">
      <c r="A10101" s="45">
        <v>44474</v>
      </c>
      <c r="B10101" s="775" t="s">
        <v>8094</v>
      </c>
      <c r="C10101" s="775"/>
      <c r="D10101" s="77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5" t="s">
        <v>4415</v>
      </c>
      <c r="C10114" s="775"/>
      <c r="D10114" s="77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5" t="s">
        <v>8112</v>
      </c>
      <c r="C10121" s="775"/>
      <c r="D10121" s="77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5" t="s">
        <v>4106</v>
      </c>
      <c r="C10127" s="775"/>
      <c r="D10127" s="77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5" t="s">
        <v>4106</v>
      </c>
      <c r="C10135" s="775"/>
      <c r="D10135" s="77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5" t="s">
        <v>8134</v>
      </c>
      <c r="C10150" s="775"/>
      <c r="D10150" s="77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5" t="s">
        <v>8034</v>
      </c>
      <c r="C10161" s="775"/>
      <c r="D10161" s="77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5" t="s">
        <v>3444</v>
      </c>
      <c r="C10169" s="775"/>
      <c r="D10169" s="77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5" t="s">
        <v>4106</v>
      </c>
      <c r="C10178" s="775"/>
      <c r="D10178" s="77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5" t="s">
        <v>4364</v>
      </c>
      <c r="C10186" s="775"/>
      <c r="D10186" s="77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5" t="s">
        <v>4364</v>
      </c>
      <c r="C10194" s="775"/>
      <c r="D10194" s="77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5" t="s">
        <v>4106</v>
      </c>
      <c r="C10201" s="775"/>
      <c r="D10201" s="77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5" t="s">
        <v>4106</v>
      </c>
      <c r="C10211" s="775"/>
      <c r="D10211" s="77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5" t="s">
        <v>7440</v>
      </c>
      <c r="C10237" s="775"/>
      <c r="D10237" s="77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5" t="s">
        <v>4106</v>
      </c>
      <c r="C10245" s="775"/>
      <c r="D10245" s="77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5" t="s">
        <v>3444</v>
      </c>
      <c r="C10247" s="775"/>
      <c r="D10247" s="77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5" t="s">
        <v>4106</v>
      </c>
      <c r="C10262" s="775"/>
      <c r="D10262" s="775"/>
      <c r="E10262" s="43">
        <v>250000</v>
      </c>
      <c r="F10262" s="48">
        <f t="shared" si="169"/>
        <v>250502.66129032266</v>
      </c>
      <c r="I10262" s="52">
        <v>24000</v>
      </c>
      <c r="L10262" s="93"/>
    </row>
    <row r="10263" spans="1:12" x14ac:dyDescent="0.3">
      <c r="A10263" s="45">
        <v>44508</v>
      </c>
      <c r="B10263" s="775" t="s">
        <v>4106</v>
      </c>
      <c r="C10263" s="775"/>
      <c r="D10263" s="77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5" t="s">
        <v>7440</v>
      </c>
      <c r="C10275" s="775"/>
      <c r="D10275" s="77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5" t="s">
        <v>7440</v>
      </c>
      <c r="C10277" s="775"/>
      <c r="D10277" s="77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5" t="s">
        <v>7440</v>
      </c>
      <c r="C10287" s="775"/>
      <c r="D10287" s="77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5" t="s">
        <v>8272</v>
      </c>
      <c r="C10293" s="775"/>
      <c r="D10293" s="775"/>
      <c r="E10293" s="43">
        <v>4000</v>
      </c>
      <c r="F10293" s="48">
        <f t="shared" si="170"/>
        <v>121667.66129032266</v>
      </c>
      <c r="I10293" s="52">
        <v>24000</v>
      </c>
      <c r="L10293" s="93"/>
    </row>
    <row r="10294" spans="1:12" x14ac:dyDescent="0.3">
      <c r="A10294" s="45">
        <v>44513</v>
      </c>
      <c r="B10294" s="775" t="s">
        <v>8260</v>
      </c>
      <c r="C10294" s="775"/>
      <c r="D10294" s="77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5" t="s">
        <v>7440</v>
      </c>
      <c r="C10307" s="775"/>
      <c r="D10307" s="77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5" t="s">
        <v>8290</v>
      </c>
      <c r="C10312" s="775"/>
      <c r="D10312" s="77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5" t="s">
        <v>7440</v>
      </c>
      <c r="C10317" s="775"/>
      <c r="D10317" s="77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5" t="s">
        <v>7440</v>
      </c>
      <c r="C10327" s="775"/>
      <c r="D10327" s="77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5" t="s">
        <v>7440</v>
      </c>
      <c r="C10339" s="775"/>
      <c r="D10339" s="77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5" t="s">
        <v>8290</v>
      </c>
      <c r="C10341" s="775"/>
      <c r="D10341" s="77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5" t="s">
        <v>4106</v>
      </c>
      <c r="C10344" s="775"/>
      <c r="D10344" s="77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5" t="s">
        <v>7440</v>
      </c>
      <c r="C10369" s="775"/>
      <c r="D10369" s="77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5" t="s">
        <v>4406</v>
      </c>
      <c r="C10378" s="775"/>
      <c r="D10378" s="77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5" t="s">
        <v>8290</v>
      </c>
      <c r="C10392" s="775"/>
      <c r="D10392" s="77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5" t="s">
        <v>7440</v>
      </c>
      <c r="C10404" s="775"/>
      <c r="D10404" s="77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5" t="s">
        <v>8626</v>
      </c>
      <c r="C10412" s="775"/>
      <c r="D10412" s="77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5" t="s">
        <v>4106</v>
      </c>
      <c r="C10416" s="775"/>
      <c r="D10416" s="77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5" t="s">
        <v>4106</v>
      </c>
      <c r="C10433" s="775"/>
      <c r="D10433" s="77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5" t="s">
        <v>7440</v>
      </c>
      <c r="C10443" s="775"/>
      <c r="D10443" s="77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5" t="s">
        <v>8290</v>
      </c>
      <c r="C10461" s="775"/>
      <c r="D10461" s="77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5" t="s">
        <v>4106</v>
      </c>
      <c r="C10467" s="775"/>
      <c r="D10467" s="77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5" t="s">
        <v>4106</v>
      </c>
      <c r="C10485" s="775"/>
      <c r="D10485" s="77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5" t="s">
        <v>4106</v>
      </c>
      <c r="C10515" s="775"/>
      <c r="D10515" s="77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5" t="s">
        <v>8290</v>
      </c>
      <c r="C10528" s="775"/>
      <c r="D10528" s="77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5" t="s">
        <v>4106</v>
      </c>
      <c r="C10540" s="775"/>
      <c r="D10540" s="77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5" t="s">
        <v>4106</v>
      </c>
      <c r="C10561" s="775"/>
      <c r="D10561" s="77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5" t="s">
        <v>4106</v>
      </c>
      <c r="C10586" s="775"/>
      <c r="D10586" s="77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5" t="s">
        <v>8801</v>
      </c>
      <c r="C10601" s="775"/>
      <c r="D10601" s="77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5" t="s">
        <v>7440</v>
      </c>
      <c r="C10609" s="775"/>
      <c r="D10609" s="77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5" t="s">
        <v>7440</v>
      </c>
      <c r="C10620" s="775"/>
      <c r="D10620" s="77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0" t="s">
        <v>4106</v>
      </c>
      <c r="C10637" s="770"/>
      <c r="D10637" s="771"/>
      <c r="E10637" s="249">
        <v>250000</v>
      </c>
      <c r="F10637" s="48">
        <f t="shared" si="175"/>
        <v>265979.66129032266</v>
      </c>
      <c r="I10637" s="52">
        <v>24000</v>
      </c>
      <c r="L10637" s="93"/>
    </row>
    <row r="10638" spans="1:12" x14ac:dyDescent="0.3">
      <c r="A10638" s="330">
        <v>44599</v>
      </c>
      <c r="B10638" s="780" t="s">
        <v>4106</v>
      </c>
      <c r="C10638" s="770"/>
      <c r="D10638" s="77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0" t="s">
        <v>8837</v>
      </c>
      <c r="C10647" s="770"/>
      <c r="D10647" s="77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0" t="s">
        <v>8839</v>
      </c>
      <c r="C10650" s="770"/>
      <c r="D10650" s="77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0" t="s">
        <v>4106</v>
      </c>
      <c r="C10653" s="770"/>
      <c r="D10653" s="77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0" t="s">
        <v>7440</v>
      </c>
      <c r="C10664" s="770"/>
      <c r="D10664" s="77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0" t="s">
        <v>8856</v>
      </c>
      <c r="C10672" s="770"/>
      <c r="D10672" s="77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0" t="s">
        <v>8290</v>
      </c>
      <c r="C10677" s="770"/>
      <c r="D10677" s="77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0" t="s">
        <v>7440</v>
      </c>
      <c r="C10679" s="770"/>
      <c r="D10679" s="77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0" t="s">
        <v>8290</v>
      </c>
      <c r="C10684" s="770"/>
      <c r="D10684" s="77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0" t="s">
        <v>3444</v>
      </c>
      <c r="C10687" s="770"/>
      <c r="D10687" s="77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0" t="s">
        <v>8290</v>
      </c>
      <c r="C10703" s="770"/>
      <c r="D10703" s="77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0" t="s">
        <v>4106</v>
      </c>
      <c r="C10709" s="770"/>
      <c r="D10709" s="771"/>
      <c r="E10709" s="249">
        <v>300000</v>
      </c>
      <c r="F10709" s="48">
        <f t="shared" si="176"/>
        <v>301863.66129032266</v>
      </c>
      <c r="G10709" s="4"/>
    </row>
    <row r="10710" spans="1:8" x14ac:dyDescent="0.3">
      <c r="A10710" s="45">
        <v>44620</v>
      </c>
      <c r="B10710" s="780" t="s">
        <v>4106</v>
      </c>
      <c r="C10710" s="770"/>
      <c r="D10710" s="77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1" t="s">
        <v>7440</v>
      </c>
      <c r="C10744" s="782"/>
      <c r="D10744" s="783"/>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0" t="s">
        <v>4106</v>
      </c>
      <c r="C10754" s="770"/>
      <c r="D10754" s="771"/>
      <c r="E10754" s="43">
        <v>250000</v>
      </c>
      <c r="F10754" s="48">
        <f t="shared" si="177"/>
        <v>263832.66129032266</v>
      </c>
      <c r="G10754" s="4"/>
    </row>
    <row r="10755" spans="1:8" x14ac:dyDescent="0.3">
      <c r="A10755" s="45">
        <v>44628</v>
      </c>
      <c r="B10755" s="780" t="s">
        <v>4106</v>
      </c>
      <c r="C10755" s="770"/>
      <c r="D10755" s="771"/>
      <c r="E10755" s="43">
        <v>250000</v>
      </c>
      <c r="F10755" s="48">
        <f t="shared" si="177"/>
        <v>513832.66129032266</v>
      </c>
      <c r="G10755" s="4"/>
    </row>
    <row r="10756" spans="1:8" x14ac:dyDescent="0.3">
      <c r="A10756" s="45">
        <v>44628</v>
      </c>
      <c r="B10756" s="781" t="s">
        <v>7440</v>
      </c>
      <c r="C10756" s="782"/>
      <c r="D10756" s="783"/>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1" t="s">
        <v>8938</v>
      </c>
      <c r="C10769" s="782"/>
      <c r="D10769" s="783"/>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1" t="s">
        <v>8941</v>
      </c>
      <c r="C10771" s="782"/>
      <c r="D10771" s="783"/>
      <c r="E10771" s="335">
        <v>500</v>
      </c>
      <c r="F10771" s="48">
        <f t="shared" si="177"/>
        <v>28826.661290322663</v>
      </c>
      <c r="G10771" s="4"/>
    </row>
    <row r="10772" spans="1:8" x14ac:dyDescent="0.3">
      <c r="A10772" s="45">
        <v>44630</v>
      </c>
      <c r="B10772" s="780" t="s">
        <v>4106</v>
      </c>
      <c r="C10772" s="770"/>
      <c r="D10772" s="771"/>
      <c r="E10772" s="43">
        <v>250000</v>
      </c>
      <c r="F10772" s="48">
        <f t="shared" si="177"/>
        <v>278826.66129032266</v>
      </c>
      <c r="G10772" s="4"/>
    </row>
    <row r="10773" spans="1:8" x14ac:dyDescent="0.3">
      <c r="A10773" s="45">
        <v>44630</v>
      </c>
      <c r="B10773" s="780" t="s">
        <v>4106</v>
      </c>
      <c r="C10773" s="770"/>
      <c r="D10773" s="77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1" t="s">
        <v>8974</v>
      </c>
      <c r="C10794" s="782"/>
      <c r="D10794" s="783"/>
      <c r="E10794" s="335">
        <v>10000</v>
      </c>
      <c r="F10794" s="48">
        <f t="shared" si="178"/>
        <v>10247.661290322663</v>
      </c>
      <c r="G10794" s="4"/>
    </row>
    <row r="10795" spans="1:9" x14ac:dyDescent="0.3">
      <c r="A10795" s="45">
        <v>44638</v>
      </c>
      <c r="B10795" s="781" t="s">
        <v>8974</v>
      </c>
      <c r="C10795" s="782"/>
      <c r="D10795" s="783"/>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1" t="s">
        <v>7440</v>
      </c>
      <c r="C10806" s="782"/>
      <c r="D10806" s="783"/>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1" t="s">
        <v>7440</v>
      </c>
      <c r="C10811" s="782"/>
      <c r="D10811" s="783"/>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5" t="s">
        <v>8974</v>
      </c>
      <c r="C10821" s="775"/>
      <c r="D10821" s="77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5" t="s">
        <v>7440</v>
      </c>
      <c r="C10825" s="775"/>
      <c r="D10825" s="77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5" t="s">
        <v>7440</v>
      </c>
      <c r="C10835" s="775"/>
      <c r="D10835" s="77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5" t="s">
        <v>7440</v>
      </c>
      <c r="C10847" s="775"/>
      <c r="D10847" s="77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5" t="s">
        <v>4106</v>
      </c>
      <c r="C10861" s="775"/>
      <c r="D10861" s="77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5" t="s">
        <v>7440</v>
      </c>
      <c r="C10875" s="775"/>
      <c r="D10875" s="77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5" t="s">
        <v>7440</v>
      </c>
      <c r="C10880" s="775"/>
      <c r="D10880" s="77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5" t="s">
        <v>7440</v>
      </c>
      <c r="C10888" s="775"/>
      <c r="D10888" s="77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4" t="s">
        <v>11426</v>
      </c>
      <c r="B1" s="784"/>
      <c r="C1" s="784"/>
      <c r="D1" s="784"/>
      <c r="E1" s="784"/>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2024-08-29T13:44:40Z</dcterms:modified>
  <cp:contentStatus/>
</cp:coreProperties>
</file>