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Pioneer\Projects 2022\AIR WAR COLLEGE\Running Bill\"/>
    </mc:Choice>
  </mc:AlternateContent>
  <xr:revisionPtr revIDLastSave="0" documentId="13_ncr:1_{7E6A2845-48D6-4FBE-825D-EE3CEBEDA187}" xr6:coauthVersionLast="47" xr6:coauthVersionMax="47" xr10:uidLastSave="{00000000-0000-0000-0000-000000000000}"/>
  <bookViews>
    <workbookView xWindow="-120" yWindow="-120" windowWidth="29040" windowHeight="15840" xr2:uid="{00000000-000D-0000-FFFF-FFFF00000000}"/>
  </bookViews>
  <sheets>
    <sheet name="Summary" sheetId="6" r:id="rId1"/>
    <sheet name="Ground Duct" sheetId="1" r:id="rId2"/>
    <sheet name="First Duct" sheetId="2" r:id="rId3"/>
    <sheet name="Second Duct" sheetId="4" r:id="rId4"/>
    <sheet name="Third Duct" sheetId="3" r:id="rId5"/>
    <sheet name="Total" sheetId="5" r:id="rId6"/>
  </sheets>
  <definedNames>
    <definedName name="_xlnm.Print_Area" localSheetId="2">'First Duct'!$A$1:$K$27</definedName>
    <definedName name="_xlnm.Print_Area" localSheetId="1">'Ground Duct'!$A$1:$K$26</definedName>
    <definedName name="_xlnm.Print_Area" localSheetId="3">'Second Duct'!$A$1:$O$27</definedName>
    <definedName name="_xlnm.Print_Area" localSheetId="0">Summary!$A$1:$E$44</definedName>
    <definedName name="_xlnm.Print_Area" localSheetId="4">'Third Duct'!$A$1:$P$27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3" i="3" l="1"/>
  <c r="R25" i="3" s="1"/>
  <c r="R27" i="3" s="1"/>
  <c r="T26" i="4"/>
  <c r="T28" i="4" s="1"/>
  <c r="T24" i="4"/>
  <c r="T29" i="2"/>
  <c r="T27" i="2"/>
  <c r="T25" i="2"/>
  <c r="E61" i="6"/>
  <c r="J38" i="6"/>
  <c r="J20" i="1" l="1"/>
  <c r="J19" i="1"/>
  <c r="J21" i="1"/>
  <c r="J17" i="1"/>
  <c r="H21" i="1"/>
  <c r="H20" i="1"/>
  <c r="H19" i="1"/>
  <c r="H17" i="1"/>
  <c r="J14" i="1"/>
  <c r="H12" i="1"/>
  <c r="I12" i="1"/>
  <c r="J12" i="1" s="1"/>
  <c r="I10" i="1"/>
  <c r="J10" i="1" s="1"/>
  <c r="I9" i="1"/>
  <c r="J9" i="1" s="1"/>
  <c r="H10" i="1"/>
  <c r="H9" i="1"/>
  <c r="J25" i="1"/>
  <c r="H25" i="1"/>
  <c r="I26" i="3"/>
  <c r="J26" i="3" s="1"/>
  <c r="J23" i="3"/>
  <c r="J22" i="3"/>
  <c r="J21" i="3"/>
  <c r="J19" i="3"/>
  <c r="J16" i="3"/>
  <c r="I14" i="3"/>
  <c r="J14" i="3" s="1"/>
  <c r="I12" i="3"/>
  <c r="J12" i="3" s="1"/>
  <c r="I11" i="3"/>
  <c r="J11" i="3" s="1"/>
  <c r="I10" i="3"/>
  <c r="J10" i="3" s="1"/>
  <c r="I26" i="4"/>
  <c r="J26" i="4" s="1"/>
  <c r="J22" i="4"/>
  <c r="J21" i="4"/>
  <c r="J19" i="4"/>
  <c r="J16" i="4"/>
  <c r="I13" i="4"/>
  <c r="J13" i="4" s="1"/>
  <c r="I11" i="4"/>
  <c r="J11" i="4" s="1"/>
  <c r="I10" i="4"/>
  <c r="J10" i="4" s="1"/>
  <c r="I26" i="2"/>
  <c r="J26" i="2" s="1"/>
  <c r="J23" i="2"/>
  <c r="J22" i="2"/>
  <c r="J21" i="2"/>
  <c r="J19" i="2"/>
  <c r="I13" i="2"/>
  <c r="J13" i="2" s="1"/>
  <c r="I11" i="2"/>
  <c r="J11" i="2" s="1"/>
  <c r="I10" i="2"/>
  <c r="J10" i="2" s="1"/>
  <c r="I22" i="1"/>
  <c r="J22" i="1" s="1"/>
  <c r="H26" i="3"/>
  <c r="H23" i="3"/>
  <c r="H22" i="3"/>
  <c r="H21" i="3"/>
  <c r="H19" i="3"/>
  <c r="H16" i="3"/>
  <c r="H14" i="3"/>
  <c r="H12" i="3"/>
  <c r="H11" i="3"/>
  <c r="H10" i="3"/>
  <c r="H26" i="4"/>
  <c r="J23" i="4"/>
  <c r="H23" i="4"/>
  <c r="H22" i="4"/>
  <c r="H21" i="4"/>
  <c r="H19" i="4"/>
  <c r="H16" i="4"/>
  <c r="H13" i="4"/>
  <c r="H11" i="4"/>
  <c r="H10" i="4"/>
  <c r="H26" i="2"/>
  <c r="H23" i="2"/>
  <c r="H22" i="2"/>
  <c r="H21" i="2"/>
  <c r="H19" i="2"/>
  <c r="J16" i="2"/>
  <c r="H16" i="2"/>
  <c r="H13" i="2"/>
  <c r="H11" i="2"/>
  <c r="H10" i="2"/>
  <c r="H22" i="1"/>
  <c r="H14" i="1"/>
  <c r="K25" i="1" l="1"/>
  <c r="K10" i="3"/>
  <c r="K19" i="3"/>
  <c r="K16" i="3"/>
  <c r="K19" i="1"/>
  <c r="K26" i="3"/>
  <c r="K23" i="3"/>
  <c r="K17" i="1"/>
  <c r="K20" i="1"/>
  <c r="K12" i="1"/>
  <c r="J26" i="1"/>
  <c r="D25" i="6" s="1"/>
  <c r="K22" i="4"/>
  <c r="K10" i="2"/>
  <c r="K19" i="2"/>
  <c r="K26" i="2"/>
  <c r="K12" i="3"/>
  <c r="K10" i="4"/>
  <c r="K10" i="1"/>
  <c r="K21" i="2"/>
  <c r="K11" i="2"/>
  <c r="K14" i="3"/>
  <c r="K22" i="3"/>
  <c r="K21" i="3"/>
  <c r="K11" i="3"/>
  <c r="K23" i="2"/>
  <c r="K26" i="4"/>
  <c r="K23" i="4"/>
  <c r="K21" i="4"/>
  <c r="K19" i="4"/>
  <c r="K16" i="4"/>
  <c r="K13" i="4"/>
  <c r="K11" i="4"/>
  <c r="K22" i="2"/>
  <c r="K16" i="2"/>
  <c r="K13" i="2"/>
  <c r="K22" i="1"/>
  <c r="K21" i="1"/>
  <c r="K14" i="1"/>
  <c r="K9" i="1"/>
  <c r="L27" i="3"/>
  <c r="M27" i="3"/>
  <c r="N27" i="3"/>
  <c r="O27" i="3"/>
  <c r="P27" i="3"/>
  <c r="L27" i="2"/>
  <c r="M27" i="2"/>
  <c r="N27" i="2"/>
  <c r="O27" i="2"/>
  <c r="P27" i="2"/>
  <c r="K27" i="4" l="1"/>
  <c r="K27" i="3"/>
  <c r="K27" i="2"/>
  <c r="H27" i="3" l="1"/>
  <c r="C28" i="6" s="1"/>
  <c r="H27" i="4"/>
  <c r="C27" i="6" s="1"/>
  <c r="H26" i="1"/>
  <c r="C25" i="6" s="1"/>
  <c r="F38" i="5"/>
  <c r="J35" i="5"/>
  <c r="J32" i="5"/>
  <c r="P26" i="5"/>
  <c r="E25" i="6" l="1"/>
  <c r="J27" i="3"/>
  <c r="D28" i="6" s="1"/>
  <c r="E28" i="6" s="1"/>
  <c r="K26" i="1"/>
  <c r="Q26" i="1" s="1"/>
  <c r="J27" i="4"/>
  <c r="J27" i="2"/>
  <c r="D26" i="6" s="1"/>
  <c r="H27" i="2"/>
  <c r="C26" i="6" s="1"/>
  <c r="C30" i="6" s="1"/>
  <c r="F39" i="4"/>
  <c r="J36" i="4"/>
  <c r="E26" i="6" l="1"/>
  <c r="P27" i="4"/>
  <c r="D27" i="6"/>
  <c r="E27" i="6" s="1"/>
  <c r="J33" i="4"/>
  <c r="F39" i="3"/>
  <c r="J36" i="3"/>
  <c r="J33" i="3"/>
  <c r="E30" i="6" l="1"/>
  <c r="E31" i="6" s="1"/>
  <c r="E32" i="6" s="1"/>
  <c r="E36" i="6" s="1"/>
  <c r="D30" i="6"/>
  <c r="F39" i="2"/>
  <c r="J36" i="2"/>
  <c r="J33" i="2"/>
  <c r="E34" i="6" l="1"/>
  <c r="E54" i="6"/>
  <c r="K35" i="1"/>
  <c r="G46" i="6" l="1"/>
  <c r="G48" i="6" s="1"/>
  <c r="E55" i="6"/>
  <c r="E56" i="6" s="1"/>
  <c r="F38" i="1"/>
  <c r="K32" i="1" l="1"/>
</calcChain>
</file>

<file path=xl/sharedStrings.xml><?xml version="1.0" encoding="utf-8"?>
<sst xmlns="http://schemas.openxmlformats.org/spreadsheetml/2006/main" count="317" uniqueCount="114">
  <si>
    <t>PAF AIR WAR COLLEGE, KARACHI</t>
  </si>
  <si>
    <t>BILL OF QUANTITIES FOR SUPPLY &amp; INSTALLATION AIR CONDITIONING WORK (1ST FLOOR)</t>
  </si>
  <si>
    <t>ITEM NO.</t>
  </si>
  <si>
    <t>DESCRIPTION</t>
  </si>
  <si>
    <t>QTY</t>
  </si>
  <si>
    <t>UNIT</t>
  </si>
  <si>
    <t>AIR CONDITIONING WORK</t>
  </si>
  <si>
    <t>a</t>
  </si>
  <si>
    <t>b</t>
  </si>
  <si>
    <t>c</t>
  </si>
  <si>
    <t>d</t>
  </si>
  <si>
    <t>G.I. Duct  &amp; Allied Works</t>
  </si>
  <si>
    <t>Sq. Ft</t>
  </si>
  <si>
    <t>Supply &amp; Isnt: Glass Wool Insulation on Ducts</t>
  </si>
  <si>
    <r>
      <t>Supply &amp; Installation of</t>
    </r>
    <r>
      <rPr>
        <b/>
        <sz val="11"/>
        <color theme="1"/>
        <rFont val="Calibri"/>
        <family val="2"/>
      </rPr>
      <t xml:space="preserve"> Flexible duct connector</t>
    </r>
    <r>
      <rPr>
        <sz val="11"/>
        <color theme="1"/>
        <rFont val="Calibri"/>
        <family val="2"/>
      </rPr>
      <t xml:space="preserve"> minimum 3" wide as shown in the drawings and directed by the engineer in charge.</t>
    </r>
  </si>
  <si>
    <t xml:space="preserve">Flexible Duct Connector </t>
  </si>
  <si>
    <t>RFt</t>
  </si>
  <si>
    <t>Job</t>
  </si>
  <si>
    <t>Air Devices</t>
  </si>
  <si>
    <r>
      <t xml:space="preserve">Supply &amp; Installation of opposed blade </t>
    </r>
    <r>
      <rPr>
        <b/>
        <sz val="11"/>
        <color theme="1"/>
        <rFont val="Calibri"/>
        <family val="2"/>
      </rPr>
      <t>Volume Control Dampers</t>
    </r>
    <r>
      <rPr>
        <sz val="11"/>
        <color theme="1"/>
        <rFont val="Calibri"/>
        <family val="2"/>
      </rPr>
      <t xml:space="preserve"> made from 16 SWG. G.I sheets as specified in the specifications, shown on the drawings.</t>
    </r>
  </si>
  <si>
    <t>VCDs</t>
  </si>
  <si>
    <r>
      <t>Supply &amp; installation of</t>
    </r>
    <r>
      <rPr>
        <b/>
        <sz val="11"/>
        <color theme="1"/>
        <rFont val="Calibri"/>
        <family val="2"/>
      </rPr>
      <t xml:space="preserve"> Supply Air Diffusers / Return Air Grills  </t>
    </r>
    <r>
      <rPr>
        <sz val="11"/>
        <color theme="1"/>
        <rFont val="Calibri"/>
        <family val="2"/>
      </rPr>
      <t>powder coated complete as specified in the specifications, shown on the drawing.</t>
    </r>
  </si>
  <si>
    <t xml:space="preserve">Installation Total </t>
  </si>
  <si>
    <t>Note:
1. If required additional work or material except above then it will be charge additionally.
2. Electrical Wiring/DB/MCC is not included in the scope of wrok 
3. BMS connectivity and cabling is not included in the scope work 
4. Any other item didn't mentioned above will be cahgred additionally 
5. Above mentioned quantities may vary as per the approved design of consultant</t>
  </si>
  <si>
    <t>Supply Air Diffusers (15" x 15") 42 qty</t>
  </si>
  <si>
    <t>Return Air Diffusers (15" x 15") 38 qty</t>
  </si>
  <si>
    <t>Supply Air Diffusers (15" x 15") 63 qty</t>
  </si>
  <si>
    <t>Return Air Diffusers (15" x 15") 49 qty</t>
  </si>
  <si>
    <t>Return Air Grill 9" x 9" 14 qty</t>
  </si>
  <si>
    <t>Supply Air Diffusers (12" x 12") 16 qty (15 x 15 ) 100 qty</t>
  </si>
  <si>
    <t>Return Air Diffusers (12" x 12") 16 qty (15" x 15") 85 qty</t>
  </si>
  <si>
    <t>Return Air Grill 9" x 9" 11 qty</t>
  </si>
  <si>
    <t>Supply Air Diffusers (12" x 12") 2 Qty (15" x 15") 174 qty</t>
  </si>
  <si>
    <t>Return Air Diffusers (15" x 15") 134 qty</t>
  </si>
  <si>
    <t>Return Air Grill 9" x 9" 22 qty</t>
  </si>
  <si>
    <t>Supply &amp; Installation of Duct 24 swg</t>
  </si>
  <si>
    <t>Supply &amp; Installation of Duct 22 swg</t>
  </si>
  <si>
    <r>
      <t xml:space="preserve">Supply and installation of 1.5” thick, 24 kg/m3 density </t>
    </r>
    <r>
      <rPr>
        <b/>
        <sz val="11"/>
        <color theme="1"/>
        <rFont val="Calibri"/>
        <family val="2"/>
      </rPr>
      <t>Glass Wool Insulation</t>
    </r>
    <r>
      <rPr>
        <sz val="11"/>
        <color theme="1"/>
        <rFont val="Calibri"/>
        <family val="2"/>
      </rPr>
      <t xml:space="preserve"> with 8 oz. Canvas cloth wrapping around duct with adhesive and anitfungal paint. All longitudinal and circumferential joints shall be sealed with 2” wide adhesive tape as specified in the specifications and shown on the drawing.</t>
    </r>
  </si>
  <si>
    <t>Supply Air Diffusers / Return Air Diffuser and Grills</t>
  </si>
  <si>
    <t xml:space="preserve">Supply, fabrication, and installation of TDF type G.I. Duct work using prime quality sheet metal including hanger &amp; supports and all tees, bends, reducers, elbows, turning vanes, and splitter etc. complete as specified in the specifications, shown on the layout drawing and standards drawing.  Following Gauge chart shall be followed as per below mentioned sizes:                                                                                                                              </t>
  </si>
  <si>
    <t>Material</t>
  </si>
  <si>
    <t>Labour</t>
  </si>
  <si>
    <t>Total</t>
  </si>
  <si>
    <t>Unit</t>
  </si>
  <si>
    <t>PKR</t>
  </si>
  <si>
    <t xml:space="preserve">Supply, fabrication, and installation of G.I. Duct work using prime quality sheet metal including hanger &amp; supports and all tees, bends, reducers, elbows, turning vanes, and splitter etc. complete as specified in the specifications, shown on the layout drawing and standards drawing.  Following Gauge chart shall be followed as per below mentioned sizes:                                                                                                                           </t>
  </si>
  <si>
    <t>Return Air Grill (9" x 9") 20 qty</t>
  </si>
  <si>
    <t>Testing and Balancing</t>
  </si>
  <si>
    <t>Testing of Ducts and Air Balancing of the System with Reports</t>
  </si>
  <si>
    <t>Exhaust Air Louver (as per drawings)</t>
  </si>
  <si>
    <t>Supply &amp; Installation of Duct 20, 22, 24 swg</t>
  </si>
  <si>
    <t>Rates</t>
  </si>
  <si>
    <t xml:space="preserve">Material </t>
  </si>
  <si>
    <t>Amount</t>
  </si>
  <si>
    <t>Total Amout Rs</t>
  </si>
  <si>
    <t>S#</t>
  </si>
  <si>
    <t>Description</t>
  </si>
  <si>
    <t>Material Amount</t>
  </si>
  <si>
    <t>Labour Amount</t>
  </si>
  <si>
    <t>Total Amount</t>
  </si>
  <si>
    <t>HVAC Ground Floor</t>
  </si>
  <si>
    <t>HVAC 1st Floor</t>
  </si>
  <si>
    <t>HVAC 2nd Floor</t>
  </si>
  <si>
    <t>HVAC 3rd Floor</t>
  </si>
  <si>
    <t>TOTAL AMOUNT</t>
  </si>
  <si>
    <r>
      <t xml:space="preserve">Supply and installation of 1.5” thick, 24 kg/m3 density </t>
    </r>
    <r>
      <rPr>
        <b/>
        <sz val="14"/>
        <color theme="1"/>
        <rFont val="Calibri"/>
        <family val="2"/>
        <scheme val="minor"/>
      </rPr>
      <t>Glass Wool Insulation</t>
    </r>
    <r>
      <rPr>
        <sz val="14"/>
        <color theme="1"/>
        <rFont val="Calibri"/>
        <family val="2"/>
        <scheme val="minor"/>
      </rPr>
      <t xml:space="preserve"> with 8 oz. Canvas cloth wrapping with antifungal paint around duct with adhesive. All longitudinal and circumferential joints shall be sealed with 2” wide adhesive tape as specified in the specifications and shown on the drawing.</t>
    </r>
  </si>
  <si>
    <r>
      <t xml:space="preserve">Supply &amp; Installation of 1” thick, 24 kg/m3 density </t>
    </r>
    <r>
      <rPr>
        <b/>
        <sz val="14"/>
        <color theme="1"/>
        <rFont val="Calibri"/>
        <family val="2"/>
        <scheme val="minor"/>
      </rPr>
      <t xml:space="preserve">Sound Liner </t>
    </r>
    <r>
      <rPr>
        <sz val="14"/>
        <color theme="1"/>
        <rFont val="Calibri"/>
        <family val="2"/>
        <scheme val="minor"/>
      </rPr>
      <t>in supply ducts up 5’ from fan discharge with 100% surface applied with adhesive and mechanical fastness with washes 1.25 dia on the inner side of the duct at 12” centre to centre complete in all respect as specified in the specifications.</t>
    </r>
  </si>
  <si>
    <r>
      <t>Supply &amp; Installation of</t>
    </r>
    <r>
      <rPr>
        <b/>
        <sz val="14"/>
        <color theme="1"/>
        <rFont val="Calibri"/>
        <family val="2"/>
        <scheme val="minor"/>
      </rPr>
      <t xml:space="preserve"> Flexible duct connector</t>
    </r>
    <r>
      <rPr>
        <sz val="14"/>
        <color theme="1"/>
        <rFont val="Calibri"/>
        <family val="2"/>
        <scheme val="minor"/>
      </rPr>
      <t xml:space="preserve"> minimum 3" wide as shown in the drawings and directed by the engineer in charge.</t>
    </r>
  </si>
  <si>
    <r>
      <t xml:space="preserve">Supply &amp; Installation of opposed blade </t>
    </r>
    <r>
      <rPr>
        <b/>
        <sz val="14"/>
        <color theme="1"/>
        <rFont val="Calibri"/>
        <family val="2"/>
        <scheme val="minor"/>
      </rPr>
      <t>Volume Control Dampers</t>
    </r>
    <r>
      <rPr>
        <sz val="14"/>
        <color theme="1"/>
        <rFont val="Calibri"/>
        <family val="2"/>
        <scheme val="minor"/>
      </rPr>
      <t xml:space="preserve"> made from 16 SWG. G.I sheets as specified in the specifications, shown on the drawings.</t>
    </r>
  </si>
  <si>
    <r>
      <t>Supply &amp; installation of</t>
    </r>
    <r>
      <rPr>
        <b/>
        <sz val="14"/>
        <color theme="1"/>
        <rFont val="Calibri"/>
        <family val="2"/>
        <scheme val="minor"/>
      </rPr>
      <t xml:space="preserve"> Supply Air Diffusers / Return Air Grills  </t>
    </r>
    <r>
      <rPr>
        <sz val="14"/>
        <color theme="1"/>
        <rFont val="Calibri"/>
        <family val="2"/>
        <scheme val="minor"/>
      </rPr>
      <t>powder coated complete as specified in the specifications, shown on the drawing.</t>
    </r>
  </si>
  <si>
    <r>
      <t xml:space="preserve">Supply and installation of 1.5” thick, 24 kg/m3 density </t>
    </r>
    <r>
      <rPr>
        <b/>
        <sz val="14"/>
        <color theme="1"/>
        <rFont val="Calibri"/>
        <family val="2"/>
      </rPr>
      <t>Glass Wool Insulation</t>
    </r>
    <r>
      <rPr>
        <sz val="14"/>
        <color theme="1"/>
        <rFont val="Calibri"/>
        <family val="2"/>
      </rPr>
      <t xml:space="preserve"> with 8 oz. Canvas cloth wrapping with antifungal paint around duct with adhesive. All longitudinal and circumferential joints shall be sealed with 2” wide adhesive tape as specified in the specifications and shown on the drawing.</t>
    </r>
  </si>
  <si>
    <r>
      <t xml:space="preserve">Supply &amp; Installation of 1” thick, 24 kg/m3 density </t>
    </r>
    <r>
      <rPr>
        <b/>
        <sz val="14"/>
        <color theme="1"/>
        <rFont val="Calibri"/>
        <family val="2"/>
      </rPr>
      <t xml:space="preserve">Sound Liner </t>
    </r>
    <r>
      <rPr>
        <sz val="14"/>
        <color theme="1"/>
        <rFont val="Calibri"/>
        <family val="2"/>
      </rPr>
      <t>in supply ducts up 5’ from fan discharge with 100% surface applied with adhesive and mechanical fastness with washes 1.25 dia on the inner side of the duct at 12” centre to centre complete in all respect as specified in the specifications.</t>
    </r>
  </si>
  <si>
    <r>
      <t>Supply &amp; Installation of</t>
    </r>
    <r>
      <rPr>
        <b/>
        <sz val="14"/>
        <color theme="1"/>
        <rFont val="Calibri"/>
        <family val="2"/>
      </rPr>
      <t xml:space="preserve"> Flexible duct connector</t>
    </r>
    <r>
      <rPr>
        <sz val="14"/>
        <color theme="1"/>
        <rFont val="Calibri"/>
        <family val="2"/>
      </rPr>
      <t xml:space="preserve"> minimum 3" wide as shown in the drawings and directed by the engineer in charge.</t>
    </r>
  </si>
  <si>
    <r>
      <t xml:space="preserve">Supply &amp; Installation of opposed blade </t>
    </r>
    <r>
      <rPr>
        <b/>
        <sz val="14"/>
        <color theme="1"/>
        <rFont val="Calibri"/>
        <family val="2"/>
      </rPr>
      <t>Volume Control Dampers</t>
    </r>
    <r>
      <rPr>
        <sz val="14"/>
        <color theme="1"/>
        <rFont val="Calibri"/>
        <family val="2"/>
      </rPr>
      <t xml:space="preserve"> made from 16 SWG. G.I sheets as specified in the specifications, shown on the drawings.</t>
    </r>
  </si>
  <si>
    <r>
      <t>Supply &amp; installation of</t>
    </r>
    <r>
      <rPr>
        <b/>
        <sz val="14"/>
        <color theme="1"/>
        <rFont val="Calibri"/>
        <family val="2"/>
      </rPr>
      <t xml:space="preserve"> Supply Air Diffusers / Return Air Grills  </t>
    </r>
    <r>
      <rPr>
        <sz val="14"/>
        <color theme="1"/>
        <rFont val="Calibri"/>
        <family val="2"/>
      </rPr>
      <t>powder coated complete as specified in the specifications, shown on the drawing.</t>
    </r>
  </si>
  <si>
    <t>Testing of Ducts.</t>
  </si>
  <si>
    <t>Supply &amp; Installation of Duct 20 swg</t>
  </si>
  <si>
    <t>SST 13%</t>
  </si>
  <si>
    <t>GRAND TOTAL AMOUNT</t>
  </si>
  <si>
    <t xml:space="preserve">for PIONEER SERVICES </t>
  </si>
  <si>
    <t>BILL OF QUANTITIES (Ground Floor)</t>
  </si>
  <si>
    <t>BILL OF QUANTITIES (1st Floor)</t>
  </si>
  <si>
    <t>BILL OF QUANTITIES (2nd Floor)</t>
  </si>
  <si>
    <t>BILL OF QUANTITIES (3rd Floor)</t>
  </si>
  <si>
    <t>Date</t>
  </si>
  <si>
    <t>Invoice #</t>
  </si>
  <si>
    <t>M/S DWP Technologies PVT Ltd</t>
  </si>
  <si>
    <t>NTN #</t>
  </si>
  <si>
    <t>4312149-7</t>
  </si>
  <si>
    <t xml:space="preserve">Suit No. 102, First Floor, Fortune Center, </t>
  </si>
  <si>
    <t>Shahrah-e-Faisal, Karachi.</t>
  </si>
  <si>
    <t>NTN # 1547417-8</t>
  </si>
  <si>
    <t>Project: PAF AIR WAR COLLEGE, KARACHI</t>
  </si>
  <si>
    <t>Invoice</t>
  </si>
  <si>
    <t>Less Received  40% Adv (incl WHT)</t>
  </si>
  <si>
    <t>Payable Amount</t>
  </si>
  <si>
    <t>Supply Qty</t>
  </si>
  <si>
    <t>Installed Qty</t>
  </si>
  <si>
    <t>Bill Amount</t>
  </si>
  <si>
    <t>Rem</t>
  </si>
  <si>
    <t xml:space="preserve"> Add VO for ducting</t>
  </si>
  <si>
    <t>Add VO for fire damper</t>
  </si>
  <si>
    <t>Remaining</t>
  </si>
  <si>
    <t>Less MOB ADV</t>
  </si>
  <si>
    <t>TAX 7%</t>
  </si>
  <si>
    <t>Received</t>
  </si>
  <si>
    <t>Transfer on 13-4-23</t>
  </si>
  <si>
    <t>Transfer on 17-4-23</t>
  </si>
  <si>
    <t>Transfer on 18-4-23</t>
  </si>
  <si>
    <t>Received Amount</t>
  </si>
  <si>
    <t>10 August 2023</t>
  </si>
  <si>
    <t>02</t>
  </si>
  <si>
    <t>`</t>
  </si>
  <si>
    <t>SUMMARY: Running 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</si>
</sst>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_);\(0\)"/>
    <numFmt numFmtId="166" formatCode="_(* #,##0.000_);_(* \(#,##0.000\);_(* &quot;-&quot;??_);_(@_)"/>
    <numFmt numFmtId="167" formatCode="_(* #,##0_);_(* \(#,##0\);_(* \-??_);_(@_)"/>
    <numFmt numFmtId="168" formatCode="_(* #,##0.0_);_(* \(#,##0.0\);_(* &quot;-&quot;??_);_(@_)"/>
  </numFmts>
  <fonts count="55" x14ac:knownFonts="1">
    <font>
      <sz val="10"/>
      <color rgb="FF000000"/>
      <name val="Times New Roman"/>
      <charset val="204"/>
    </font>
    <font>
      <b/>
      <sz val="18"/>
      <name val="Calibri"/>
      <family val="2"/>
    </font>
    <font>
      <sz val="10"/>
      <color rgb="FF000000"/>
      <name val="Times New Roman"/>
      <family val="1"/>
    </font>
    <font>
      <sz val="11"/>
      <name val="Calibri"/>
      <family val="2"/>
    </font>
    <font>
      <b/>
      <sz val="11"/>
      <name val="Calibri"/>
      <family val="2"/>
    </font>
    <font>
      <sz val="11"/>
      <color rgb="FF000000"/>
      <name val="Calibri"/>
      <family val="2"/>
    </font>
    <font>
      <sz val="11"/>
      <color rgb="FF000000"/>
      <name val="Times New Roman"/>
      <family val="1"/>
    </font>
    <font>
      <b/>
      <sz val="11"/>
      <color rgb="FF000000"/>
      <name val="Calibri"/>
      <family val="2"/>
    </font>
    <font>
      <sz val="11"/>
      <color theme="1"/>
      <name val="Calibri"/>
      <family val="2"/>
    </font>
    <font>
      <b/>
      <sz val="11"/>
      <color theme="1"/>
      <name val="Calibri"/>
      <family val="2"/>
    </font>
    <font>
      <b/>
      <sz val="10"/>
      <color rgb="FF000000"/>
      <name val="Times New Roman"/>
      <family val="1"/>
    </font>
    <font>
      <sz val="12"/>
      <color rgb="FF000000"/>
      <name val="Times New Roman"/>
      <family val="1"/>
    </font>
    <font>
      <b/>
      <sz val="12"/>
      <name val="Calibri"/>
      <family val="2"/>
    </font>
    <font>
      <b/>
      <sz val="14"/>
      <name val="Calibri"/>
      <family val="2"/>
    </font>
    <font>
      <sz val="12"/>
      <color rgb="FF000000"/>
      <name val="Calibri"/>
      <family val="2"/>
      <charset val="1"/>
    </font>
    <font>
      <b/>
      <sz val="14"/>
      <color rgb="FF000000"/>
      <name val="Calibri"/>
      <family val="2"/>
    </font>
    <font>
      <i/>
      <sz val="11"/>
      <color rgb="FF000000"/>
      <name val="Calibri"/>
      <family val="2"/>
      <charset val="1"/>
    </font>
    <font>
      <b/>
      <u/>
      <sz val="20"/>
      <color rgb="FF000000"/>
      <name val="Calibri"/>
      <family val="2"/>
    </font>
    <font>
      <b/>
      <sz val="16"/>
      <color rgb="FF000000"/>
      <name val="Calibri"/>
      <family val="2"/>
    </font>
    <font>
      <b/>
      <sz val="12"/>
      <color rgb="FF000000"/>
      <name val="Arial"/>
      <family val="2"/>
      <charset val="1"/>
    </font>
    <font>
      <sz val="14"/>
      <color rgb="FF000000"/>
      <name val="Calibri"/>
      <family val="2"/>
      <charset val="1"/>
    </font>
    <font>
      <sz val="16"/>
      <color rgb="FF000000"/>
      <name val="Calibri"/>
      <family val="2"/>
    </font>
    <font>
      <sz val="10"/>
      <color rgb="FF000000"/>
      <name val="Calibri"/>
      <family val="2"/>
      <scheme val="minor"/>
    </font>
    <font>
      <b/>
      <i/>
      <sz val="11"/>
      <color rgb="FF000000"/>
      <name val="Calibri"/>
      <family val="2"/>
      <charset val="1"/>
    </font>
    <font>
      <b/>
      <sz val="18"/>
      <name val="Calibri"/>
      <family val="2"/>
      <scheme val="minor"/>
    </font>
    <font>
      <b/>
      <sz val="12"/>
      <name val="Calibri"/>
      <family val="2"/>
      <scheme val="minor"/>
    </font>
    <font>
      <b/>
      <sz val="14"/>
      <name val="Calibri"/>
      <family val="2"/>
      <scheme val="minor"/>
    </font>
    <font>
      <b/>
      <sz val="10"/>
      <color rgb="FF000000"/>
      <name val="Calibri"/>
      <family val="2"/>
      <scheme val="minor"/>
    </font>
    <font>
      <sz val="12"/>
      <color rgb="FF000000"/>
      <name val="Calibri"/>
      <family val="2"/>
      <scheme val="minor"/>
    </font>
    <font>
      <b/>
      <sz val="20"/>
      <name val="Calibri"/>
      <family val="2"/>
      <scheme val="minor"/>
    </font>
    <font>
      <sz val="14"/>
      <name val="Calibri"/>
      <family val="2"/>
      <scheme val="minor"/>
    </font>
    <font>
      <b/>
      <sz val="14"/>
      <color rgb="FF000000"/>
      <name val="Calibri"/>
      <family val="2"/>
      <scheme val="minor"/>
    </font>
    <font>
      <sz val="14"/>
      <color rgb="FF000000"/>
      <name val="Calibri"/>
      <family val="2"/>
      <scheme val="minor"/>
    </font>
    <font>
      <sz val="14"/>
      <color theme="1"/>
      <name val="Calibri"/>
      <family val="2"/>
      <scheme val="minor"/>
    </font>
    <font>
      <b/>
      <sz val="14"/>
      <color theme="1"/>
      <name val="Calibri"/>
      <family val="2"/>
      <scheme val="minor"/>
    </font>
    <font>
      <sz val="14"/>
      <color rgb="FF000000"/>
      <name val="Times New Roman"/>
      <family val="1"/>
    </font>
    <font>
      <sz val="14"/>
      <name val="Calibri"/>
      <family val="2"/>
    </font>
    <font>
      <sz val="14"/>
      <color rgb="FF000000"/>
      <name val="Calibri"/>
      <family val="2"/>
    </font>
    <font>
      <sz val="18"/>
      <color rgb="FF000000"/>
      <name val="Calibri"/>
      <family val="2"/>
      <scheme val="minor"/>
    </font>
    <font>
      <sz val="14"/>
      <color theme="1"/>
      <name val="Calibri"/>
      <family val="2"/>
    </font>
    <font>
      <b/>
      <sz val="14"/>
      <color theme="1"/>
      <name val="Calibri"/>
      <family val="2"/>
    </font>
    <font>
      <b/>
      <sz val="12"/>
      <color rgb="FF000000"/>
      <name val="Times New Roman"/>
      <family val="1"/>
    </font>
    <font>
      <b/>
      <sz val="15"/>
      <color rgb="FF000000"/>
      <name val="Calibri"/>
      <family val="2"/>
    </font>
    <font>
      <b/>
      <i/>
      <sz val="14"/>
      <color rgb="FF000000"/>
      <name val="Calibri"/>
      <family val="2"/>
      <charset val="1"/>
    </font>
    <font>
      <b/>
      <sz val="15"/>
      <name val="Calibri"/>
      <family val="2"/>
      <scheme val="minor"/>
    </font>
    <font>
      <b/>
      <sz val="15"/>
      <color rgb="FF000000"/>
      <name val="Calibri"/>
      <family val="2"/>
      <scheme val="minor"/>
    </font>
    <font>
      <sz val="20"/>
      <color rgb="FF000000"/>
      <name val="Calibri"/>
      <family val="2"/>
      <scheme val="minor"/>
    </font>
    <font>
      <b/>
      <sz val="14"/>
      <color indexed="8"/>
      <name val="Calibri"/>
      <family val="2"/>
    </font>
    <font>
      <b/>
      <sz val="14"/>
      <color indexed="8"/>
      <name val="Calibri"/>
      <family val="2"/>
      <scheme val="minor"/>
    </font>
    <font>
      <sz val="12"/>
      <color theme="1"/>
      <name val="Calibri"/>
      <family val="2"/>
      <scheme val="minor"/>
    </font>
    <font>
      <sz val="13"/>
      <color theme="1"/>
      <name val="Calibri"/>
      <family val="2"/>
      <scheme val="minor"/>
    </font>
    <font>
      <i/>
      <sz val="12"/>
      <color theme="1"/>
      <name val="Calibri"/>
      <family val="2"/>
      <scheme val="minor"/>
    </font>
    <font>
      <b/>
      <sz val="22"/>
      <color rgb="FF000000"/>
      <name val="Calibri"/>
      <family val="2"/>
    </font>
    <font>
      <sz val="10"/>
      <color rgb="FF000000"/>
      <name val="Times New Roman"/>
      <family val="1"/>
    </font>
    <font>
      <b/>
      <sz val="11"/>
      <color rgb="FF000000"/>
      <name val="Times New Roman"/>
      <family val="1"/>
    </font>
  </fonts>
  <fills count="7">
    <fill>
      <patternFill patternType="none"/>
    </fill>
    <fill>
      <patternFill patternType="gray125"/>
    </fill>
    <fill>
      <patternFill patternType="solid">
        <fgColor theme="8" tint="0.59999389629810485"/>
        <bgColor indexed="64"/>
      </patternFill>
    </fill>
    <fill>
      <patternFill patternType="solid">
        <fgColor rgb="FFD3D2D0"/>
      </patternFill>
    </fill>
    <fill>
      <patternFill patternType="solid">
        <fgColor rgb="FFCACDD1"/>
      </patternFill>
    </fill>
    <fill>
      <patternFill patternType="solid">
        <fgColor theme="0"/>
        <bgColor indexed="64"/>
      </patternFill>
    </fill>
    <fill>
      <patternFill patternType="solid">
        <fgColor rgb="FFC5D9DF"/>
      </patternFill>
    </fill>
  </fills>
  <borders count="5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rgb="FF000000"/>
      </bottom>
      <diagonal/>
    </border>
    <border>
      <left/>
      <right/>
      <top/>
      <bottom style="thin">
        <color rgb="FF000000"/>
      </bottom>
      <diagonal/>
    </border>
    <border>
      <left/>
      <right style="medium">
        <color indexed="64"/>
      </right>
      <top/>
      <bottom style="thin">
        <color rgb="FF000000"/>
      </bottom>
      <diagonal/>
    </border>
    <border>
      <left style="medium">
        <color indexed="64"/>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indexed="64"/>
      </left>
      <right style="thin">
        <color indexed="64"/>
      </right>
      <top style="thin">
        <color indexed="64"/>
      </top>
      <bottom style="thin">
        <color indexed="64"/>
      </bottom>
      <diagonal/>
    </border>
    <border>
      <left/>
      <right/>
      <top style="thin">
        <color rgb="FF000000"/>
      </top>
      <bottom/>
      <diagonal/>
    </border>
    <border>
      <left/>
      <right style="medium">
        <color indexed="64"/>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style="thin">
        <color rgb="FF000000"/>
      </right>
      <top/>
      <bottom style="thin">
        <color rgb="FF000000"/>
      </bottom>
      <diagonal/>
    </border>
    <border>
      <left style="thin">
        <color rgb="FF000000"/>
      </left>
      <right/>
      <top/>
      <bottom/>
      <diagonal/>
    </border>
    <border>
      <left style="thin">
        <color indexed="64"/>
      </left>
      <right style="thin">
        <color indexed="64"/>
      </right>
      <top/>
      <bottom/>
      <diagonal/>
    </border>
    <border>
      <left/>
      <right style="thin">
        <color rgb="FF000000"/>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indexed="64"/>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bottom style="medium">
        <color indexed="64"/>
      </bottom>
      <diagonal/>
    </border>
    <border>
      <left/>
      <right style="thin">
        <color rgb="FF000000"/>
      </right>
      <top/>
      <bottom style="medium">
        <color indexed="64"/>
      </bottom>
      <diagonal/>
    </border>
    <border>
      <left style="medium">
        <color indexed="64"/>
      </left>
      <right/>
      <top/>
      <bottom/>
      <diagonal/>
    </border>
    <border>
      <left/>
      <right style="medium">
        <color indexed="64"/>
      </right>
      <top/>
      <bottom/>
      <diagonal/>
    </border>
    <border>
      <left style="thin">
        <color rgb="FF000000"/>
      </left>
      <right/>
      <top/>
      <bottom style="thin">
        <color rgb="FF000000"/>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right style="thin">
        <color rgb="FF000000"/>
      </right>
      <top/>
      <bottom style="thin">
        <color rgb="FF000000"/>
      </bottom>
      <diagonal/>
    </border>
  </borders>
  <cellStyleXfs count="3">
    <xf numFmtId="0" fontId="0" fillId="0" borderId="0"/>
    <xf numFmtId="43" fontId="2" fillId="0" borderId="0" applyFont="0" applyFill="0" applyBorder="0" applyAlignment="0" applyProtection="0"/>
    <xf numFmtId="9" fontId="53" fillId="0" borderId="0" applyFont="0" applyFill="0" applyBorder="0" applyAlignment="0" applyProtection="0"/>
  </cellStyleXfs>
  <cellXfs count="321">
    <xf numFmtId="0" fontId="0" fillId="0" borderId="0" xfId="0"/>
    <xf numFmtId="0" fontId="0" fillId="0" borderId="0" xfId="0" applyAlignment="1">
      <alignment horizontal="left" vertical="top"/>
    </xf>
    <xf numFmtId="165" fontId="5" fillId="3" borderId="10" xfId="0" applyNumberFormat="1" applyFont="1" applyFill="1" applyBorder="1" applyAlignment="1">
      <alignment horizontal="center" vertical="top" shrinkToFit="1"/>
    </xf>
    <xf numFmtId="165" fontId="5" fillId="3" borderId="11" xfId="0" applyNumberFormat="1" applyFont="1" applyFill="1" applyBorder="1" applyAlignment="1">
      <alignment horizontal="center" vertical="top" shrinkToFit="1"/>
    </xf>
    <xf numFmtId="165" fontId="5" fillId="3" borderId="11" xfId="0" applyNumberFormat="1" applyFont="1" applyFill="1" applyBorder="1" applyAlignment="1">
      <alignment horizontal="left" vertical="top" indent="1" shrinkToFit="1"/>
    </xf>
    <xf numFmtId="164" fontId="5" fillId="3" borderId="11" xfId="1" applyNumberFormat="1" applyFont="1" applyFill="1" applyBorder="1" applyAlignment="1">
      <alignment horizontal="center" vertical="top" shrinkToFit="1"/>
    </xf>
    <xf numFmtId="164" fontId="5" fillId="3" borderId="12" xfId="1" applyNumberFormat="1" applyFont="1" applyFill="1" applyBorder="1" applyAlignment="1">
      <alignment horizontal="center" vertical="top" shrinkToFit="1"/>
    </xf>
    <xf numFmtId="164" fontId="3" fillId="3" borderId="11" xfId="1" applyNumberFormat="1" applyFont="1" applyFill="1" applyBorder="1" applyAlignment="1">
      <alignment horizontal="center" vertical="top" wrapText="1"/>
    </xf>
    <xf numFmtId="164" fontId="3" fillId="3" borderId="12" xfId="1" applyNumberFormat="1" applyFont="1" applyFill="1" applyBorder="1" applyAlignment="1">
      <alignment horizontal="center" vertical="top" wrapText="1"/>
    </xf>
    <xf numFmtId="164" fontId="6" fillId="3" borderId="11" xfId="1" applyNumberFormat="1" applyFont="1" applyFill="1" applyBorder="1" applyAlignment="1">
      <alignment horizontal="left" wrapText="1"/>
    </xf>
    <xf numFmtId="0" fontId="4" fillId="3" borderId="20" xfId="0" applyFont="1" applyFill="1" applyBorder="1" applyAlignment="1">
      <alignment horizontal="left" vertical="center" wrapText="1" indent="1"/>
    </xf>
    <xf numFmtId="0" fontId="4" fillId="3" borderId="0" xfId="0" applyFont="1" applyFill="1" applyAlignment="1">
      <alignment horizontal="center" vertical="center" wrapText="1"/>
    </xf>
    <xf numFmtId="0" fontId="4" fillId="3" borderId="0" xfId="0" applyFont="1" applyFill="1" applyAlignment="1">
      <alignment horizontal="left" vertical="center" wrapText="1" indent="1"/>
    </xf>
    <xf numFmtId="164" fontId="6" fillId="3" borderId="21" xfId="1" applyNumberFormat="1" applyFont="1" applyFill="1" applyBorder="1" applyAlignment="1">
      <alignment horizontal="left" wrapText="1"/>
    </xf>
    <xf numFmtId="164" fontId="3" fillId="3" borderId="21" xfId="1" applyNumberFormat="1" applyFont="1" applyFill="1" applyBorder="1" applyAlignment="1">
      <alignment horizontal="center" vertical="top" wrapText="1"/>
    </xf>
    <xf numFmtId="164" fontId="3" fillId="3" borderId="22" xfId="1" applyNumberFormat="1" applyFont="1" applyFill="1" applyBorder="1" applyAlignment="1">
      <alignment horizontal="center" vertical="top" wrapText="1"/>
    </xf>
    <xf numFmtId="1" fontId="5" fillId="0" borderId="11" xfId="0" applyNumberFormat="1" applyFont="1" applyBorder="1" applyAlignment="1">
      <alignment horizontal="center" vertical="center" shrinkToFit="1"/>
    </xf>
    <xf numFmtId="0" fontId="3" fillId="0" borderId="11" xfId="0" applyFont="1" applyBorder="1" applyAlignment="1">
      <alignment horizontal="center" vertical="center" wrapText="1"/>
    </xf>
    <xf numFmtId="164" fontId="3" fillId="0" borderId="23" xfId="1" applyNumberFormat="1" applyFont="1" applyBorder="1" applyAlignment="1">
      <alignment horizontal="center" vertical="center" wrapText="1"/>
    </xf>
    <xf numFmtId="164" fontId="3" fillId="0" borderId="23" xfId="1" applyNumberFormat="1" applyFont="1" applyFill="1" applyBorder="1" applyAlignment="1">
      <alignment horizontal="center" vertical="center" wrapText="1"/>
    </xf>
    <xf numFmtId="164" fontId="3" fillId="0" borderId="24" xfId="1" applyNumberFormat="1" applyFont="1" applyBorder="1" applyAlignment="1">
      <alignment horizontal="center" vertical="center" wrapText="1"/>
    </xf>
    <xf numFmtId="164" fontId="0" fillId="0" borderId="0" xfId="0" applyNumberFormat="1" applyAlignment="1">
      <alignment horizontal="left" vertical="top"/>
    </xf>
    <xf numFmtId="43" fontId="0" fillId="0" borderId="0" xfId="0" applyNumberFormat="1" applyAlignment="1">
      <alignment horizontal="left" vertical="top"/>
    </xf>
    <xf numFmtId="1" fontId="7" fillId="0" borderId="10" xfId="0" applyNumberFormat="1" applyFont="1" applyBorder="1" applyAlignment="1">
      <alignment horizontal="center" vertical="top" shrinkToFit="1"/>
    </xf>
    <xf numFmtId="0" fontId="4" fillId="4" borderId="15" xfId="0" applyFont="1" applyFill="1" applyBorder="1" applyAlignment="1">
      <alignment vertical="top" wrapText="1"/>
    </xf>
    <xf numFmtId="0" fontId="4" fillId="4" borderId="8" xfId="0" applyFont="1" applyFill="1" applyBorder="1" applyAlignment="1">
      <alignment vertical="top" wrapText="1"/>
    </xf>
    <xf numFmtId="164" fontId="3" fillId="4" borderId="8" xfId="1" applyNumberFormat="1" applyFont="1" applyFill="1" applyBorder="1" applyAlignment="1">
      <alignment vertical="top" wrapText="1"/>
    </xf>
    <xf numFmtId="164" fontId="3" fillId="4" borderId="9" xfId="1" applyNumberFormat="1" applyFont="1" applyFill="1" applyBorder="1" applyAlignment="1">
      <alignment vertical="top" wrapText="1"/>
    </xf>
    <xf numFmtId="0" fontId="5" fillId="0" borderId="10" xfId="0" applyFont="1" applyBorder="1" applyAlignment="1">
      <alignment horizontal="center" vertical="center" wrapText="1"/>
    </xf>
    <xf numFmtId="0" fontId="3" fillId="5" borderId="14" xfId="0" applyFont="1" applyFill="1" applyBorder="1" applyAlignment="1">
      <alignment horizontal="left" vertical="top" wrapText="1"/>
    </xf>
    <xf numFmtId="1" fontId="7" fillId="0" borderId="14" xfId="0" applyNumberFormat="1" applyFont="1" applyBorder="1" applyAlignment="1">
      <alignment horizontal="center" vertical="top" shrinkToFit="1"/>
    </xf>
    <xf numFmtId="0" fontId="3" fillId="0" borderId="14" xfId="0" applyFont="1" applyBorder="1" applyAlignment="1">
      <alignment horizontal="left" vertical="top" wrapText="1" indent="1"/>
    </xf>
    <xf numFmtId="164" fontId="3" fillId="0" borderId="14" xfId="1" applyNumberFormat="1" applyFont="1" applyBorder="1" applyAlignment="1">
      <alignment horizontal="center" vertical="top" wrapText="1"/>
    </xf>
    <xf numFmtId="164" fontId="3" fillId="0" borderId="25" xfId="1" applyNumberFormat="1" applyFont="1" applyBorder="1" applyAlignment="1">
      <alignment horizontal="center" vertical="top" wrapText="1"/>
    </xf>
    <xf numFmtId="0" fontId="6" fillId="0" borderId="7" xfId="0" applyFont="1" applyBorder="1" applyAlignment="1">
      <alignment horizontal="center" vertical="center" wrapText="1"/>
    </xf>
    <xf numFmtId="0" fontId="8" fillId="5" borderId="23" xfId="0" applyFont="1" applyFill="1" applyBorder="1" applyAlignment="1">
      <alignment horizontal="left" vertical="center" wrapText="1"/>
    </xf>
    <xf numFmtId="1" fontId="5" fillId="0" borderId="14" xfId="1" applyNumberFormat="1" applyFont="1" applyBorder="1" applyAlignment="1">
      <alignment horizontal="center" vertical="center" shrinkToFit="1"/>
    </xf>
    <xf numFmtId="0" fontId="3" fillId="0" borderId="14" xfId="0" applyFont="1" applyBorder="1" applyAlignment="1">
      <alignment horizontal="center" vertical="center" wrapText="1"/>
    </xf>
    <xf numFmtId="164" fontId="3" fillId="0" borderId="23" xfId="1" applyNumberFormat="1" applyFont="1" applyFill="1" applyBorder="1" applyAlignment="1">
      <alignment horizontal="center" vertical="top" wrapText="1"/>
    </xf>
    <xf numFmtId="0" fontId="8" fillId="5" borderId="26" xfId="0" applyFont="1" applyFill="1" applyBorder="1" applyAlignment="1">
      <alignment horizontal="left" vertical="center" wrapText="1"/>
    </xf>
    <xf numFmtId="0" fontId="8" fillId="5" borderId="27" xfId="0" applyFont="1" applyFill="1" applyBorder="1" applyAlignment="1">
      <alignment horizontal="left" vertical="center" wrapText="1"/>
    </xf>
    <xf numFmtId="164" fontId="3" fillId="0" borderId="28" xfId="1" applyNumberFormat="1" applyFont="1" applyFill="1" applyBorder="1" applyAlignment="1">
      <alignment horizontal="center" vertical="top" wrapText="1"/>
    </xf>
    <xf numFmtId="0" fontId="3" fillId="0" borderId="23" xfId="0" applyFont="1" applyBorder="1" applyAlignment="1">
      <alignment horizontal="center" vertical="center" wrapText="1"/>
    </xf>
    <xf numFmtId="0" fontId="2" fillId="0" borderId="23" xfId="0" applyFont="1" applyBorder="1" applyAlignment="1">
      <alignment horizontal="left" vertical="top"/>
    </xf>
    <xf numFmtId="0" fontId="0" fillId="0" borderId="23" xfId="0" applyBorder="1" applyAlignment="1">
      <alignment horizontal="left" vertical="top"/>
    </xf>
    <xf numFmtId="0" fontId="7" fillId="0" borderId="29" xfId="0" applyFont="1" applyBorder="1" applyAlignment="1">
      <alignment horizontal="center" vertical="center" wrapText="1"/>
    </xf>
    <xf numFmtId="0" fontId="4" fillId="4" borderId="30" xfId="0" applyFont="1" applyFill="1" applyBorder="1" applyAlignment="1">
      <alignment vertical="top" wrapText="1"/>
    </xf>
    <xf numFmtId="0" fontId="3" fillId="4" borderId="0" xfId="0" applyFont="1" applyFill="1" applyAlignment="1">
      <alignment vertical="top" wrapText="1"/>
    </xf>
    <xf numFmtId="0" fontId="4" fillId="4" borderId="0" xfId="0" applyFont="1" applyFill="1" applyAlignment="1">
      <alignment vertical="top" wrapText="1"/>
    </xf>
    <xf numFmtId="164" fontId="3" fillId="4" borderId="5" xfId="1" applyNumberFormat="1" applyFont="1" applyFill="1" applyBorder="1" applyAlignment="1">
      <alignment vertical="top" wrapText="1"/>
    </xf>
    <xf numFmtId="164" fontId="3" fillId="4" borderId="6" xfId="1" applyNumberFormat="1" applyFont="1" applyFill="1" applyBorder="1" applyAlignment="1">
      <alignment vertical="top" wrapText="1"/>
    </xf>
    <xf numFmtId="1" fontId="5" fillId="0" borderId="31" xfId="0" applyNumberFormat="1" applyFont="1" applyBorder="1" applyAlignment="1">
      <alignment horizontal="center" vertical="center" shrinkToFit="1"/>
    </xf>
    <xf numFmtId="0" fontId="3" fillId="0" borderId="32" xfId="0" applyFont="1" applyBorder="1" applyAlignment="1">
      <alignment horizontal="center" vertical="center" wrapText="1"/>
    </xf>
    <xf numFmtId="164" fontId="3" fillId="0" borderId="23" xfId="1" applyNumberFormat="1" applyFont="1" applyBorder="1" applyAlignment="1">
      <alignment horizontal="center" vertical="top" wrapText="1"/>
    </xf>
    <xf numFmtId="1" fontId="5" fillId="0" borderId="23" xfId="0" applyNumberFormat="1" applyFont="1" applyBorder="1" applyAlignment="1">
      <alignment horizontal="center" vertical="center" shrinkToFit="1"/>
    </xf>
    <xf numFmtId="164" fontId="6" fillId="4" borderId="11" xfId="1" applyNumberFormat="1" applyFont="1" applyFill="1" applyBorder="1" applyAlignment="1">
      <alignment horizontal="left" wrapText="1"/>
    </xf>
    <xf numFmtId="164" fontId="6" fillId="4" borderId="12" xfId="1" applyNumberFormat="1" applyFont="1" applyFill="1" applyBorder="1" applyAlignment="1">
      <alignment horizontal="left" wrapText="1"/>
    </xf>
    <xf numFmtId="1" fontId="7" fillId="0" borderId="10" xfId="0" applyNumberFormat="1" applyFont="1" applyBorder="1" applyAlignment="1">
      <alignment horizontal="center" vertical="center" shrinkToFit="1"/>
    </xf>
    <xf numFmtId="0" fontId="6" fillId="4" borderId="11" xfId="0" applyFont="1" applyFill="1" applyBorder="1" applyAlignment="1">
      <alignment horizontal="left" wrapText="1"/>
    </xf>
    <xf numFmtId="164" fontId="3" fillId="0" borderId="11" xfId="1" applyNumberFormat="1" applyFont="1" applyFill="1" applyBorder="1" applyAlignment="1">
      <alignment horizontal="center" vertical="top" wrapText="1"/>
    </xf>
    <xf numFmtId="164" fontId="3" fillId="0" borderId="11" xfId="1" applyNumberFormat="1" applyFont="1" applyBorder="1" applyAlignment="1">
      <alignment horizontal="center" vertical="top" wrapText="1"/>
    </xf>
    <xf numFmtId="164" fontId="3" fillId="0" borderId="12" xfId="1" applyNumberFormat="1" applyFont="1" applyBorder="1" applyAlignment="1">
      <alignment horizontal="center" vertical="top" wrapText="1"/>
    </xf>
    <xf numFmtId="0" fontId="6" fillId="0" borderId="10" xfId="0" applyFont="1" applyBorder="1" applyAlignment="1">
      <alignment horizontal="center" vertical="center" wrapText="1"/>
    </xf>
    <xf numFmtId="164" fontId="6" fillId="0" borderId="11" xfId="1" applyNumberFormat="1" applyFont="1" applyFill="1" applyBorder="1" applyAlignment="1">
      <alignment horizontal="left" wrapText="1"/>
    </xf>
    <xf numFmtId="164" fontId="6" fillId="0" borderId="11" xfId="1" applyNumberFormat="1" applyFont="1" applyBorder="1" applyAlignment="1">
      <alignment horizontal="left" wrapText="1"/>
    </xf>
    <xf numFmtId="0" fontId="0" fillId="0" borderId="0" xfId="0" applyAlignment="1">
      <alignment horizontal="left" vertical="center"/>
    </xf>
    <xf numFmtId="164" fontId="0" fillId="0" borderId="0" xfId="0" applyNumberFormat="1" applyAlignment="1">
      <alignment horizontal="left" vertical="center"/>
    </xf>
    <xf numFmtId="0" fontId="6" fillId="6" borderId="34" xfId="0" applyFont="1" applyFill="1" applyBorder="1" applyAlignment="1">
      <alignment horizontal="left" vertical="center" wrapText="1"/>
    </xf>
    <xf numFmtId="0" fontId="4" fillId="6" borderId="35" xfId="0" applyFont="1" applyFill="1" applyBorder="1" applyAlignment="1">
      <alignment vertical="center" wrapText="1"/>
    </xf>
    <xf numFmtId="164" fontId="3" fillId="6" borderId="35" xfId="1" applyNumberFormat="1" applyFont="1" applyFill="1" applyBorder="1" applyAlignment="1">
      <alignment vertical="center" wrapText="1"/>
    </xf>
    <xf numFmtId="164" fontId="3" fillId="6" borderId="36" xfId="1" applyNumberFormat="1" applyFont="1" applyFill="1" applyBorder="1" applyAlignment="1">
      <alignment vertical="center" wrapText="1"/>
    </xf>
    <xf numFmtId="164" fontId="3" fillId="6" borderId="37" xfId="1" applyNumberFormat="1" applyFont="1" applyFill="1" applyBorder="1" applyAlignment="1">
      <alignment horizontal="center" vertical="center" wrapText="1"/>
    </xf>
    <xf numFmtId="164" fontId="2" fillId="0" borderId="0" xfId="1" applyNumberFormat="1" applyFont="1" applyAlignment="1">
      <alignment horizontal="left" vertical="top"/>
    </xf>
    <xf numFmtId="166" fontId="2" fillId="0" borderId="0" xfId="1" applyNumberFormat="1" applyFont="1" applyAlignment="1">
      <alignment horizontal="left" vertical="top"/>
    </xf>
    <xf numFmtId="164" fontId="11" fillId="5" borderId="24" xfId="1" applyNumberFormat="1" applyFont="1" applyFill="1" applyBorder="1" applyAlignment="1">
      <alignment horizontal="left" vertical="center"/>
    </xf>
    <xf numFmtId="0" fontId="5" fillId="5" borderId="10" xfId="0" applyFont="1" applyFill="1" applyBorder="1" applyAlignment="1">
      <alignment horizontal="center" vertical="center" wrapText="1"/>
    </xf>
    <xf numFmtId="164" fontId="5" fillId="0" borderId="14" xfId="1" applyNumberFormat="1" applyFont="1" applyBorder="1" applyAlignment="1">
      <alignment horizontal="center" vertical="center" shrinkToFit="1"/>
    </xf>
    <xf numFmtId="0" fontId="8" fillId="5" borderId="38" xfId="0" applyFont="1" applyFill="1" applyBorder="1" applyAlignment="1">
      <alignment horizontal="left" vertical="center" wrapText="1"/>
    </xf>
    <xf numFmtId="0" fontId="5" fillId="0" borderId="39" xfId="0" applyFont="1" applyBorder="1" applyAlignment="1">
      <alignment horizontal="center" vertical="center" wrapText="1"/>
    </xf>
    <xf numFmtId="164" fontId="5" fillId="0" borderId="23" xfId="1" applyNumberFormat="1" applyFont="1" applyBorder="1" applyAlignment="1">
      <alignment horizontal="center" vertical="center" shrinkToFit="1"/>
    </xf>
    <xf numFmtId="164" fontId="5" fillId="0" borderId="33" xfId="1" applyNumberFormat="1" applyFont="1" applyBorder="1" applyAlignment="1">
      <alignment horizontal="center" vertical="center" shrinkToFit="1"/>
    </xf>
    <xf numFmtId="0" fontId="4" fillId="4" borderId="23" xfId="0" applyFont="1" applyFill="1" applyBorder="1" applyAlignment="1">
      <alignment horizontal="left" vertical="top" wrapText="1"/>
    </xf>
    <xf numFmtId="0" fontId="3" fillId="0" borderId="23" xfId="0" applyFont="1" applyBorder="1" applyAlignment="1">
      <alignment horizontal="left" vertical="top" wrapText="1"/>
    </xf>
    <xf numFmtId="1" fontId="0" fillId="0" borderId="0" xfId="0" applyNumberFormat="1" applyAlignment="1">
      <alignment horizontal="left" vertical="top"/>
    </xf>
    <xf numFmtId="0" fontId="16" fillId="0" borderId="0" xfId="0" applyFont="1" applyAlignment="1">
      <alignment horizontal="left" vertical="center"/>
    </xf>
    <xf numFmtId="0" fontId="19" fillId="0" borderId="23" xfId="0" applyFont="1" applyBorder="1" applyAlignment="1">
      <alignment horizontal="center" vertical="center"/>
    </xf>
    <xf numFmtId="0" fontId="19" fillId="0" borderId="23" xfId="0" applyFont="1" applyBorder="1" applyAlignment="1">
      <alignment horizontal="center" vertical="center" wrapText="1"/>
    </xf>
    <xf numFmtId="0" fontId="14" fillId="0" borderId="23" xfId="0" applyFont="1" applyBorder="1" applyAlignment="1">
      <alignment horizontal="center" vertical="center" wrapText="1"/>
    </xf>
    <xf numFmtId="0" fontId="20" fillId="0" borderId="23" xfId="0" applyFont="1" applyBorder="1" applyAlignment="1">
      <alignment horizontal="left" vertical="center" wrapText="1"/>
    </xf>
    <xf numFmtId="167" fontId="20" fillId="0" borderId="23" xfId="1" applyNumberFormat="1" applyFont="1" applyBorder="1" applyAlignment="1">
      <alignment vertical="center"/>
    </xf>
    <xf numFmtId="167" fontId="0" fillId="0" borderId="0" xfId="0" applyNumberFormat="1"/>
    <xf numFmtId="0" fontId="21" fillId="0" borderId="0" xfId="0" applyFont="1"/>
    <xf numFmtId="167" fontId="21" fillId="0" borderId="0" xfId="0" applyNumberFormat="1" applyFont="1"/>
    <xf numFmtId="167" fontId="20" fillId="0" borderId="0" xfId="1" applyNumberFormat="1" applyFont="1"/>
    <xf numFmtId="164" fontId="22" fillId="0" borderId="0" xfId="1" applyNumberFormat="1" applyFont="1" applyAlignment="1">
      <alignment horizontal="left" vertical="top"/>
    </xf>
    <xf numFmtId="0" fontId="22" fillId="0" borderId="0" xfId="0" applyFont="1" applyAlignment="1">
      <alignment horizontal="left" vertical="top"/>
    </xf>
    <xf numFmtId="0" fontId="23" fillId="0" borderId="0" xfId="0" applyFont="1" applyAlignment="1">
      <alignment horizontal="left" vertical="center"/>
    </xf>
    <xf numFmtId="164" fontId="22" fillId="0" borderId="0" xfId="0" applyNumberFormat="1" applyFont="1" applyAlignment="1">
      <alignment horizontal="left" vertical="top"/>
    </xf>
    <xf numFmtId="43" fontId="22" fillId="0" borderId="0" xfId="0" applyNumberFormat="1" applyFont="1" applyAlignment="1">
      <alignment horizontal="left" vertical="top"/>
    </xf>
    <xf numFmtId="166" fontId="22" fillId="0" borderId="0" xfId="1" applyNumberFormat="1" applyFont="1" applyAlignment="1">
      <alignment horizontal="left" vertical="top"/>
    </xf>
    <xf numFmtId="164" fontId="28" fillId="5" borderId="24" xfId="1" applyNumberFormat="1" applyFont="1" applyFill="1" applyBorder="1" applyAlignment="1">
      <alignment horizontal="left" vertical="center"/>
    </xf>
    <xf numFmtId="0" fontId="28" fillId="0" borderId="0" xfId="0" applyFont="1" applyAlignment="1">
      <alignment horizontal="left" vertical="top"/>
    </xf>
    <xf numFmtId="1" fontId="28" fillId="0" borderId="0" xfId="0" applyNumberFormat="1" applyFont="1" applyAlignment="1">
      <alignment horizontal="left" vertical="top"/>
    </xf>
    <xf numFmtId="164" fontId="28" fillId="0" borderId="0" xfId="0" applyNumberFormat="1" applyFont="1" applyAlignment="1">
      <alignment horizontal="left" vertical="top"/>
    </xf>
    <xf numFmtId="43" fontId="28" fillId="0" borderId="0" xfId="0" applyNumberFormat="1" applyFont="1" applyAlignment="1">
      <alignment horizontal="left" vertical="top"/>
    </xf>
    <xf numFmtId="0" fontId="32" fillId="0" borderId="10" xfId="0" applyFont="1" applyBorder="1" applyAlignment="1">
      <alignment horizontal="center" vertical="center" wrapText="1"/>
    </xf>
    <xf numFmtId="0" fontId="30" fillId="5" borderId="14" xfId="0" applyFont="1" applyFill="1" applyBorder="1" applyAlignment="1">
      <alignment horizontal="left" vertical="top" wrapText="1"/>
    </xf>
    <xf numFmtId="1" fontId="31" fillId="0" borderId="14" xfId="0" applyNumberFormat="1" applyFont="1" applyBorder="1" applyAlignment="1">
      <alignment horizontal="center" vertical="top" shrinkToFit="1"/>
    </xf>
    <xf numFmtId="0" fontId="30" fillId="0" borderId="14" xfId="0" applyFont="1" applyBorder="1" applyAlignment="1">
      <alignment horizontal="left" vertical="top" wrapText="1" indent="1"/>
    </xf>
    <xf numFmtId="164" fontId="30" fillId="0" borderId="14" xfId="1" applyNumberFormat="1" applyFont="1" applyBorder="1" applyAlignment="1">
      <alignment horizontal="center" vertical="top" wrapText="1"/>
    </xf>
    <xf numFmtId="164" fontId="30" fillId="0" borderId="25" xfId="1" applyNumberFormat="1" applyFont="1" applyBorder="1" applyAlignment="1">
      <alignment horizontal="center" vertical="top" wrapText="1"/>
    </xf>
    <xf numFmtId="0" fontId="32" fillId="0" borderId="7" xfId="0" applyFont="1" applyBorder="1" applyAlignment="1">
      <alignment horizontal="center" vertical="center" wrapText="1"/>
    </xf>
    <xf numFmtId="0" fontId="33" fillId="5" borderId="23" xfId="0" applyFont="1" applyFill="1" applyBorder="1" applyAlignment="1">
      <alignment horizontal="left" vertical="center" wrapText="1"/>
    </xf>
    <xf numFmtId="1" fontId="32" fillId="0" borderId="14" xfId="1" applyNumberFormat="1" applyFont="1" applyBorder="1" applyAlignment="1">
      <alignment horizontal="center" vertical="center" shrinkToFit="1"/>
    </xf>
    <xf numFmtId="0" fontId="30" fillId="0" borderId="14" xfId="0" applyFont="1" applyBorder="1" applyAlignment="1">
      <alignment horizontal="center" vertical="center" wrapText="1"/>
    </xf>
    <xf numFmtId="164" fontId="30" fillId="0" borderId="23" xfId="1" applyNumberFormat="1" applyFont="1" applyFill="1" applyBorder="1" applyAlignment="1">
      <alignment horizontal="right" vertical="center" wrapText="1"/>
    </xf>
    <xf numFmtId="164" fontId="30" fillId="0" borderId="23" xfId="1" applyNumberFormat="1" applyFont="1" applyBorder="1" applyAlignment="1">
      <alignment horizontal="right" vertical="center" wrapText="1"/>
    </xf>
    <xf numFmtId="164" fontId="30" fillId="0" borderId="24" xfId="1" applyNumberFormat="1" applyFont="1" applyBorder="1" applyAlignment="1">
      <alignment horizontal="right" vertical="center" wrapText="1"/>
    </xf>
    <xf numFmtId="0" fontId="33" fillId="5" borderId="26" xfId="0" applyFont="1" applyFill="1" applyBorder="1" applyAlignment="1">
      <alignment horizontal="left" vertical="center" wrapText="1"/>
    </xf>
    <xf numFmtId="164" fontId="30" fillId="0" borderId="23" xfId="1" applyNumberFormat="1" applyFont="1" applyFill="1" applyBorder="1" applyAlignment="1">
      <alignment horizontal="center" vertical="top" wrapText="1"/>
    </xf>
    <xf numFmtId="164" fontId="30" fillId="0" borderId="23" xfId="1" applyNumberFormat="1" applyFont="1" applyBorder="1" applyAlignment="1">
      <alignment horizontal="center" vertical="center" wrapText="1"/>
    </xf>
    <xf numFmtId="164" fontId="30" fillId="0" borderId="23" xfId="1" applyNumberFormat="1" applyFont="1" applyFill="1" applyBorder="1" applyAlignment="1">
      <alignment horizontal="center" vertical="center" wrapText="1"/>
    </xf>
    <xf numFmtId="164" fontId="30" fillId="0" borderId="24" xfId="1" applyNumberFormat="1" applyFont="1" applyBorder="1" applyAlignment="1">
      <alignment horizontal="center" vertical="center" wrapText="1"/>
    </xf>
    <xf numFmtId="0" fontId="33" fillId="5" borderId="27" xfId="0" applyFont="1" applyFill="1" applyBorder="1" applyAlignment="1">
      <alignment horizontal="left" vertical="center" wrapText="1"/>
    </xf>
    <xf numFmtId="1" fontId="32" fillId="0" borderId="23" xfId="1" applyNumberFormat="1" applyFont="1" applyBorder="1" applyAlignment="1">
      <alignment horizontal="center" vertical="center" shrinkToFit="1"/>
    </xf>
    <xf numFmtId="0" fontId="30" fillId="0" borderId="23" xfId="0" applyFont="1" applyBorder="1" applyAlignment="1">
      <alignment horizontal="center" vertical="center" wrapText="1"/>
    </xf>
    <xf numFmtId="0" fontId="32" fillId="0" borderId="23" xfId="0" applyFont="1" applyBorder="1" applyAlignment="1">
      <alignment horizontal="left" vertical="top"/>
    </xf>
    <xf numFmtId="0" fontId="26" fillId="4" borderId="23" xfId="0" applyFont="1" applyFill="1" applyBorder="1" applyAlignment="1">
      <alignment vertical="top" wrapText="1"/>
    </xf>
    <xf numFmtId="0" fontId="30" fillId="4" borderId="23" xfId="0" applyFont="1" applyFill="1" applyBorder="1" applyAlignment="1">
      <alignment vertical="top" wrapText="1"/>
    </xf>
    <xf numFmtId="0" fontId="26" fillId="4" borderId="0" xfId="0" applyFont="1" applyFill="1" applyAlignment="1">
      <alignment vertical="top" wrapText="1"/>
    </xf>
    <xf numFmtId="164" fontId="30" fillId="4" borderId="23" xfId="1" applyNumberFormat="1" applyFont="1" applyFill="1" applyBorder="1" applyAlignment="1">
      <alignment vertical="top" wrapText="1"/>
    </xf>
    <xf numFmtId="164" fontId="30" fillId="4" borderId="5" xfId="1" applyNumberFormat="1" applyFont="1" applyFill="1" applyBorder="1" applyAlignment="1">
      <alignment vertical="top" wrapText="1"/>
    </xf>
    <xf numFmtId="164" fontId="30" fillId="4" borderId="6" xfId="1" applyNumberFormat="1" applyFont="1" applyFill="1" applyBorder="1" applyAlignment="1">
      <alignment vertical="top" wrapText="1"/>
    </xf>
    <xf numFmtId="0" fontId="32" fillId="5" borderId="10" xfId="0" applyFont="1" applyFill="1" applyBorder="1" applyAlignment="1">
      <alignment horizontal="center" vertical="center" wrapText="1"/>
    </xf>
    <xf numFmtId="1" fontId="32" fillId="0" borderId="31" xfId="0" applyNumberFormat="1" applyFont="1" applyBorder="1" applyAlignment="1">
      <alignment horizontal="center" vertical="center" shrinkToFit="1"/>
    </xf>
    <xf numFmtId="0" fontId="30" fillId="0" borderId="32" xfId="0" applyFont="1" applyBorder="1" applyAlignment="1">
      <alignment horizontal="center" vertical="center" wrapText="1"/>
    </xf>
    <xf numFmtId="164" fontId="30" fillId="0" borderId="23" xfId="1" applyNumberFormat="1" applyFont="1" applyBorder="1" applyAlignment="1">
      <alignment horizontal="center" vertical="top" wrapText="1"/>
    </xf>
    <xf numFmtId="1" fontId="32" fillId="0" borderId="33" xfId="0" applyNumberFormat="1" applyFont="1" applyBorder="1" applyAlignment="1">
      <alignment horizontal="center" vertical="center" shrinkToFit="1"/>
    </xf>
    <xf numFmtId="1" fontId="32" fillId="0" borderId="23" xfId="0" applyNumberFormat="1" applyFont="1" applyBorder="1" applyAlignment="1">
      <alignment horizontal="center" vertical="center" shrinkToFit="1"/>
    </xf>
    <xf numFmtId="0" fontId="32" fillId="0" borderId="0" xfId="0" applyFont="1" applyAlignment="1">
      <alignment horizontal="left" vertical="top"/>
    </xf>
    <xf numFmtId="0" fontId="26" fillId="4" borderId="23" xfId="0" applyFont="1" applyFill="1" applyBorder="1" applyAlignment="1">
      <alignment horizontal="left" vertical="top" wrapText="1"/>
    </xf>
    <xf numFmtId="0" fontId="30" fillId="0" borderId="23" xfId="0" applyFont="1" applyBorder="1" applyAlignment="1">
      <alignment horizontal="left" vertical="top" wrapText="1"/>
    </xf>
    <xf numFmtId="164" fontId="24" fillId="6" borderId="37" xfId="1" applyNumberFormat="1" applyFont="1" applyFill="1" applyBorder="1" applyAlignment="1">
      <alignment horizontal="center" vertical="center" wrapText="1"/>
    </xf>
    <xf numFmtId="0" fontId="38" fillId="0" borderId="0" xfId="0" applyFont="1" applyAlignment="1">
      <alignment horizontal="left" vertical="center"/>
    </xf>
    <xf numFmtId="164" fontId="38" fillId="0" borderId="0" xfId="0" applyNumberFormat="1" applyFont="1" applyAlignment="1">
      <alignment horizontal="left" vertical="center"/>
    </xf>
    <xf numFmtId="0" fontId="32" fillId="0" borderId="39" xfId="0" applyFont="1" applyBorder="1" applyAlignment="1">
      <alignment horizontal="center" vertical="center" wrapText="1"/>
    </xf>
    <xf numFmtId="0" fontId="33" fillId="5" borderId="38" xfId="0" applyFont="1" applyFill="1" applyBorder="1" applyAlignment="1">
      <alignment horizontal="left" vertical="center" wrapText="1"/>
    </xf>
    <xf numFmtId="0" fontId="31" fillId="0" borderId="29" xfId="0" applyFont="1" applyBorder="1" applyAlignment="1">
      <alignment horizontal="center" vertical="center" wrapText="1"/>
    </xf>
    <xf numFmtId="0" fontId="26" fillId="4" borderId="30" xfId="0" applyFont="1" applyFill="1" applyBorder="1" applyAlignment="1">
      <alignment vertical="top" wrapText="1"/>
    </xf>
    <xf numFmtId="0" fontId="30" fillId="4" borderId="0" xfId="0" applyFont="1" applyFill="1" applyAlignment="1">
      <alignment vertical="top" wrapText="1"/>
    </xf>
    <xf numFmtId="0" fontId="32" fillId="5" borderId="7" xfId="0" applyFont="1" applyFill="1" applyBorder="1" applyAlignment="1">
      <alignment horizontal="center" vertical="center" wrapText="1"/>
    </xf>
    <xf numFmtId="0" fontId="30" fillId="0" borderId="40" xfId="0" applyFont="1" applyBorder="1" applyAlignment="1">
      <alignment horizontal="center" vertical="center" wrapText="1"/>
    </xf>
    <xf numFmtId="0" fontId="32" fillId="4" borderId="23" xfId="0" applyFont="1" applyFill="1" applyBorder="1" applyAlignment="1">
      <alignment horizontal="left" wrapText="1"/>
    </xf>
    <xf numFmtId="0" fontId="39" fillId="5" borderId="23" xfId="0" applyFont="1" applyFill="1" applyBorder="1" applyAlignment="1">
      <alignment horizontal="left" vertical="center" wrapText="1"/>
    </xf>
    <xf numFmtId="164" fontId="36" fillId="0" borderId="23" xfId="1" applyNumberFormat="1" applyFont="1" applyFill="1" applyBorder="1" applyAlignment="1">
      <alignment horizontal="right" vertical="center" wrapText="1"/>
    </xf>
    <xf numFmtId="164" fontId="36" fillId="0" borderId="23" xfId="1" applyNumberFormat="1" applyFont="1" applyBorder="1" applyAlignment="1">
      <alignment horizontal="right" vertical="center" wrapText="1"/>
    </xf>
    <xf numFmtId="164" fontId="36" fillId="0" borderId="23" xfId="1" applyNumberFormat="1" applyFont="1" applyFill="1" applyBorder="1" applyAlignment="1">
      <alignment horizontal="center" vertical="top" wrapText="1"/>
    </xf>
    <xf numFmtId="164" fontId="36" fillId="0" borderId="23" xfId="1" applyNumberFormat="1" applyFont="1" applyBorder="1" applyAlignment="1">
      <alignment horizontal="center" vertical="center" wrapText="1"/>
    </xf>
    <xf numFmtId="164" fontId="36" fillId="0" borderId="23" xfId="1" applyNumberFormat="1" applyFont="1" applyFill="1" applyBorder="1" applyAlignment="1">
      <alignment horizontal="center" vertical="center" wrapText="1"/>
    </xf>
    <xf numFmtId="1" fontId="37" fillId="0" borderId="23" xfId="1" applyNumberFormat="1" applyFont="1" applyBorder="1" applyAlignment="1">
      <alignment horizontal="center" vertical="center" shrinkToFit="1"/>
    </xf>
    <xf numFmtId="0" fontId="36" fillId="0" borderId="23" xfId="0" applyFont="1" applyBorder="1" applyAlignment="1">
      <alignment horizontal="center" vertical="center" wrapText="1"/>
    </xf>
    <xf numFmtId="0" fontId="37" fillId="0" borderId="23" xfId="0" applyFont="1" applyBorder="1" applyAlignment="1">
      <alignment horizontal="center" vertical="center" wrapText="1"/>
    </xf>
    <xf numFmtId="0" fontId="15" fillId="0" borderId="23" xfId="0" applyFont="1" applyBorder="1" applyAlignment="1">
      <alignment horizontal="center" vertical="center" wrapText="1"/>
    </xf>
    <xf numFmtId="0" fontId="13" fillId="4" borderId="23" xfId="0" applyFont="1" applyFill="1" applyBorder="1" applyAlignment="1">
      <alignment vertical="top" wrapText="1"/>
    </xf>
    <xf numFmtId="0" fontId="36" fillId="4" borderId="23" xfId="0" applyFont="1" applyFill="1" applyBorder="1" applyAlignment="1">
      <alignment vertical="top" wrapText="1"/>
    </xf>
    <xf numFmtId="164" fontId="36" fillId="4" borderId="23" xfId="1" applyNumberFormat="1" applyFont="1" applyFill="1" applyBorder="1" applyAlignment="1">
      <alignment vertical="top" wrapText="1"/>
    </xf>
    <xf numFmtId="0" fontId="35" fillId="0" borderId="23" xfId="0" applyFont="1" applyBorder="1" applyAlignment="1">
      <alignment horizontal="left" vertical="top"/>
    </xf>
    <xf numFmtId="164" fontId="36" fillId="0" borderId="23" xfId="1" applyNumberFormat="1" applyFont="1" applyBorder="1" applyAlignment="1">
      <alignment horizontal="center" vertical="top" wrapText="1"/>
    </xf>
    <xf numFmtId="1" fontId="37" fillId="0" borderId="23" xfId="0" applyNumberFormat="1" applyFont="1" applyBorder="1" applyAlignment="1">
      <alignment horizontal="center" vertical="center" shrinkToFit="1"/>
    </xf>
    <xf numFmtId="0" fontId="13" fillId="4" borderId="23" xfId="0" applyFont="1" applyFill="1" applyBorder="1" applyAlignment="1">
      <alignment horizontal="left" vertical="top" wrapText="1"/>
    </xf>
    <xf numFmtId="0" fontId="35" fillId="0" borderId="0" xfId="0" applyFont="1" applyAlignment="1">
      <alignment horizontal="left" vertical="top"/>
    </xf>
    <xf numFmtId="164" fontId="35" fillId="0" borderId="0" xfId="0" applyNumberFormat="1" applyFont="1" applyAlignment="1">
      <alignment horizontal="left" vertical="top"/>
    </xf>
    <xf numFmtId="43" fontId="35" fillId="0" borderId="0" xfId="0" applyNumberFormat="1" applyFont="1" applyAlignment="1">
      <alignment horizontal="left" vertical="top"/>
    </xf>
    <xf numFmtId="0" fontId="37" fillId="5" borderId="23" xfId="0" applyFont="1" applyFill="1" applyBorder="1" applyAlignment="1">
      <alignment horizontal="center" vertical="center" wrapText="1"/>
    </xf>
    <xf numFmtId="0" fontId="41" fillId="0" borderId="0" xfId="0" applyFont="1"/>
    <xf numFmtId="167" fontId="42" fillId="0" borderId="23" xfId="1" applyNumberFormat="1" applyFont="1" applyBorder="1" applyAlignment="1">
      <alignment vertical="center"/>
    </xf>
    <xf numFmtId="164" fontId="42" fillId="0" borderId="23" xfId="1" applyNumberFormat="1" applyFont="1" applyBorder="1" applyAlignment="1">
      <alignment vertical="center"/>
    </xf>
    <xf numFmtId="0" fontId="29" fillId="6" borderId="41" xfId="0" applyFont="1" applyFill="1" applyBorder="1" applyAlignment="1">
      <alignment horizontal="right" vertical="center" wrapText="1"/>
    </xf>
    <xf numFmtId="0" fontId="43" fillId="0" borderId="0" xfId="0" applyFont="1" applyAlignment="1">
      <alignment horizontal="left" vertical="center"/>
    </xf>
    <xf numFmtId="164" fontId="28" fillId="5" borderId="0" xfId="1" applyNumberFormat="1" applyFont="1" applyFill="1" applyBorder="1" applyAlignment="1">
      <alignment horizontal="left" vertical="center"/>
    </xf>
    <xf numFmtId="1" fontId="31" fillId="0" borderId="29" xfId="0" applyNumberFormat="1" applyFont="1" applyBorder="1" applyAlignment="1">
      <alignment horizontal="center" vertical="top" shrinkToFit="1"/>
    </xf>
    <xf numFmtId="0" fontId="26" fillId="4" borderId="46" xfId="0" applyFont="1" applyFill="1" applyBorder="1" applyAlignment="1">
      <alignment vertical="top" wrapText="1"/>
    </xf>
    <xf numFmtId="0" fontId="26" fillId="4" borderId="5" xfId="0" applyFont="1" applyFill="1" applyBorder="1" applyAlignment="1">
      <alignment vertical="top" wrapText="1"/>
    </xf>
    <xf numFmtId="0" fontId="4" fillId="3" borderId="23" xfId="0" applyFont="1" applyFill="1" applyBorder="1" applyAlignment="1">
      <alignment horizontal="left" vertical="center" wrapText="1" indent="1"/>
    </xf>
    <xf numFmtId="164" fontId="6" fillId="3" borderId="23" xfId="1" applyNumberFormat="1" applyFont="1" applyFill="1" applyBorder="1" applyAlignment="1">
      <alignment horizontal="left" wrapText="1"/>
    </xf>
    <xf numFmtId="164" fontId="3" fillId="3" borderId="23" xfId="1" applyNumberFormat="1" applyFont="1" applyFill="1" applyBorder="1" applyAlignment="1">
      <alignment horizontal="center" vertical="top" wrapText="1"/>
    </xf>
    <xf numFmtId="1" fontId="31" fillId="0" borderId="23" xfId="0" applyNumberFormat="1" applyFont="1" applyBorder="1" applyAlignment="1">
      <alignment horizontal="center" vertical="top" shrinkToFit="1"/>
    </xf>
    <xf numFmtId="0" fontId="28" fillId="0" borderId="23" xfId="0" applyFont="1" applyBorder="1" applyAlignment="1">
      <alignment horizontal="left" vertical="top"/>
    </xf>
    <xf numFmtId="0" fontId="32" fillId="0" borderId="23" xfId="0" applyFont="1" applyBorder="1" applyAlignment="1">
      <alignment horizontal="center" vertical="center" wrapText="1"/>
    </xf>
    <xf numFmtId="0" fontId="30" fillId="5" borderId="23" xfId="0" applyFont="1" applyFill="1" applyBorder="1" applyAlignment="1">
      <alignment horizontal="left" vertical="top" wrapText="1"/>
    </xf>
    <xf numFmtId="0" fontId="30" fillId="0" borderId="23" xfId="0" applyFont="1" applyBorder="1" applyAlignment="1">
      <alignment horizontal="left" vertical="top" wrapText="1" indent="1"/>
    </xf>
    <xf numFmtId="0" fontId="31" fillId="0" borderId="23" xfId="0" applyFont="1" applyBorder="1" applyAlignment="1">
      <alignment horizontal="center" vertical="center" wrapText="1"/>
    </xf>
    <xf numFmtId="0" fontId="32" fillId="5" borderId="23" xfId="0" applyFont="1" applyFill="1" applyBorder="1" applyAlignment="1">
      <alignment horizontal="center" vertical="center" wrapText="1"/>
    </xf>
    <xf numFmtId="1" fontId="31" fillId="0" borderId="23" xfId="0" applyNumberFormat="1" applyFont="1" applyBorder="1" applyAlignment="1">
      <alignment horizontal="center" vertical="center" shrinkToFit="1"/>
    </xf>
    <xf numFmtId="164" fontId="32" fillId="4" borderId="23" xfId="1" applyNumberFormat="1" applyFont="1" applyFill="1" applyBorder="1" applyAlignment="1">
      <alignment horizontal="left" wrapText="1"/>
    </xf>
    <xf numFmtId="164" fontId="24" fillId="6" borderId="23" xfId="1" applyNumberFormat="1" applyFont="1" applyFill="1" applyBorder="1" applyAlignment="1">
      <alignment horizontal="center" vertical="center" wrapText="1"/>
    </xf>
    <xf numFmtId="164" fontId="44" fillId="3" borderId="23" xfId="1" applyNumberFormat="1" applyFont="1" applyFill="1" applyBorder="1" applyAlignment="1">
      <alignment horizontal="center" vertical="center" wrapText="1"/>
    </xf>
    <xf numFmtId="164" fontId="45" fillId="3" borderId="23" xfId="1" applyNumberFormat="1" applyFont="1" applyFill="1" applyBorder="1" applyAlignment="1">
      <alignment horizontal="center" vertical="center" wrapText="1"/>
    </xf>
    <xf numFmtId="1" fontId="31" fillId="0" borderId="33" xfId="0" applyNumberFormat="1" applyFont="1" applyBorder="1" applyAlignment="1">
      <alignment horizontal="center" vertical="top" shrinkToFit="1"/>
    </xf>
    <xf numFmtId="0" fontId="26" fillId="4" borderId="33" xfId="0" applyFont="1" applyFill="1" applyBorder="1" applyAlignment="1">
      <alignment vertical="top" wrapText="1"/>
    </xf>
    <xf numFmtId="164" fontId="30" fillId="4" borderId="33" xfId="1" applyNumberFormat="1" applyFont="1" applyFill="1" applyBorder="1" applyAlignment="1">
      <alignment vertical="top" wrapText="1"/>
    </xf>
    <xf numFmtId="0" fontId="4" fillId="3" borderId="34" xfId="0" applyFont="1" applyFill="1" applyBorder="1" applyAlignment="1">
      <alignment horizontal="left" vertical="center" wrapText="1" indent="1"/>
    </xf>
    <xf numFmtId="0" fontId="4" fillId="3" borderId="47" xfId="0" applyFont="1" applyFill="1" applyBorder="1" applyAlignment="1">
      <alignment horizontal="center" vertical="center" wrapText="1"/>
    </xf>
    <xf numFmtId="0" fontId="4" fillId="3" borderId="47" xfId="0" applyFont="1" applyFill="1" applyBorder="1" applyAlignment="1">
      <alignment horizontal="left" vertical="center" wrapText="1" indent="1"/>
    </xf>
    <xf numFmtId="164" fontId="6" fillId="3" borderId="47" xfId="1" applyNumberFormat="1" applyFont="1" applyFill="1" applyBorder="1" applyAlignment="1">
      <alignment horizontal="left" wrapText="1"/>
    </xf>
    <xf numFmtId="164" fontId="3" fillId="3" borderId="47" xfId="1" applyNumberFormat="1" applyFont="1" applyFill="1" applyBorder="1" applyAlignment="1">
      <alignment horizontal="center" vertical="top" wrapText="1"/>
    </xf>
    <xf numFmtId="164" fontId="3" fillId="3" borderId="48" xfId="1" applyNumberFormat="1" applyFont="1" applyFill="1" applyBorder="1" applyAlignment="1">
      <alignment horizontal="center" vertical="top" wrapText="1"/>
    </xf>
    <xf numFmtId="164" fontId="31" fillId="3" borderId="47" xfId="1" applyNumberFormat="1" applyFont="1" applyFill="1" applyBorder="1" applyAlignment="1">
      <alignment horizontal="center" vertical="center" wrapText="1"/>
    </xf>
    <xf numFmtId="164" fontId="26" fillId="3" borderId="47" xfId="1" applyNumberFormat="1" applyFont="1" applyFill="1" applyBorder="1" applyAlignment="1">
      <alignment horizontal="center" vertical="center" wrapText="1"/>
    </xf>
    <xf numFmtId="0" fontId="12" fillId="3" borderId="23" xfId="0" applyFont="1" applyFill="1" applyBorder="1" applyAlignment="1">
      <alignment horizontal="left" vertical="center" wrapText="1" indent="1"/>
    </xf>
    <xf numFmtId="0" fontId="12" fillId="3" borderId="23" xfId="0" applyFont="1" applyFill="1" applyBorder="1" applyAlignment="1">
      <alignment horizontal="center" vertical="center" wrapText="1"/>
    </xf>
    <xf numFmtId="1" fontId="15" fillId="0" borderId="23" xfId="0" applyNumberFormat="1" applyFont="1" applyBorder="1" applyAlignment="1">
      <alignment horizontal="center" vertical="top" shrinkToFit="1"/>
    </xf>
    <xf numFmtId="0" fontId="36" fillId="5" borderId="23" xfId="0" applyFont="1" applyFill="1" applyBorder="1" applyAlignment="1">
      <alignment horizontal="left" vertical="top" wrapText="1"/>
    </xf>
    <xf numFmtId="0" fontId="36" fillId="0" borderId="23" xfId="0" applyFont="1" applyBorder="1" applyAlignment="1">
      <alignment horizontal="left" vertical="top" wrapText="1" indent="1"/>
    </xf>
    <xf numFmtId="0" fontId="35" fillId="0" borderId="23" xfId="0" applyFont="1" applyBorder="1" applyAlignment="1">
      <alignment horizontal="center" vertical="center" wrapText="1"/>
    </xf>
    <xf numFmtId="1" fontId="15" fillId="0" borderId="23" xfId="0" applyNumberFormat="1" applyFont="1" applyBorder="1" applyAlignment="1">
      <alignment horizontal="center" vertical="center" shrinkToFit="1"/>
    </xf>
    <xf numFmtId="0" fontId="35" fillId="4" borderId="23" xfId="0" applyFont="1" applyFill="1" applyBorder="1" applyAlignment="1">
      <alignment horizontal="left" wrapText="1"/>
    </xf>
    <xf numFmtId="164" fontId="35" fillId="4" borderId="23" xfId="1" applyNumberFormat="1" applyFont="1" applyFill="1" applyBorder="1" applyAlignment="1">
      <alignment horizontal="left" wrapText="1"/>
    </xf>
    <xf numFmtId="164" fontId="35" fillId="0" borderId="23" xfId="1" applyNumberFormat="1" applyFont="1" applyFill="1" applyBorder="1" applyAlignment="1">
      <alignment horizontal="left" wrapText="1"/>
    </xf>
    <xf numFmtId="164" fontId="35" fillId="0" borderId="23" xfId="1" applyNumberFormat="1" applyFont="1" applyBorder="1" applyAlignment="1">
      <alignment horizontal="left" wrapText="1"/>
    </xf>
    <xf numFmtId="43" fontId="30" fillId="0" borderId="23" xfId="1" applyFont="1" applyFill="1" applyBorder="1" applyAlignment="1">
      <alignment horizontal="right" vertical="center" wrapText="1"/>
    </xf>
    <xf numFmtId="0" fontId="46" fillId="0" borderId="0" xfId="0" applyFont="1" applyAlignment="1">
      <alignment horizontal="center" vertical="top"/>
    </xf>
    <xf numFmtId="0" fontId="46" fillId="0" borderId="0" xfId="0" applyFont="1" applyAlignment="1">
      <alignment horizontal="center" vertical="center"/>
    </xf>
    <xf numFmtId="0" fontId="15" fillId="0" borderId="23" xfId="0" applyFont="1" applyBorder="1" applyAlignment="1">
      <alignment horizontal="left" vertical="center" wrapText="1"/>
    </xf>
    <xf numFmtId="0" fontId="47" fillId="0" borderId="23" xfId="0" applyFont="1" applyBorder="1" applyAlignment="1">
      <alignment horizontal="left" vertical="top"/>
    </xf>
    <xf numFmtId="0" fontId="48" fillId="0" borderId="23" xfId="0" applyFont="1" applyBorder="1" applyAlignment="1">
      <alignment horizontal="left" vertical="top"/>
    </xf>
    <xf numFmtId="0" fontId="32" fillId="5" borderId="13" xfId="0" applyFont="1" applyFill="1" applyBorder="1" applyAlignment="1">
      <alignment horizontal="center" vertical="center" wrapText="1"/>
    </xf>
    <xf numFmtId="0" fontId="32" fillId="0" borderId="28" xfId="0" applyFont="1" applyBorder="1" applyAlignment="1">
      <alignment horizontal="left" vertical="top"/>
    </xf>
    <xf numFmtId="164" fontId="30" fillId="0" borderId="28" xfId="1" applyNumberFormat="1" applyFont="1" applyBorder="1" applyAlignment="1">
      <alignment horizontal="center" vertical="top" wrapText="1"/>
    </xf>
    <xf numFmtId="164" fontId="30" fillId="0" borderId="28" xfId="1" applyNumberFormat="1" applyFont="1" applyBorder="1" applyAlignment="1">
      <alignment horizontal="center" vertical="center" wrapText="1"/>
    </xf>
    <xf numFmtId="164" fontId="30" fillId="0" borderId="28" xfId="1" applyNumberFormat="1" applyFont="1" applyFill="1" applyBorder="1" applyAlignment="1">
      <alignment horizontal="center" vertical="center" wrapText="1"/>
    </xf>
    <xf numFmtId="164" fontId="30" fillId="0" borderId="49" xfId="1" applyNumberFormat="1" applyFont="1" applyBorder="1" applyAlignment="1">
      <alignment horizontal="center" vertical="center" wrapText="1"/>
    </xf>
    <xf numFmtId="0" fontId="32" fillId="5" borderId="4" xfId="0" applyFont="1" applyFill="1" applyBorder="1" applyAlignment="1">
      <alignment horizontal="center" vertical="center" wrapText="1"/>
    </xf>
    <xf numFmtId="0" fontId="48" fillId="0" borderId="33" xfId="0" applyFont="1" applyBorder="1" applyAlignment="1">
      <alignment horizontal="left" vertical="top" wrapText="1"/>
    </xf>
    <xf numFmtId="0" fontId="30" fillId="0" borderId="50" xfId="0" applyFont="1" applyBorder="1" applyAlignment="1">
      <alignment horizontal="center" vertical="center" wrapText="1"/>
    </xf>
    <xf numFmtId="164" fontId="30" fillId="0" borderId="33" xfId="1" applyNumberFormat="1" applyFont="1" applyFill="1" applyBorder="1" applyAlignment="1">
      <alignment horizontal="right" vertical="center" wrapText="1"/>
    </xf>
    <xf numFmtId="164" fontId="30" fillId="0" borderId="33" xfId="1" applyNumberFormat="1" applyFont="1" applyBorder="1" applyAlignment="1">
      <alignment horizontal="right" vertical="center" wrapText="1"/>
    </xf>
    <xf numFmtId="0" fontId="15" fillId="0" borderId="0" xfId="0" applyFont="1" applyAlignment="1">
      <alignment horizontal="left" vertical="center"/>
    </xf>
    <xf numFmtId="0" fontId="33" fillId="0" borderId="0" xfId="0" applyFont="1" applyAlignment="1">
      <alignment horizontal="center" vertical="center"/>
    </xf>
    <xf numFmtId="14" fontId="50" fillId="0" borderId="23" xfId="1" quotePrefix="1" applyNumberFormat="1" applyFont="1" applyBorder="1" applyAlignment="1">
      <alignment horizontal="right"/>
    </xf>
    <xf numFmtId="0" fontId="33" fillId="0" borderId="0" xfId="0" applyFont="1"/>
    <xf numFmtId="164" fontId="50" fillId="0" borderId="23" xfId="1" quotePrefix="1" applyNumberFormat="1" applyFont="1" applyBorder="1" applyAlignment="1">
      <alignment horizontal="right" vertical="center"/>
    </xf>
    <xf numFmtId="0" fontId="49" fillId="0" borderId="0" xfId="0" applyFont="1" applyAlignment="1">
      <alignment horizontal="left"/>
    </xf>
    <xf numFmtId="0" fontId="50" fillId="0" borderId="23" xfId="0" applyFont="1" applyBorder="1" applyAlignment="1">
      <alignment horizontal="right"/>
    </xf>
    <xf numFmtId="0" fontId="49" fillId="0" borderId="0" xfId="0" applyFont="1" applyAlignment="1">
      <alignment horizontal="left" wrapText="1"/>
    </xf>
    <xf numFmtId="0" fontId="50" fillId="0" borderId="0" xfId="0" applyFont="1" applyAlignment="1">
      <alignment horizontal="right" vertical="center"/>
    </xf>
    <xf numFmtId="0" fontId="50" fillId="0" borderId="0" xfId="0" applyFont="1" applyAlignment="1">
      <alignment horizontal="right"/>
    </xf>
    <xf numFmtId="0" fontId="50" fillId="0" borderId="23" xfId="0" applyFont="1" applyBorder="1" applyAlignment="1">
      <alignment horizontal="right" vertical="center"/>
    </xf>
    <xf numFmtId="0" fontId="50" fillId="0" borderId="0" xfId="0" applyFont="1" applyAlignment="1">
      <alignment vertical="center"/>
    </xf>
    <xf numFmtId="164" fontId="25" fillId="3" borderId="47" xfId="1" applyNumberFormat="1" applyFont="1" applyFill="1" applyBorder="1" applyAlignment="1">
      <alignment horizontal="center" vertical="center" wrapText="1"/>
    </xf>
    <xf numFmtId="164" fontId="30" fillId="0" borderId="23" xfId="2" applyNumberFormat="1" applyFont="1" applyBorder="1" applyAlignment="1">
      <alignment horizontal="right" vertical="center" wrapText="1"/>
    </xf>
    <xf numFmtId="43" fontId="0" fillId="0" borderId="0" xfId="0" applyNumberFormat="1"/>
    <xf numFmtId="0" fontId="54" fillId="0" borderId="0" xfId="0" applyFont="1"/>
    <xf numFmtId="164" fontId="0" fillId="0" borderId="0" xfId="1" applyNumberFormat="1" applyFont="1"/>
    <xf numFmtId="164" fontId="35" fillId="0" borderId="0" xfId="1" applyNumberFormat="1" applyFont="1" applyAlignment="1">
      <alignment vertical="center"/>
    </xf>
    <xf numFmtId="164" fontId="35" fillId="0" borderId="0" xfId="1" applyNumberFormat="1" applyFont="1"/>
    <xf numFmtId="0" fontId="2" fillId="0" borderId="0" xfId="0" applyFont="1"/>
    <xf numFmtId="164" fontId="46" fillId="0" borderId="0" xfId="0" applyNumberFormat="1" applyFont="1" applyAlignment="1">
      <alignment horizontal="center" vertical="top"/>
    </xf>
    <xf numFmtId="168" fontId="30" fillId="0" borderId="23" xfId="1" applyNumberFormat="1" applyFont="1" applyBorder="1" applyAlignment="1">
      <alignment horizontal="right" vertical="center" wrapText="1"/>
    </xf>
    <xf numFmtId="43" fontId="30" fillId="0" borderId="23" xfId="1" applyFont="1" applyBorder="1" applyAlignment="1">
      <alignment horizontal="right" vertical="center" wrapText="1"/>
    </xf>
    <xf numFmtId="168" fontId="30" fillId="0" borderId="23" xfId="1" applyNumberFormat="1" applyFont="1" applyFill="1" applyBorder="1" applyAlignment="1">
      <alignment horizontal="right" vertical="center" wrapText="1"/>
    </xf>
    <xf numFmtId="167" fontId="42" fillId="0" borderId="0" xfId="1" applyNumberFormat="1" applyFont="1" applyBorder="1" applyAlignment="1">
      <alignment vertical="center"/>
    </xf>
    <xf numFmtId="0" fontId="50" fillId="0" borderId="0" xfId="0" applyFont="1" applyAlignment="1">
      <alignment horizontal="right" vertical="center"/>
    </xf>
    <xf numFmtId="0" fontId="18" fillId="0" borderId="0" xfId="0" applyFont="1" applyAlignment="1">
      <alignment horizontal="center" vertical="center"/>
    </xf>
    <xf numFmtId="0" fontId="17" fillId="0" borderId="0" xfId="0" applyFont="1" applyAlignment="1">
      <alignment horizontal="center"/>
    </xf>
    <xf numFmtId="0" fontId="52" fillId="0" borderId="0" xfId="0" applyFont="1" applyAlignment="1">
      <alignment horizontal="center" vertical="center"/>
    </xf>
    <xf numFmtId="0" fontId="49" fillId="0" borderId="0" xfId="0" applyFont="1" applyAlignment="1">
      <alignment horizontal="left" vertical="center"/>
    </xf>
    <xf numFmtId="0" fontId="51" fillId="0" borderId="0" xfId="0" applyFont="1" applyAlignment="1">
      <alignment horizontal="left"/>
    </xf>
    <xf numFmtId="0" fontId="42" fillId="0" borderId="23" xfId="0" applyFont="1" applyBorder="1" applyAlignment="1">
      <alignment horizontal="right" vertical="center"/>
    </xf>
    <xf numFmtId="0" fontId="49" fillId="0" borderId="0" xfId="0" applyFont="1" applyAlignment="1">
      <alignment horizontal="left" wrapText="1"/>
    </xf>
    <xf numFmtId="0" fontId="24" fillId="2" borderId="20" xfId="0" applyFont="1" applyFill="1" applyBorder="1" applyAlignment="1">
      <alignment horizontal="center" vertical="center" wrapText="1"/>
    </xf>
    <xf numFmtId="0" fontId="24" fillId="2" borderId="23" xfId="0" applyFont="1" applyFill="1" applyBorder="1" applyAlignment="1">
      <alignment horizontal="center" vertical="center" wrapText="1"/>
    </xf>
    <xf numFmtId="0" fontId="24" fillId="2" borderId="21" xfId="0" applyFont="1" applyFill="1" applyBorder="1" applyAlignment="1">
      <alignment horizontal="center" vertical="center" wrapText="1"/>
    </xf>
    <xf numFmtId="0" fontId="24" fillId="2" borderId="22"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45" xfId="0" applyFont="1" applyFill="1" applyBorder="1" applyAlignment="1">
      <alignment horizontal="center" vertical="center" wrapText="1"/>
    </xf>
    <xf numFmtId="0" fontId="24" fillId="2" borderId="1" xfId="0" applyFont="1" applyFill="1" applyBorder="1" applyAlignment="1">
      <alignment horizontal="center" vertical="center" wrapText="1"/>
    </xf>
    <xf numFmtId="0" fontId="24" fillId="2" borderId="2" xfId="0" applyFont="1" applyFill="1" applyBorder="1" applyAlignment="1">
      <alignment horizontal="center" vertical="center" wrapText="1"/>
    </xf>
    <xf numFmtId="0" fontId="24" fillId="2" borderId="3" xfId="0" applyFont="1" applyFill="1" applyBorder="1" applyAlignment="1">
      <alignment horizontal="center" vertical="center" wrapText="1"/>
    </xf>
    <xf numFmtId="0" fontId="24" fillId="2" borderId="44" xfId="0" applyFont="1" applyFill="1" applyBorder="1" applyAlignment="1">
      <alignment horizontal="center" vertical="center" wrapText="1"/>
    </xf>
    <xf numFmtId="0" fontId="27" fillId="0" borderId="0" xfId="0" applyFont="1" applyAlignment="1">
      <alignment horizontal="left" vertical="top" wrapText="1"/>
    </xf>
    <xf numFmtId="0" fontId="27" fillId="0" borderId="0" xfId="0" applyFont="1" applyAlignment="1">
      <alignment horizontal="left" vertical="top"/>
    </xf>
    <xf numFmtId="0" fontId="25" fillId="3" borderId="20" xfId="0" applyFont="1" applyFill="1" applyBorder="1" applyAlignment="1">
      <alignment horizontal="center" vertical="center" wrapText="1"/>
    </xf>
    <xf numFmtId="0" fontId="25" fillId="3" borderId="34" xfId="0" applyFont="1" applyFill="1" applyBorder="1" applyAlignment="1">
      <alignment horizontal="center" vertical="center" wrapText="1"/>
    </xf>
    <xf numFmtId="0" fontId="26" fillId="3" borderId="23" xfId="0" applyFont="1" applyFill="1" applyBorder="1" applyAlignment="1">
      <alignment horizontal="center" vertical="center" wrapText="1"/>
    </xf>
    <xf numFmtId="0" fontId="26" fillId="3" borderId="47" xfId="0" applyFont="1" applyFill="1" applyBorder="1" applyAlignment="1">
      <alignment horizontal="center" vertical="center" wrapText="1"/>
    </xf>
    <xf numFmtId="164" fontId="26" fillId="3" borderId="23" xfId="1" applyNumberFormat="1" applyFont="1" applyFill="1" applyBorder="1" applyAlignment="1">
      <alignment horizontal="center" vertical="center" wrapText="1"/>
    </xf>
    <xf numFmtId="0" fontId="29" fillId="6" borderId="42" xfId="0" applyFont="1" applyFill="1" applyBorder="1" applyAlignment="1">
      <alignment horizontal="right" vertical="center" wrapText="1"/>
    </xf>
    <xf numFmtId="0" fontId="29" fillId="6" borderId="41" xfId="0" applyFont="1" applyFill="1" applyBorder="1" applyAlignment="1">
      <alignment horizontal="right" vertical="center" wrapText="1"/>
    </xf>
    <xf numFmtId="0" fontId="29" fillId="6" borderId="43" xfId="0" applyFont="1" applyFill="1" applyBorder="1" applyAlignment="1">
      <alignment horizontal="right" vertical="center" wrapText="1"/>
    </xf>
    <xf numFmtId="164" fontId="26" fillId="3" borderId="24" xfId="1" applyNumberFormat="1" applyFont="1" applyFill="1" applyBorder="1" applyAlignment="1">
      <alignment horizontal="center" vertical="center" wrapText="1"/>
    </xf>
    <xf numFmtId="164" fontId="26" fillId="3" borderId="48" xfId="1" applyNumberFormat="1" applyFont="1" applyFill="1" applyBorder="1" applyAlignment="1">
      <alignment horizontal="center" vertical="center" wrapText="1"/>
    </xf>
    <xf numFmtId="0" fontId="44" fillId="3" borderId="20" xfId="0" applyFont="1" applyFill="1" applyBorder="1" applyAlignment="1">
      <alignment horizontal="center" vertical="center" wrapText="1"/>
    </xf>
    <xf numFmtId="0" fontId="44" fillId="3" borderId="23" xfId="0" applyFont="1" applyFill="1" applyBorder="1" applyAlignment="1">
      <alignment horizontal="center" vertical="center" wrapText="1"/>
    </xf>
    <xf numFmtId="164" fontId="44" fillId="3" borderId="23" xfId="1" applyNumberFormat="1" applyFont="1" applyFill="1" applyBorder="1" applyAlignment="1">
      <alignment horizontal="center" vertical="center" wrapText="1"/>
    </xf>
    <xf numFmtId="0" fontId="29" fillId="6" borderId="23" xfId="0" applyFont="1" applyFill="1" applyBorder="1" applyAlignment="1">
      <alignment horizontal="right" vertical="center" wrapText="1"/>
    </xf>
    <xf numFmtId="0" fontId="10" fillId="0" borderId="0" xfId="0" applyFont="1" applyAlignment="1">
      <alignment horizontal="left" vertical="top" wrapText="1"/>
    </xf>
    <xf numFmtId="164" fontId="44" fillId="3" borderId="24" xfId="1" applyNumberFormat="1" applyFont="1" applyFill="1" applyBorder="1" applyAlignment="1">
      <alignment horizontal="center" vertical="center" wrapText="1"/>
    </xf>
    <xf numFmtId="0" fontId="10" fillId="0" borderId="0" xfId="0" applyFont="1" applyAlignment="1">
      <alignment horizontal="left" vertical="top"/>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5" xfId="0" applyFont="1" applyFill="1" applyBorder="1" applyAlignment="1">
      <alignment horizontal="left" vertical="center" wrapText="1"/>
    </xf>
    <xf numFmtId="164" fontId="3" fillId="2" borderId="2" xfId="1" applyNumberFormat="1" applyFont="1" applyFill="1" applyBorder="1" applyAlignment="1">
      <alignment horizontal="right" vertical="center" wrapText="1"/>
    </xf>
    <xf numFmtId="164" fontId="3" fillId="2" borderId="3" xfId="1" applyNumberFormat="1" applyFont="1" applyFill="1" applyBorder="1" applyAlignment="1">
      <alignment horizontal="right" vertical="center" wrapText="1"/>
    </xf>
    <xf numFmtId="164" fontId="3" fillId="2" borderId="5" xfId="1" applyNumberFormat="1" applyFont="1" applyFill="1" applyBorder="1" applyAlignment="1">
      <alignment horizontal="right" vertical="center" wrapText="1"/>
    </xf>
    <xf numFmtId="164" fontId="3" fillId="2" borderId="6" xfId="1" applyNumberFormat="1" applyFont="1" applyFill="1" applyBorder="1" applyAlignment="1">
      <alignment horizontal="right"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3" borderId="13" xfId="0" applyFont="1" applyFill="1" applyBorder="1" applyAlignment="1">
      <alignment horizontal="left" vertical="center" wrapText="1" indent="1"/>
    </xf>
    <xf numFmtId="0" fontId="4" fillId="3" borderId="17" xfId="0" applyFont="1" applyFill="1" applyBorder="1" applyAlignment="1">
      <alignment horizontal="left" vertical="center" wrapText="1" indent="1"/>
    </xf>
    <xf numFmtId="0" fontId="4" fillId="3" borderId="14"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14" xfId="0" applyFont="1" applyFill="1" applyBorder="1" applyAlignment="1">
      <alignment horizontal="left" vertical="center" wrapText="1" indent="1"/>
    </xf>
    <xf numFmtId="0" fontId="4" fillId="3" borderId="18" xfId="0" applyFont="1" applyFill="1" applyBorder="1" applyAlignment="1">
      <alignment horizontal="left" vertical="center" wrapText="1" indent="1"/>
    </xf>
    <xf numFmtId="0" fontId="4" fillId="3" borderId="19" xfId="0" applyFont="1" applyFill="1" applyBorder="1" applyAlignment="1">
      <alignment horizontal="left" vertical="center" wrapText="1" indent="1"/>
    </xf>
    <xf numFmtId="164" fontId="3" fillId="3" borderId="15" xfId="1" applyNumberFormat="1" applyFont="1" applyFill="1" applyBorder="1" applyAlignment="1">
      <alignment horizontal="center" vertical="top" wrapText="1"/>
    </xf>
    <xf numFmtId="164" fontId="3" fillId="3" borderId="16" xfId="1" applyNumberFormat="1" applyFont="1" applyFill="1" applyBorder="1" applyAlignment="1">
      <alignment horizontal="center" vertical="top" wrapText="1"/>
    </xf>
    <xf numFmtId="164" fontId="3" fillId="3" borderId="9" xfId="1" applyNumberFormat="1" applyFont="1" applyFill="1" applyBorder="1" applyAlignment="1">
      <alignment horizontal="center" vertical="top"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950912</xdr:colOff>
      <xdr:row>6</xdr:row>
      <xdr:rowOff>144461</xdr:rowOff>
    </xdr:from>
    <xdr:to>
      <xdr:col>8</xdr:col>
      <xdr:colOff>827355</xdr:colOff>
      <xdr:row>11</xdr:row>
      <xdr:rowOff>80961</xdr:rowOff>
    </xdr:to>
    <xdr:pic>
      <xdr:nvPicPr>
        <xdr:cNvPr id="2" name="Picture 68">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018587" y="1116011"/>
          <a:ext cx="1028968" cy="746125"/>
        </a:xfrm>
        <a:prstGeom prst="rect">
          <a:avLst/>
        </a:prstGeom>
        <a:noFill/>
        <a:ln w="9525">
          <a:noFill/>
          <a:miter lim="800000"/>
          <a:headEnd/>
          <a:tailEnd/>
        </a:ln>
      </xdr:spPr>
    </xdr:pic>
    <xdr:clientData/>
  </xdr:twoCellAnchor>
  <xdr:twoCellAnchor>
    <xdr:from>
      <xdr:col>8</xdr:col>
      <xdr:colOff>701955</xdr:colOff>
      <xdr:row>8</xdr:row>
      <xdr:rowOff>30158</xdr:rowOff>
    </xdr:from>
    <xdr:to>
      <xdr:col>14</xdr:col>
      <xdr:colOff>447675</xdr:colOff>
      <xdr:row>11</xdr:row>
      <xdr:rowOff>134933</xdr:rowOff>
    </xdr:to>
    <xdr:sp macro="" textlink="">
      <xdr:nvSpPr>
        <xdr:cNvPr id="3" name="Text Box 69">
          <a:extLst>
            <a:ext uri="{FF2B5EF4-FFF2-40B4-BE49-F238E27FC236}">
              <a16:creationId xmlns:a16="http://schemas.microsoft.com/office/drawing/2014/main" id="{00000000-0008-0000-0000-000003000000}"/>
            </a:ext>
          </a:extLst>
        </xdr:cNvPr>
        <xdr:cNvSpPr txBox="1">
          <a:spLocks noChangeArrowheads="1"/>
        </xdr:cNvSpPr>
      </xdr:nvSpPr>
      <xdr:spPr bwMode="auto">
        <a:xfrm>
          <a:off x="9922155" y="1325558"/>
          <a:ext cx="4603470" cy="590550"/>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7</xdr:col>
      <xdr:colOff>676274</xdr:colOff>
      <xdr:row>21</xdr:row>
      <xdr:rowOff>200025</xdr:rowOff>
    </xdr:from>
    <xdr:to>
      <xdr:col>8</xdr:col>
      <xdr:colOff>447674</xdr:colOff>
      <xdr:row>24</xdr:row>
      <xdr:rowOff>187325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43949" y="4533900"/>
          <a:ext cx="923925" cy="8159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dirsierra@proton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2:J61"/>
  <sheetViews>
    <sheetView tabSelected="1" topLeftCell="A19" zoomScaleNormal="100" zoomScaleSheetLayoutView="100" workbookViewId="0">
      <selection activeCell="H24" sqref="H24"/>
    </sheetView>
  </sheetViews>
  <sheetFormatPr defaultColWidth="10" defaultRowHeight="12.75" x14ac:dyDescent="0.2"/>
  <cols>
    <col min="1" max="1" width="5.5" customWidth="1"/>
    <col min="2" max="2" width="46.1640625" customWidth="1"/>
    <col min="3" max="3" width="18.33203125" customWidth="1"/>
    <col min="4" max="4" width="18.5" customWidth="1"/>
    <col min="5" max="5" width="21.33203125" customWidth="1"/>
    <col min="7" max="7" width="21.33203125" bestFit="1" customWidth="1"/>
    <col min="8" max="8" width="20.1640625" bestFit="1" customWidth="1"/>
    <col min="9" max="9" width="25.33203125" customWidth="1"/>
    <col min="10" max="10" width="19.6640625" customWidth="1"/>
  </cols>
  <sheetData>
    <row r="12" spans="1:6" s="240" customFormat="1" ht="18.75" x14ac:dyDescent="0.3">
      <c r="A12" s="266"/>
      <c r="B12" s="266"/>
      <c r="C12" s="248"/>
      <c r="D12" s="247" t="s">
        <v>84</v>
      </c>
      <c r="E12" s="239" t="s">
        <v>110</v>
      </c>
    </row>
    <row r="13" spans="1:6" s="240" customFormat="1" ht="18.75" x14ac:dyDescent="0.3">
      <c r="A13" s="267"/>
      <c r="B13" s="267"/>
      <c r="C13" s="248"/>
      <c r="D13" s="247" t="s">
        <v>85</v>
      </c>
      <c r="E13" s="241" t="s">
        <v>111</v>
      </c>
    </row>
    <row r="14" spans="1:6" s="240" customFormat="1" ht="18.75" x14ac:dyDescent="0.3">
      <c r="A14" s="242" t="s">
        <v>86</v>
      </c>
      <c r="B14" s="242"/>
      <c r="C14" s="248"/>
      <c r="D14" s="247" t="s">
        <v>87</v>
      </c>
      <c r="E14" s="243" t="s">
        <v>88</v>
      </c>
    </row>
    <row r="15" spans="1:6" s="240" customFormat="1" ht="18.75" customHeight="1" x14ac:dyDescent="0.3">
      <c r="A15" s="269" t="s">
        <v>89</v>
      </c>
      <c r="B15" s="269"/>
      <c r="C15" s="269"/>
      <c r="D15" s="245"/>
      <c r="E15" s="245"/>
      <c r="F15" s="246"/>
    </row>
    <row r="16" spans="1:6" s="240" customFormat="1" ht="18.75" x14ac:dyDescent="0.3">
      <c r="A16" s="269" t="s">
        <v>90</v>
      </c>
      <c r="B16" s="269"/>
      <c r="C16" s="244"/>
      <c r="D16" s="245"/>
      <c r="E16" s="245"/>
      <c r="F16" s="246"/>
    </row>
    <row r="17" spans="1:8" s="240" customFormat="1" ht="18.75" x14ac:dyDescent="0.3">
      <c r="A17" s="242" t="s">
        <v>91</v>
      </c>
      <c r="B17" s="242"/>
      <c r="C17" s="238"/>
      <c r="D17" s="262"/>
      <c r="E17" s="262"/>
      <c r="F17" s="246"/>
    </row>
    <row r="18" spans="1:8" ht="18.75" x14ac:dyDescent="0.2">
      <c r="A18" s="237" t="s">
        <v>92</v>
      </c>
      <c r="B18" s="84"/>
      <c r="C18" s="84"/>
      <c r="D18" s="84"/>
      <c r="E18" s="84"/>
    </row>
    <row r="19" spans="1:8" ht="26.25" x14ac:dyDescent="0.4">
      <c r="A19" s="264"/>
      <c r="B19" s="264"/>
      <c r="C19" s="264"/>
      <c r="D19" s="264"/>
      <c r="E19" s="264"/>
    </row>
    <row r="20" spans="1:8" ht="28.5" x14ac:dyDescent="0.2">
      <c r="A20" s="265" t="s">
        <v>93</v>
      </c>
      <c r="B20" s="265"/>
      <c r="C20" s="265"/>
      <c r="D20" s="265"/>
      <c r="E20" s="265"/>
    </row>
    <row r="21" spans="1:8" ht="15" x14ac:dyDescent="0.2">
      <c r="A21" s="84"/>
      <c r="B21" s="84"/>
      <c r="C21" s="84"/>
      <c r="D21" s="84"/>
      <c r="E21" s="84"/>
    </row>
    <row r="22" spans="1:8" ht="21" x14ac:dyDescent="0.2">
      <c r="A22" s="263" t="s">
        <v>113</v>
      </c>
      <c r="B22" s="263"/>
      <c r="C22" s="263"/>
      <c r="D22" s="263"/>
      <c r="E22" s="263"/>
    </row>
    <row r="24" spans="1:8" ht="31.5" x14ac:dyDescent="0.2">
      <c r="A24" s="85" t="s">
        <v>55</v>
      </c>
      <c r="B24" s="86" t="s">
        <v>56</v>
      </c>
      <c r="C24" s="86" t="s">
        <v>57</v>
      </c>
      <c r="D24" s="86" t="s">
        <v>58</v>
      </c>
      <c r="E24" s="86" t="s">
        <v>59</v>
      </c>
    </row>
    <row r="25" spans="1:8" ht="18.75" x14ac:dyDescent="0.2">
      <c r="A25" s="87">
        <v>1</v>
      </c>
      <c r="B25" s="88" t="s">
        <v>60</v>
      </c>
      <c r="C25" s="89">
        <f>'Ground Duct'!H26</f>
        <v>1469416</v>
      </c>
      <c r="D25" s="89">
        <f>'Ground Duct'!J26</f>
        <v>375268.75</v>
      </c>
      <c r="E25" s="89">
        <f>D25+C25</f>
        <v>1844684.75</v>
      </c>
    </row>
    <row r="26" spans="1:8" ht="18.75" x14ac:dyDescent="0.2">
      <c r="A26" s="87">
        <v>2</v>
      </c>
      <c r="B26" s="88" t="s">
        <v>61</v>
      </c>
      <c r="C26" s="89">
        <f>'First Duct'!H27</f>
        <v>3073307</v>
      </c>
      <c r="D26" s="89">
        <f>'First Duct'!J27</f>
        <v>707661.25</v>
      </c>
      <c r="E26" s="89">
        <f>D26+C26</f>
        <v>3780968.25</v>
      </c>
    </row>
    <row r="27" spans="1:8" ht="18.75" x14ac:dyDescent="0.2">
      <c r="A27" s="87">
        <v>3</v>
      </c>
      <c r="B27" s="88" t="s">
        <v>62</v>
      </c>
      <c r="C27" s="89">
        <f>'Second Duct'!H27</f>
        <v>5898271</v>
      </c>
      <c r="D27" s="89">
        <f>'Second Duct'!J27</f>
        <v>1329143.75</v>
      </c>
      <c r="E27" s="89">
        <f>D27+C27</f>
        <v>7227414.75</v>
      </c>
    </row>
    <row r="28" spans="1:8" ht="18.75" x14ac:dyDescent="0.2">
      <c r="A28" s="87">
        <v>4</v>
      </c>
      <c r="B28" s="88" t="s">
        <v>63</v>
      </c>
      <c r="C28" s="89">
        <f>'Third Duct'!H27</f>
        <v>5273595</v>
      </c>
      <c r="D28" s="89">
        <f>'Third Duct'!J27</f>
        <v>1384332</v>
      </c>
      <c r="E28" s="89">
        <f>D28+C28</f>
        <v>6657927</v>
      </c>
      <c r="G28" s="90"/>
    </row>
    <row r="29" spans="1:8" ht="18.75" x14ac:dyDescent="0.2">
      <c r="A29" s="87"/>
      <c r="B29" s="223"/>
      <c r="C29" s="89"/>
      <c r="D29" s="89"/>
      <c r="E29" s="89"/>
      <c r="G29" s="90"/>
    </row>
    <row r="30" spans="1:8" s="91" customFormat="1" ht="21" x14ac:dyDescent="0.35">
      <c r="A30" s="268" t="s">
        <v>64</v>
      </c>
      <c r="B30" s="268"/>
      <c r="C30" s="175">
        <f>SUM(C25:C28)</f>
        <v>15714589</v>
      </c>
      <c r="D30" s="175">
        <f>SUM(D25:D28)</f>
        <v>3796405.75</v>
      </c>
      <c r="E30" s="175">
        <f>SUM(E25:E28)</f>
        <v>19510994.75</v>
      </c>
      <c r="G30" s="92"/>
      <c r="H30" s="92"/>
    </row>
    <row r="31" spans="1:8" s="91" customFormat="1" ht="21" x14ac:dyDescent="0.35">
      <c r="A31" s="268" t="s">
        <v>77</v>
      </c>
      <c r="B31" s="268"/>
      <c r="C31" s="175">
        <v>0</v>
      </c>
      <c r="D31" s="175">
        <v>0</v>
      </c>
      <c r="E31" s="176">
        <f>E30*13%</f>
        <v>2536429.3174999999</v>
      </c>
      <c r="G31" s="92"/>
      <c r="H31" s="92"/>
    </row>
    <row r="32" spans="1:8" s="91" customFormat="1" ht="21" x14ac:dyDescent="0.35">
      <c r="A32" s="268" t="s">
        <v>78</v>
      </c>
      <c r="B32" s="268"/>
      <c r="C32" s="175">
        <v>0</v>
      </c>
      <c r="D32" s="175">
        <v>0</v>
      </c>
      <c r="E32" s="175">
        <f>E31+E30</f>
        <v>22047424.067499999</v>
      </c>
      <c r="G32" s="92"/>
    </row>
    <row r="33" spans="1:10" s="91" customFormat="1" ht="21" hidden="1" x14ac:dyDescent="0.35">
      <c r="A33" s="268" t="s">
        <v>94</v>
      </c>
      <c r="B33" s="268"/>
      <c r="C33" s="175">
        <v>0</v>
      </c>
      <c r="D33" s="175">
        <v>0</v>
      </c>
      <c r="E33" s="175">
        <v>9063626</v>
      </c>
      <c r="G33" s="92"/>
    </row>
    <row r="34" spans="1:10" s="91" customFormat="1" ht="21" hidden="1" x14ac:dyDescent="0.35">
      <c r="A34" s="268" t="s">
        <v>95</v>
      </c>
      <c r="B34" s="268"/>
      <c r="C34" s="175">
        <v>0</v>
      </c>
      <c r="D34" s="175">
        <v>0</v>
      </c>
      <c r="E34" s="175">
        <f>E32-E33</f>
        <v>12983798.067499999</v>
      </c>
      <c r="G34" s="92"/>
      <c r="H34" s="92"/>
    </row>
    <row r="35" spans="1:10" s="91" customFormat="1" ht="21" x14ac:dyDescent="0.35">
      <c r="A35" s="268" t="s">
        <v>109</v>
      </c>
      <c r="B35" s="268"/>
      <c r="C35" s="175">
        <v>0</v>
      </c>
      <c r="D35" s="175">
        <v>0</v>
      </c>
      <c r="E35" s="175">
        <v>20384790.940000001</v>
      </c>
      <c r="G35" s="92"/>
      <c r="H35" s="92"/>
    </row>
    <row r="36" spans="1:10" ht="19.5" x14ac:dyDescent="0.3">
      <c r="A36" s="268" t="s">
        <v>95</v>
      </c>
      <c r="B36" s="268"/>
      <c r="C36" s="175">
        <v>0</v>
      </c>
      <c r="D36" s="175">
        <v>0</v>
      </c>
      <c r="E36" s="175">
        <f>E32-E35</f>
        <v>1662633.1274999976</v>
      </c>
      <c r="I36" s="252" t="s">
        <v>100</v>
      </c>
      <c r="J36" s="93">
        <v>5238906</v>
      </c>
    </row>
    <row r="37" spans="1:10" ht="19.5" x14ac:dyDescent="0.3">
      <c r="A37" s="174"/>
      <c r="C37" s="261"/>
      <c r="D37" s="261"/>
      <c r="E37" s="261"/>
      <c r="H37" s="251"/>
      <c r="I37" s="252" t="s">
        <v>101</v>
      </c>
      <c r="J37" s="93">
        <v>503867</v>
      </c>
    </row>
    <row r="38" spans="1:10" ht="19.5" x14ac:dyDescent="0.3">
      <c r="A38" s="65"/>
      <c r="B38" s="65"/>
      <c r="C38" s="261"/>
      <c r="D38" s="261"/>
      <c r="E38" s="261"/>
      <c r="I38" s="252" t="s">
        <v>102</v>
      </c>
      <c r="J38" s="93">
        <f>SUM(J36:J37)</f>
        <v>5742773</v>
      </c>
    </row>
    <row r="39" spans="1:10" ht="19.5" x14ac:dyDescent="0.2">
      <c r="A39" s="65"/>
      <c r="B39" s="65"/>
      <c r="C39" s="261"/>
      <c r="D39" s="261"/>
      <c r="E39" s="261"/>
      <c r="H39" s="90"/>
      <c r="I39" s="254"/>
    </row>
    <row r="40" spans="1:10" ht="19.5" x14ac:dyDescent="0.2">
      <c r="A40" s="178" t="s">
        <v>79</v>
      </c>
      <c r="B40" s="96"/>
      <c r="C40" s="261"/>
      <c r="D40" s="261"/>
      <c r="E40" s="261"/>
      <c r="I40" s="253"/>
    </row>
    <row r="41" spans="1:10" ht="19.5" x14ac:dyDescent="0.2">
      <c r="A41" s="84"/>
      <c r="B41" s="84"/>
      <c r="C41" s="261"/>
      <c r="D41" s="261"/>
      <c r="E41" s="261"/>
      <c r="H41" s="90"/>
      <c r="I41" s="253"/>
    </row>
    <row r="42" spans="1:10" ht="19.5" x14ac:dyDescent="0.2">
      <c r="C42" s="261"/>
      <c r="D42" s="261"/>
      <c r="E42" s="261"/>
    </row>
    <row r="43" spans="1:10" ht="19.5" x14ac:dyDescent="0.2">
      <c r="C43" s="261"/>
      <c r="D43" s="261"/>
      <c r="E43" s="261"/>
      <c r="H43" s="90"/>
    </row>
    <row r="44" spans="1:10" ht="19.5" x14ac:dyDescent="0.2">
      <c r="C44" s="261"/>
      <c r="D44" s="261"/>
      <c r="E44" s="261"/>
    </row>
    <row r="45" spans="1:10" ht="19.5" x14ac:dyDescent="0.2">
      <c r="C45" s="261"/>
      <c r="D45" s="261"/>
      <c r="E45" s="261"/>
    </row>
    <row r="46" spans="1:10" ht="19.5" x14ac:dyDescent="0.3">
      <c r="C46" s="261"/>
      <c r="D46" s="261"/>
      <c r="E46" s="261"/>
      <c r="G46" s="255">
        <f>E54*7%</f>
        <v>908865.84926900011</v>
      </c>
    </row>
    <row r="47" spans="1:10" ht="19.5" x14ac:dyDescent="0.3">
      <c r="C47" s="261"/>
      <c r="D47" s="261"/>
      <c r="E47" s="261"/>
      <c r="G47" s="255"/>
    </row>
    <row r="48" spans="1:10" ht="19.5" x14ac:dyDescent="0.3">
      <c r="C48" s="261"/>
      <c r="D48" s="261"/>
      <c r="E48" s="261"/>
      <c r="G48" s="255">
        <f>E54-G46</f>
        <v>12074931.997430999</v>
      </c>
    </row>
    <row r="49" spans="3:5" ht="19.5" x14ac:dyDescent="0.2">
      <c r="C49" s="261"/>
      <c r="D49" s="261"/>
      <c r="E49" s="261"/>
    </row>
    <row r="50" spans="3:5" ht="19.5" x14ac:dyDescent="0.2">
      <c r="C50" s="261"/>
      <c r="D50" s="261"/>
      <c r="E50" s="261"/>
    </row>
    <row r="51" spans="3:5" ht="19.5" x14ac:dyDescent="0.2">
      <c r="C51" s="261"/>
      <c r="D51" s="261"/>
      <c r="E51" s="261"/>
    </row>
    <row r="52" spans="3:5" ht="19.5" x14ac:dyDescent="0.2">
      <c r="C52" s="261"/>
      <c r="D52" s="261"/>
      <c r="E52" s="261"/>
    </row>
    <row r="53" spans="3:5" ht="18.75" x14ac:dyDescent="0.3">
      <c r="D53" s="252" t="s">
        <v>103</v>
      </c>
      <c r="E53" s="93">
        <v>9063626.2207999993</v>
      </c>
    </row>
    <row r="54" spans="3:5" ht="18.75" x14ac:dyDescent="0.3">
      <c r="D54" s="252" t="s">
        <v>99</v>
      </c>
      <c r="E54" s="93">
        <f>E32-E53</f>
        <v>12983797.8467</v>
      </c>
    </row>
    <row r="55" spans="3:5" ht="18.75" x14ac:dyDescent="0.3">
      <c r="C55" s="256" t="s">
        <v>104</v>
      </c>
      <c r="D55" s="256" t="s">
        <v>104</v>
      </c>
      <c r="E55" s="93">
        <f>E54*7%</f>
        <v>908865.84926900011</v>
      </c>
    </row>
    <row r="56" spans="3:5" ht="18.75" x14ac:dyDescent="0.3">
      <c r="D56" s="252" t="s">
        <v>99</v>
      </c>
      <c r="E56" s="93">
        <f>E54-E55</f>
        <v>12074931.997430999</v>
      </c>
    </row>
    <row r="57" spans="3:5" ht="18.75" x14ac:dyDescent="0.3">
      <c r="D57" s="252"/>
      <c r="E57" s="93"/>
    </row>
    <row r="58" spans="3:5" ht="18.75" x14ac:dyDescent="0.3">
      <c r="D58" s="252" t="s">
        <v>106</v>
      </c>
      <c r="E58" s="93">
        <v>3509561</v>
      </c>
    </row>
    <row r="59" spans="3:5" ht="18.75" x14ac:dyDescent="0.3">
      <c r="D59" s="252" t="s">
        <v>107</v>
      </c>
      <c r="E59" s="93">
        <v>3509561</v>
      </c>
    </row>
    <row r="60" spans="3:5" ht="18.75" x14ac:dyDescent="0.3">
      <c r="D60" s="252" t="s">
        <v>108</v>
      </c>
      <c r="E60" s="93">
        <v>3509561</v>
      </c>
    </row>
    <row r="61" spans="3:5" ht="18.75" x14ac:dyDescent="0.3">
      <c r="D61" s="252" t="s">
        <v>105</v>
      </c>
      <c r="E61" s="93">
        <f>SUM(E58:E60)</f>
        <v>10528683</v>
      </c>
    </row>
  </sheetData>
  <mergeCells count="15">
    <mergeCell ref="A35:B35"/>
    <mergeCell ref="A36:B36"/>
    <mergeCell ref="A33:B33"/>
    <mergeCell ref="A34:B34"/>
    <mergeCell ref="A15:C15"/>
    <mergeCell ref="A16:B16"/>
    <mergeCell ref="A32:B32"/>
    <mergeCell ref="A30:B30"/>
    <mergeCell ref="A31:B31"/>
    <mergeCell ref="D17:E17"/>
    <mergeCell ref="A22:E22"/>
    <mergeCell ref="A19:E19"/>
    <mergeCell ref="A20:E20"/>
    <mergeCell ref="A12:B12"/>
    <mergeCell ref="A13:B13"/>
  </mergeCells>
  <printOptions horizontalCentered="1"/>
  <pageMargins left="0" right="0" top="0.5" bottom="0.25" header="0.3" footer="0.3"/>
  <pageSetup paperSize="9" scale="9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Y70"/>
  <sheetViews>
    <sheetView zoomScale="90" zoomScaleNormal="90" workbookViewId="0">
      <selection activeCell="A20" sqref="A20:E20"/>
    </sheetView>
  </sheetViews>
  <sheetFormatPr defaultRowHeight="26.25" x14ac:dyDescent="0.2"/>
  <cols>
    <col min="1" max="1" width="7.5" style="95" customWidth="1"/>
    <col min="2" max="2" width="94.5" style="95" customWidth="1"/>
    <col min="3" max="4" width="9.33203125" style="95" customWidth="1"/>
    <col min="5" max="5" width="13.83203125" style="94" bestFit="1" customWidth="1"/>
    <col min="6" max="6" width="15" style="94" bestFit="1" customWidth="1"/>
    <col min="7" max="7" width="15" style="94" customWidth="1"/>
    <col min="8" max="8" width="20.33203125" style="94" bestFit="1" customWidth="1"/>
    <col min="9" max="9" width="17" style="94" bestFit="1" customWidth="1"/>
    <col min="10" max="10" width="18.1640625" style="94" customWidth="1"/>
    <col min="11" max="11" width="20.33203125" style="94" bestFit="1" customWidth="1"/>
    <col min="12" max="12" width="9.33203125" style="95"/>
    <col min="13" max="14" width="0" style="95" hidden="1" customWidth="1"/>
    <col min="15" max="15" width="11.1640625" style="95" hidden="1" customWidth="1"/>
    <col min="16" max="16" width="14.33203125" style="95" hidden="1" customWidth="1"/>
    <col min="17" max="17" width="11.33203125" style="95" hidden="1" customWidth="1"/>
    <col min="18" max="18" width="10" style="95" bestFit="1" customWidth="1"/>
    <col min="19" max="19" width="9.33203125" style="95"/>
    <col min="20" max="20" width="12" style="95" hidden="1" customWidth="1"/>
    <col min="21" max="21" width="11.5" style="95" bestFit="1" customWidth="1"/>
    <col min="22" max="22" width="21.83203125" style="221" customWidth="1"/>
    <col min="23" max="23" width="9.33203125" style="95"/>
    <col min="24" max="24" width="16.1640625" style="95" customWidth="1"/>
    <col min="25" max="25" width="16" style="95" customWidth="1"/>
    <col min="26" max="16384" width="9.33203125" style="95"/>
  </cols>
  <sheetData>
    <row r="1" spans="1:22" ht="20.45" customHeight="1" x14ac:dyDescent="0.2">
      <c r="A1" s="276" t="s">
        <v>0</v>
      </c>
      <c r="B1" s="277"/>
      <c r="C1" s="277"/>
      <c r="D1" s="277"/>
      <c r="E1" s="277"/>
      <c r="F1" s="277"/>
      <c r="G1" s="277"/>
      <c r="H1" s="277"/>
      <c r="I1" s="277"/>
      <c r="J1" s="277"/>
      <c r="K1" s="278"/>
    </row>
    <row r="2" spans="1:22" ht="20.100000000000001" customHeight="1" x14ac:dyDescent="0.2">
      <c r="A2" s="279"/>
      <c r="B2" s="274"/>
      <c r="C2" s="274"/>
      <c r="D2" s="274"/>
      <c r="E2" s="274"/>
      <c r="F2" s="274"/>
      <c r="G2" s="274"/>
      <c r="H2" s="274"/>
      <c r="I2" s="274"/>
      <c r="J2" s="274"/>
      <c r="K2" s="275"/>
    </row>
    <row r="3" spans="1:22" ht="20.100000000000001" customHeight="1" x14ac:dyDescent="0.2">
      <c r="A3" s="270" t="s">
        <v>80</v>
      </c>
      <c r="B3" s="271"/>
      <c r="C3" s="271"/>
      <c r="D3" s="271"/>
      <c r="E3" s="271"/>
      <c r="F3" s="271"/>
      <c r="G3" s="272" t="s">
        <v>112</v>
      </c>
      <c r="H3" s="272"/>
      <c r="I3" s="272"/>
      <c r="J3" s="272"/>
      <c r="K3" s="273"/>
    </row>
    <row r="4" spans="1:22" ht="12.75" customHeight="1" x14ac:dyDescent="0.2">
      <c r="A4" s="270"/>
      <c r="B4" s="271"/>
      <c r="C4" s="271"/>
      <c r="D4" s="271"/>
      <c r="E4" s="271"/>
      <c r="F4" s="271"/>
      <c r="G4" s="274"/>
      <c r="H4" s="274"/>
      <c r="I4" s="274"/>
      <c r="J4" s="274"/>
      <c r="K4" s="275"/>
    </row>
    <row r="5" spans="1:22" x14ac:dyDescent="0.2">
      <c r="A5" s="282" t="s">
        <v>2</v>
      </c>
      <c r="B5" s="284" t="s">
        <v>3</v>
      </c>
      <c r="C5" s="284" t="s">
        <v>4</v>
      </c>
      <c r="D5" s="284" t="s">
        <v>5</v>
      </c>
      <c r="E5" s="286" t="s">
        <v>51</v>
      </c>
      <c r="F5" s="286"/>
      <c r="G5" s="286" t="s">
        <v>40</v>
      </c>
      <c r="H5" s="286"/>
      <c r="I5" s="286" t="s">
        <v>41</v>
      </c>
      <c r="J5" s="286"/>
      <c r="K5" s="290" t="s">
        <v>98</v>
      </c>
    </row>
    <row r="6" spans="1:22" ht="27" thickBot="1" x14ac:dyDescent="0.25">
      <c r="A6" s="283"/>
      <c r="B6" s="285"/>
      <c r="C6" s="285"/>
      <c r="D6" s="285"/>
      <c r="E6" s="207" t="s">
        <v>52</v>
      </c>
      <c r="F6" s="208" t="s">
        <v>41</v>
      </c>
      <c r="G6" s="249" t="s">
        <v>96</v>
      </c>
      <c r="H6" s="207" t="s">
        <v>53</v>
      </c>
      <c r="I6" s="249" t="s">
        <v>97</v>
      </c>
      <c r="J6" s="207" t="s">
        <v>53</v>
      </c>
      <c r="K6" s="291"/>
    </row>
    <row r="7" spans="1:22" x14ac:dyDescent="0.2">
      <c r="A7" s="180">
        <v>2</v>
      </c>
      <c r="B7" s="181" t="s">
        <v>11</v>
      </c>
      <c r="C7" s="182"/>
      <c r="D7" s="182"/>
      <c r="E7" s="131"/>
      <c r="F7" s="131"/>
      <c r="G7" s="131"/>
      <c r="H7" s="131"/>
      <c r="I7" s="131"/>
      <c r="J7" s="131"/>
      <c r="K7" s="132"/>
    </row>
    <row r="8" spans="1:22" ht="121.5" customHeight="1" x14ac:dyDescent="0.2">
      <c r="A8" s="105">
        <v>2.1</v>
      </c>
      <c r="B8" s="106" t="s">
        <v>45</v>
      </c>
      <c r="C8" s="107"/>
      <c r="D8" s="108"/>
      <c r="E8" s="109"/>
      <c r="F8" s="109"/>
      <c r="G8" s="109"/>
      <c r="H8" s="109"/>
      <c r="I8" s="109"/>
      <c r="J8" s="109"/>
      <c r="K8" s="110"/>
    </row>
    <row r="9" spans="1:22" x14ac:dyDescent="0.2">
      <c r="A9" s="111" t="s">
        <v>7</v>
      </c>
      <c r="B9" s="112" t="s">
        <v>35</v>
      </c>
      <c r="C9" s="113">
        <v>1830</v>
      </c>
      <c r="D9" s="114" t="s">
        <v>12</v>
      </c>
      <c r="E9" s="115">
        <v>270</v>
      </c>
      <c r="F9" s="116">
        <v>70</v>
      </c>
      <c r="G9" s="116">
        <v>1830</v>
      </c>
      <c r="H9" s="115">
        <f>G9*E9</f>
        <v>494100</v>
      </c>
      <c r="I9" s="116">
        <f>G9</f>
        <v>1830</v>
      </c>
      <c r="J9" s="116">
        <f>I9*F9</f>
        <v>128100</v>
      </c>
      <c r="K9" s="117">
        <f>J9+H9</f>
        <v>622200</v>
      </c>
      <c r="M9" s="95">
        <v>1.2689999999999999</v>
      </c>
      <c r="N9" s="97">
        <v>543.7352245862885</v>
      </c>
      <c r="O9" s="98">
        <v>141.84397163120568</v>
      </c>
      <c r="R9" s="97"/>
    </row>
    <row r="10" spans="1:22" x14ac:dyDescent="0.2">
      <c r="A10" s="111" t="s">
        <v>8</v>
      </c>
      <c r="B10" s="112" t="s">
        <v>36</v>
      </c>
      <c r="C10" s="113">
        <v>700</v>
      </c>
      <c r="D10" s="114" t="s">
        <v>12</v>
      </c>
      <c r="E10" s="115">
        <v>270</v>
      </c>
      <c r="F10" s="116">
        <v>70</v>
      </c>
      <c r="G10" s="116">
        <v>700</v>
      </c>
      <c r="H10" s="115">
        <f>G10*E10</f>
        <v>189000</v>
      </c>
      <c r="I10" s="116">
        <f>G10</f>
        <v>700</v>
      </c>
      <c r="J10" s="116">
        <f>I10*F10</f>
        <v>49000</v>
      </c>
      <c r="K10" s="117">
        <f>J10+H10</f>
        <v>238000</v>
      </c>
      <c r="N10" s="97"/>
      <c r="O10" s="98"/>
      <c r="U10" s="97"/>
      <c r="V10" s="257"/>
    </row>
    <row r="11" spans="1:22" ht="97.5" customHeight="1" x14ac:dyDescent="0.2">
      <c r="A11" s="105">
        <v>2.2000000000000002</v>
      </c>
      <c r="B11" s="118" t="s">
        <v>65</v>
      </c>
      <c r="C11" s="113"/>
      <c r="D11" s="114"/>
      <c r="E11" s="119"/>
      <c r="F11" s="120"/>
      <c r="G11" s="116"/>
      <c r="H11" s="121"/>
      <c r="I11" s="116"/>
      <c r="J11" s="120"/>
      <c r="K11" s="122"/>
    </row>
    <row r="12" spans="1:22" x14ac:dyDescent="0.2">
      <c r="A12" s="105" t="s">
        <v>7</v>
      </c>
      <c r="B12" s="123" t="s">
        <v>13</v>
      </c>
      <c r="C12" s="113">
        <v>2530</v>
      </c>
      <c r="D12" s="114" t="s">
        <v>12</v>
      </c>
      <c r="E12" s="115">
        <v>127</v>
      </c>
      <c r="F12" s="116">
        <v>65</v>
      </c>
      <c r="G12" s="116">
        <v>2530</v>
      </c>
      <c r="H12" s="115">
        <f>G12*E12</f>
        <v>321310</v>
      </c>
      <c r="I12" s="116">
        <f>G12</f>
        <v>2530</v>
      </c>
      <c r="J12" s="116">
        <f>I12*F12</f>
        <v>164450</v>
      </c>
      <c r="K12" s="117">
        <f>J12+H12</f>
        <v>485760</v>
      </c>
      <c r="M12" s="95">
        <v>1.2689999999999999</v>
      </c>
      <c r="N12" s="97">
        <v>189.12529550827423</v>
      </c>
      <c r="O12" s="98">
        <v>89.834515366430267</v>
      </c>
      <c r="R12" s="97"/>
    </row>
    <row r="13" spans="1:22" ht="37.5" x14ac:dyDescent="0.2">
      <c r="A13" s="105">
        <v>2.4</v>
      </c>
      <c r="B13" s="112" t="s">
        <v>67</v>
      </c>
      <c r="C13" s="126"/>
      <c r="D13" s="126"/>
      <c r="E13" s="119"/>
      <c r="F13" s="120"/>
      <c r="G13" s="116"/>
      <c r="H13" s="121"/>
      <c r="I13" s="116"/>
      <c r="J13" s="120"/>
      <c r="K13" s="122"/>
    </row>
    <row r="14" spans="1:22" x14ac:dyDescent="0.2">
      <c r="A14" s="145" t="s">
        <v>7</v>
      </c>
      <c r="B14" s="146" t="s">
        <v>15</v>
      </c>
      <c r="C14" s="124">
        <v>100</v>
      </c>
      <c r="D14" s="125" t="s">
        <v>16</v>
      </c>
      <c r="E14" s="115">
        <v>480</v>
      </c>
      <c r="F14" s="116">
        <v>40</v>
      </c>
      <c r="G14" s="116">
        <v>25</v>
      </c>
      <c r="H14" s="115">
        <f>E14*G14</f>
        <v>12000</v>
      </c>
      <c r="I14" s="116">
        <v>25</v>
      </c>
      <c r="J14" s="116">
        <f>I14*F14</f>
        <v>1000</v>
      </c>
      <c r="K14" s="117">
        <f>J14+H14</f>
        <v>13000</v>
      </c>
      <c r="M14" s="95">
        <v>1.2689999999999999</v>
      </c>
      <c r="N14" s="97">
        <v>1576.0441292356188</v>
      </c>
      <c r="O14" s="98">
        <v>472.81323877068559</v>
      </c>
    </row>
    <row r="15" spans="1:22" x14ac:dyDescent="0.2">
      <c r="A15" s="147">
        <v>3</v>
      </c>
      <c r="B15" s="148" t="s">
        <v>18</v>
      </c>
      <c r="C15" s="149"/>
      <c r="D15" s="129"/>
      <c r="E15" s="131"/>
      <c r="F15" s="131"/>
      <c r="G15" s="131"/>
      <c r="H15" s="131"/>
      <c r="I15" s="131"/>
      <c r="J15" s="131"/>
      <c r="K15" s="132"/>
    </row>
    <row r="16" spans="1:22" ht="56.25" x14ac:dyDescent="0.2">
      <c r="A16" s="133">
        <v>3.1</v>
      </c>
      <c r="B16" s="112" t="s">
        <v>68</v>
      </c>
      <c r="C16" s="126"/>
      <c r="D16" s="126"/>
      <c r="E16" s="119"/>
      <c r="F16" s="120"/>
      <c r="G16" s="120"/>
      <c r="H16" s="121"/>
      <c r="I16" s="121"/>
      <c r="J16" s="120"/>
      <c r="K16" s="122"/>
    </row>
    <row r="17" spans="1:22" x14ac:dyDescent="0.2">
      <c r="A17" s="133" t="s">
        <v>7</v>
      </c>
      <c r="B17" s="112" t="s">
        <v>20</v>
      </c>
      <c r="C17" s="134">
        <v>25</v>
      </c>
      <c r="D17" s="135" t="s">
        <v>12</v>
      </c>
      <c r="E17" s="115">
        <v>3132</v>
      </c>
      <c r="F17" s="116">
        <v>162</v>
      </c>
      <c r="G17" s="116">
        <v>25</v>
      </c>
      <c r="H17" s="115">
        <f>E17*G17</f>
        <v>78300</v>
      </c>
      <c r="I17" s="116">
        <v>25</v>
      </c>
      <c r="J17" s="116">
        <f>I17*F17</f>
        <v>4050</v>
      </c>
      <c r="K17" s="117">
        <f>J17+H17</f>
        <v>82350</v>
      </c>
      <c r="M17" s="95">
        <v>1.2689999999999999</v>
      </c>
      <c r="N17" s="97">
        <v>5200.9456264775417</v>
      </c>
      <c r="O17" s="98">
        <v>1134.7517730496454</v>
      </c>
    </row>
    <row r="18" spans="1:22" ht="56.25" x14ac:dyDescent="0.2">
      <c r="A18" s="133">
        <v>3.2</v>
      </c>
      <c r="B18" s="118" t="s">
        <v>69</v>
      </c>
      <c r="C18" s="126"/>
      <c r="D18" s="126"/>
      <c r="E18" s="136"/>
      <c r="F18" s="120"/>
      <c r="G18" s="120"/>
      <c r="H18" s="121"/>
      <c r="I18" s="121"/>
      <c r="J18" s="120"/>
      <c r="K18" s="122"/>
    </row>
    <row r="19" spans="1:22" x14ac:dyDescent="0.2">
      <c r="A19" s="133" t="s">
        <v>7</v>
      </c>
      <c r="B19" s="118" t="s">
        <v>24</v>
      </c>
      <c r="C19" s="137">
        <v>66</v>
      </c>
      <c r="D19" s="125" t="s">
        <v>12</v>
      </c>
      <c r="E19" s="115">
        <v>3888</v>
      </c>
      <c r="F19" s="116">
        <v>162</v>
      </c>
      <c r="G19" s="259">
        <v>46.875</v>
      </c>
      <c r="H19" s="115">
        <f t="shared" ref="H19:H21" si="0">E19*G19</f>
        <v>182250</v>
      </c>
      <c r="I19" s="259">
        <v>46.875</v>
      </c>
      <c r="J19" s="116">
        <f t="shared" ref="J19:J22" si="1">I19*F19</f>
        <v>7593.75</v>
      </c>
      <c r="K19" s="117">
        <f>J19+H19</f>
        <v>189843.75</v>
      </c>
      <c r="M19" s="95">
        <v>1.2689999999999999</v>
      </c>
      <c r="N19" s="97">
        <v>5910.1654846335705</v>
      </c>
      <c r="O19" s="98">
        <v>945.62647754137117</v>
      </c>
    </row>
    <row r="20" spans="1:22" x14ac:dyDescent="0.2">
      <c r="A20" s="133" t="s">
        <v>8</v>
      </c>
      <c r="B20" s="118" t="s">
        <v>25</v>
      </c>
      <c r="C20" s="138">
        <v>60</v>
      </c>
      <c r="D20" s="125" t="s">
        <v>12</v>
      </c>
      <c r="E20" s="115">
        <v>3888</v>
      </c>
      <c r="F20" s="116">
        <v>162</v>
      </c>
      <c r="G20" s="258">
        <v>37.5</v>
      </c>
      <c r="H20" s="115">
        <f t="shared" si="0"/>
        <v>145800</v>
      </c>
      <c r="I20" s="258">
        <v>37.5</v>
      </c>
      <c r="J20" s="116">
        <f t="shared" si="1"/>
        <v>6075</v>
      </c>
      <c r="K20" s="117">
        <f>J20+H20</f>
        <v>151875</v>
      </c>
      <c r="M20" s="95">
        <v>1.2689999999999999</v>
      </c>
      <c r="N20" s="97">
        <v>6698.1875492513791</v>
      </c>
      <c r="O20" s="98">
        <v>945.62647754137117</v>
      </c>
    </row>
    <row r="21" spans="1:22" x14ac:dyDescent="0.2">
      <c r="A21" s="150" t="s">
        <v>9</v>
      </c>
      <c r="B21" s="112" t="s">
        <v>46</v>
      </c>
      <c r="C21" s="138">
        <v>12</v>
      </c>
      <c r="D21" s="151" t="s">
        <v>12</v>
      </c>
      <c r="E21" s="115">
        <v>3888</v>
      </c>
      <c r="F21" s="116">
        <v>162</v>
      </c>
      <c r="G21" s="116">
        <v>12</v>
      </c>
      <c r="H21" s="115">
        <f t="shared" si="0"/>
        <v>46656</v>
      </c>
      <c r="I21" s="250"/>
      <c r="J21" s="116">
        <f t="shared" si="1"/>
        <v>0</v>
      </c>
      <c r="K21" s="117">
        <f t="shared" ref="K21" si="2">J21+H21</f>
        <v>46656</v>
      </c>
      <c r="M21" s="95">
        <v>1.2689999999999999</v>
      </c>
      <c r="N21" s="97">
        <v>5910.1654846335705</v>
      </c>
      <c r="O21" s="98">
        <v>945.62647754137117</v>
      </c>
    </row>
    <row r="22" spans="1:22" x14ac:dyDescent="0.2">
      <c r="A22" s="150" t="s">
        <v>10</v>
      </c>
      <c r="B22" s="112" t="s">
        <v>49</v>
      </c>
      <c r="C22" s="138">
        <v>1</v>
      </c>
      <c r="D22" s="151" t="s">
        <v>17</v>
      </c>
      <c r="E22" s="115"/>
      <c r="F22" s="116"/>
      <c r="G22" s="116">
        <v>0</v>
      </c>
      <c r="H22" s="115">
        <f>E22*G22</f>
        <v>0</v>
      </c>
      <c r="I22" s="220">
        <f t="shared" ref="I22" si="3">G22</f>
        <v>0</v>
      </c>
      <c r="J22" s="116">
        <f t="shared" si="1"/>
        <v>0</v>
      </c>
      <c r="K22" s="117">
        <f>J22+H22</f>
        <v>0</v>
      </c>
      <c r="M22" s="95">
        <v>1.2689999999999999</v>
      </c>
      <c r="N22" s="97">
        <v>5910.1654846335705</v>
      </c>
      <c r="O22" s="98">
        <v>945.62647754137117</v>
      </c>
    </row>
    <row r="23" spans="1:22" x14ac:dyDescent="0.2">
      <c r="A23" s="226" t="s">
        <v>8</v>
      </c>
      <c r="B23" s="227"/>
      <c r="C23" s="227"/>
      <c r="D23" s="139"/>
      <c r="E23" s="228"/>
      <c r="F23" s="229"/>
      <c r="G23" s="229"/>
      <c r="H23" s="230"/>
      <c r="I23" s="230"/>
      <c r="J23" s="229"/>
      <c r="K23" s="231"/>
      <c r="N23" s="97"/>
      <c r="O23" s="98"/>
    </row>
    <row r="24" spans="1:22" x14ac:dyDescent="0.2">
      <c r="A24" s="191"/>
      <c r="B24" s="127" t="s">
        <v>47</v>
      </c>
      <c r="C24" s="128"/>
      <c r="D24" s="127"/>
      <c r="E24" s="130"/>
      <c r="F24" s="130"/>
      <c r="G24" s="130"/>
      <c r="H24" s="130"/>
      <c r="I24" s="130"/>
      <c r="J24" s="130"/>
      <c r="K24" s="130"/>
    </row>
    <row r="25" spans="1:22" x14ac:dyDescent="0.2">
      <c r="A25" s="232" t="s">
        <v>9</v>
      </c>
      <c r="B25" s="233" t="s">
        <v>75</v>
      </c>
      <c r="C25" s="137">
        <v>1</v>
      </c>
      <c r="D25" s="234">
        <v>0</v>
      </c>
      <c r="E25" s="235">
        <v>0</v>
      </c>
      <c r="F25" s="236">
        <v>15000</v>
      </c>
      <c r="G25" s="116">
        <v>1</v>
      </c>
      <c r="H25" s="115">
        <f>E25*G25*C25</f>
        <v>0</v>
      </c>
      <c r="I25" s="116">
        <v>1</v>
      </c>
      <c r="J25" s="116">
        <f>I25*F25*C25</f>
        <v>15000</v>
      </c>
      <c r="K25" s="117">
        <f>J25+H25</f>
        <v>15000</v>
      </c>
      <c r="M25" s="95">
        <v>1.2689999999999999</v>
      </c>
      <c r="N25" s="97">
        <v>0</v>
      </c>
      <c r="O25" s="98">
        <v>51221.434200157608</v>
      </c>
    </row>
    <row r="26" spans="1:22" s="143" customFormat="1" ht="26.25" customHeight="1" thickBot="1" x14ac:dyDescent="0.25">
      <c r="A26" s="287" t="s">
        <v>54</v>
      </c>
      <c r="B26" s="288"/>
      <c r="C26" s="288"/>
      <c r="D26" s="288"/>
      <c r="E26" s="288"/>
      <c r="F26" s="289"/>
      <c r="G26" s="177"/>
      <c r="H26" s="142">
        <f>SUM(H7:H25)</f>
        <v>1469416</v>
      </c>
      <c r="I26" s="142"/>
      <c r="J26" s="142">
        <f>SUM(J7:J25)</f>
        <v>375268.75</v>
      </c>
      <c r="K26" s="142">
        <f>SUM(K7:K25)</f>
        <v>1844684.75</v>
      </c>
      <c r="P26" s="143">
        <v>36374947.870764397</v>
      </c>
      <c r="Q26" s="144">
        <f>K26-P26</f>
        <v>-34530263.120764397</v>
      </c>
      <c r="V26" s="222"/>
    </row>
    <row r="27" spans="1:22" x14ac:dyDescent="0.2">
      <c r="A27" s="280"/>
      <c r="B27" s="281"/>
      <c r="C27" s="281"/>
      <c r="D27" s="281"/>
      <c r="E27" s="281"/>
      <c r="F27" s="281"/>
      <c r="G27" s="281"/>
      <c r="H27" s="281"/>
      <c r="I27" s="281"/>
      <c r="J27" s="281"/>
      <c r="K27" s="281"/>
    </row>
    <row r="28" spans="1:22" x14ac:dyDescent="0.2">
      <c r="A28" s="281"/>
      <c r="B28" s="281"/>
      <c r="C28" s="281"/>
      <c r="D28" s="281"/>
      <c r="E28" s="281"/>
      <c r="F28" s="281"/>
      <c r="G28" s="281"/>
      <c r="H28" s="281"/>
      <c r="I28" s="281"/>
      <c r="J28" s="281"/>
      <c r="K28" s="281"/>
    </row>
    <row r="29" spans="1:22" x14ac:dyDescent="0.2">
      <c r="A29" s="281"/>
      <c r="B29" s="281"/>
      <c r="C29" s="281"/>
      <c r="D29" s="281"/>
      <c r="E29" s="281"/>
      <c r="F29" s="281"/>
      <c r="G29" s="281"/>
      <c r="H29" s="281"/>
      <c r="I29" s="281"/>
      <c r="J29" s="281"/>
      <c r="K29" s="281"/>
    </row>
    <row r="30" spans="1:22" x14ac:dyDescent="0.2">
      <c r="A30" s="281"/>
      <c r="B30" s="281"/>
      <c r="C30" s="281"/>
      <c r="D30" s="281"/>
      <c r="E30" s="281"/>
      <c r="F30" s="281"/>
      <c r="G30" s="281"/>
      <c r="H30" s="281"/>
      <c r="I30" s="281"/>
      <c r="J30" s="281"/>
      <c r="K30" s="281"/>
    </row>
    <row r="31" spans="1:22" ht="27.75" customHeight="1" x14ac:dyDescent="0.2">
      <c r="A31" s="281"/>
      <c r="B31" s="281"/>
      <c r="C31" s="281"/>
      <c r="D31" s="281"/>
      <c r="E31" s="281"/>
      <c r="F31" s="281"/>
      <c r="G31" s="281"/>
      <c r="H31" s="281"/>
      <c r="I31" s="281"/>
      <c r="J31" s="281"/>
      <c r="K31" s="281"/>
    </row>
    <row r="32" spans="1:22" hidden="1" x14ac:dyDescent="0.2">
      <c r="K32" s="99">
        <f>K26/F35</f>
        <v>8.1619607539489408E-2</v>
      </c>
    </row>
    <row r="33" spans="6:11" hidden="1" x14ac:dyDescent="0.2"/>
    <row r="34" spans="6:11" hidden="1" x14ac:dyDescent="0.2"/>
    <row r="35" spans="6:11" hidden="1" x14ac:dyDescent="0.2">
      <c r="F35" s="100">
        <v>22601000</v>
      </c>
      <c r="G35" s="179"/>
      <c r="K35" s="94" t="e">
        <f>#REF!</f>
        <v>#REF!</v>
      </c>
    </row>
    <row r="36" spans="6:11" hidden="1" x14ac:dyDescent="0.2"/>
    <row r="37" spans="6:11" hidden="1" x14ac:dyDescent="0.2"/>
    <row r="38" spans="6:11" x14ac:dyDescent="0.2">
      <c r="F38" s="99">
        <f>F26/F35</f>
        <v>0</v>
      </c>
      <c r="G38" s="99"/>
    </row>
    <row r="64" spans="25:25" x14ac:dyDescent="0.2">
      <c r="Y64" s="221"/>
    </row>
    <row r="65" spans="24:25" x14ac:dyDescent="0.2">
      <c r="Y65" s="221"/>
    </row>
    <row r="66" spans="24:25" x14ac:dyDescent="0.2">
      <c r="Y66" s="221"/>
    </row>
    <row r="67" spans="24:25" x14ac:dyDescent="0.2">
      <c r="Y67" s="139"/>
    </row>
    <row r="70" spans="24:25" x14ac:dyDescent="0.2">
      <c r="X70" s="139"/>
    </row>
  </sheetData>
  <mergeCells count="13">
    <mergeCell ref="A3:F4"/>
    <mergeCell ref="G3:K4"/>
    <mergeCell ref="A1:K2"/>
    <mergeCell ref="A27:K31"/>
    <mergeCell ref="A5:A6"/>
    <mergeCell ref="B5:B6"/>
    <mergeCell ref="C5:C6"/>
    <mergeCell ref="D5:D6"/>
    <mergeCell ref="E5:F5"/>
    <mergeCell ref="A26:F26"/>
    <mergeCell ref="G5:H5"/>
    <mergeCell ref="I5:J5"/>
    <mergeCell ref="K5:K6"/>
  </mergeCells>
  <printOptions horizontalCentered="1"/>
  <pageMargins left="0.5" right="0.5" top="0.25" bottom="0.25" header="0.3" footer="0.3"/>
  <pageSetup paperSize="9" scale="63" fitToHeight="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39"/>
  <sheetViews>
    <sheetView zoomScale="90" zoomScaleNormal="90" zoomScaleSheetLayoutView="80" workbookViewId="0">
      <selection activeCell="A20" sqref="A20:E20"/>
    </sheetView>
  </sheetViews>
  <sheetFormatPr defaultRowHeight="12.75" x14ac:dyDescent="0.2"/>
  <cols>
    <col min="1" max="1" width="7.5" style="1" customWidth="1"/>
    <col min="2" max="2" width="126.83203125" style="1" customWidth="1"/>
    <col min="3" max="3" width="9.33203125" style="1" customWidth="1"/>
    <col min="4" max="4" width="10.6640625" style="1" bestFit="1" customWidth="1"/>
    <col min="5" max="5" width="15.5" style="72" bestFit="1" customWidth="1"/>
    <col min="6" max="6" width="15.33203125" style="72" bestFit="1" customWidth="1"/>
    <col min="7" max="7" width="20.33203125" style="72" bestFit="1" customWidth="1"/>
    <col min="8" max="8" width="20.5" style="72" customWidth="1"/>
    <col min="9" max="9" width="13.83203125" style="72" bestFit="1" customWidth="1"/>
    <col min="10" max="10" width="21.1640625" style="72" customWidth="1"/>
    <col min="11" max="11" width="21.1640625" style="1" customWidth="1"/>
    <col min="12" max="13" width="0" style="1" hidden="1" customWidth="1"/>
    <col min="14" max="14" width="11.1640625" style="1" hidden="1" customWidth="1"/>
    <col min="15" max="15" width="14.33203125" style="1" hidden="1" customWidth="1"/>
    <col min="16" max="16" width="11.33203125" style="1" hidden="1" customWidth="1"/>
    <col min="17" max="18" width="9.33203125" style="1"/>
    <col min="19" max="19" width="12" style="1" hidden="1" customWidth="1"/>
    <col min="20" max="20" width="11.5" style="1" bestFit="1" customWidth="1"/>
    <col min="21" max="16384" width="9.33203125" style="1"/>
  </cols>
  <sheetData>
    <row r="1" spans="1:17" s="95" customFormat="1" ht="20.45" customHeight="1" x14ac:dyDescent="0.2">
      <c r="A1" s="276" t="s">
        <v>0</v>
      </c>
      <c r="B1" s="277"/>
      <c r="C1" s="277"/>
      <c r="D1" s="277"/>
      <c r="E1" s="277"/>
      <c r="F1" s="277"/>
      <c r="G1" s="277"/>
      <c r="H1" s="277"/>
      <c r="I1" s="277"/>
      <c r="J1" s="277"/>
      <c r="K1" s="278"/>
    </row>
    <row r="2" spans="1:17" s="95" customFormat="1" ht="20.100000000000001" customHeight="1" x14ac:dyDescent="0.2">
      <c r="A2" s="279"/>
      <c r="B2" s="274"/>
      <c r="C2" s="274"/>
      <c r="D2" s="274"/>
      <c r="E2" s="274"/>
      <c r="F2" s="274"/>
      <c r="G2" s="274"/>
      <c r="H2" s="274"/>
      <c r="I2" s="274"/>
      <c r="J2" s="274"/>
      <c r="K2" s="275"/>
    </row>
    <row r="3" spans="1:17" s="95" customFormat="1" ht="20.100000000000001" customHeight="1" x14ac:dyDescent="0.2">
      <c r="A3" s="270" t="s">
        <v>81</v>
      </c>
      <c r="B3" s="271"/>
      <c r="C3" s="271"/>
      <c r="D3" s="271"/>
      <c r="E3" s="271"/>
      <c r="F3" s="271"/>
      <c r="G3" s="272" t="s">
        <v>112</v>
      </c>
      <c r="H3" s="272"/>
      <c r="I3" s="272"/>
      <c r="J3" s="272"/>
      <c r="K3" s="273"/>
    </row>
    <row r="4" spans="1:17" s="95" customFormat="1" ht="12.75" customHeight="1" x14ac:dyDescent="0.2">
      <c r="A4" s="270"/>
      <c r="B4" s="271"/>
      <c r="C4" s="271"/>
      <c r="D4" s="271"/>
      <c r="E4" s="271"/>
      <c r="F4" s="271"/>
      <c r="G4" s="274"/>
      <c r="H4" s="274"/>
      <c r="I4" s="274"/>
      <c r="J4" s="274"/>
      <c r="K4" s="275"/>
    </row>
    <row r="5" spans="1:17" s="95" customFormat="1" ht="19.5" x14ac:dyDescent="0.2">
      <c r="A5" s="292" t="s">
        <v>2</v>
      </c>
      <c r="B5" s="293" t="s">
        <v>3</v>
      </c>
      <c r="C5" s="293" t="s">
        <v>4</v>
      </c>
      <c r="D5" s="293" t="s">
        <v>5</v>
      </c>
      <c r="E5" s="294" t="s">
        <v>51</v>
      </c>
      <c r="F5" s="294"/>
      <c r="G5" s="294" t="s">
        <v>40</v>
      </c>
      <c r="H5" s="294"/>
      <c r="I5" s="294" t="s">
        <v>41</v>
      </c>
      <c r="J5" s="294"/>
      <c r="K5" s="297" t="s">
        <v>59</v>
      </c>
    </row>
    <row r="6" spans="1:17" s="95" customFormat="1" ht="32.25" thickBot="1" x14ac:dyDescent="0.25">
      <c r="A6" s="292"/>
      <c r="B6" s="293"/>
      <c r="C6" s="293"/>
      <c r="D6" s="293"/>
      <c r="E6" s="197" t="s">
        <v>52</v>
      </c>
      <c r="F6" s="196" t="s">
        <v>41</v>
      </c>
      <c r="G6" s="249" t="s">
        <v>96</v>
      </c>
      <c r="H6" s="207" t="s">
        <v>53</v>
      </c>
      <c r="I6" s="249" t="s">
        <v>97</v>
      </c>
      <c r="J6" s="207" t="s">
        <v>53</v>
      </c>
      <c r="K6" s="297"/>
    </row>
    <row r="7" spans="1:17" ht="15.75" thickBot="1" x14ac:dyDescent="0.3">
      <c r="A7" s="201"/>
      <c r="B7" s="202" t="s">
        <v>6</v>
      </c>
      <c r="C7" s="203"/>
      <c r="D7" s="203"/>
      <c r="E7" s="204"/>
      <c r="F7" s="205"/>
      <c r="G7" s="204"/>
      <c r="H7" s="205"/>
      <c r="I7" s="205"/>
      <c r="J7" s="205"/>
      <c r="K7" s="206"/>
    </row>
    <row r="8" spans="1:17" s="101" customFormat="1" ht="18.75" x14ac:dyDescent="0.2">
      <c r="A8" s="198">
        <v>2</v>
      </c>
      <c r="B8" s="199" t="s">
        <v>11</v>
      </c>
      <c r="C8" s="199"/>
      <c r="D8" s="199"/>
      <c r="E8" s="200"/>
      <c r="F8" s="200"/>
      <c r="G8" s="200"/>
      <c r="H8" s="200"/>
      <c r="I8" s="200"/>
      <c r="J8" s="200"/>
      <c r="K8" s="200"/>
    </row>
    <row r="9" spans="1:17" s="101" customFormat="1" ht="95.25" customHeight="1" x14ac:dyDescent="0.2">
      <c r="A9" s="188">
        <v>2.1</v>
      </c>
      <c r="B9" s="189" t="s">
        <v>45</v>
      </c>
      <c r="C9" s="186"/>
      <c r="D9" s="190"/>
      <c r="E9" s="136"/>
      <c r="F9" s="136"/>
      <c r="G9" s="136"/>
      <c r="H9" s="136"/>
      <c r="I9" s="136"/>
      <c r="J9" s="136"/>
      <c r="K9" s="187"/>
      <c r="Q9" s="102"/>
    </row>
    <row r="10" spans="1:17" s="101" customFormat="1" ht="18.75" x14ac:dyDescent="0.2">
      <c r="A10" s="188" t="s">
        <v>7</v>
      </c>
      <c r="B10" s="112" t="s">
        <v>35</v>
      </c>
      <c r="C10" s="124">
        <v>1893.76</v>
      </c>
      <c r="D10" s="125" t="s">
        <v>12</v>
      </c>
      <c r="E10" s="115">
        <v>270</v>
      </c>
      <c r="F10" s="116">
        <v>70</v>
      </c>
      <c r="G10" s="116">
        <v>1894</v>
      </c>
      <c r="H10" s="115">
        <f>E10*G10</f>
        <v>511380</v>
      </c>
      <c r="I10" s="115">
        <f t="shared" ref="I10:I11" si="0">G10</f>
        <v>1894</v>
      </c>
      <c r="J10" s="116">
        <f>I10*F10</f>
        <v>132580</v>
      </c>
      <c r="K10" s="117">
        <f>J10+H10</f>
        <v>643960</v>
      </c>
      <c r="L10" s="101">
        <v>1.2689999999999999</v>
      </c>
      <c r="M10" s="103">
        <v>543.7352245862885</v>
      </c>
      <c r="N10" s="104">
        <v>141.84397163120568</v>
      </c>
    </row>
    <row r="11" spans="1:17" s="101" customFormat="1" ht="18.75" x14ac:dyDescent="0.2">
      <c r="A11" s="188" t="s">
        <v>8</v>
      </c>
      <c r="B11" s="112" t="s">
        <v>36</v>
      </c>
      <c r="C11" s="124">
        <v>2797.6</v>
      </c>
      <c r="D11" s="125" t="s">
        <v>12</v>
      </c>
      <c r="E11" s="115">
        <v>270</v>
      </c>
      <c r="F11" s="116">
        <v>70</v>
      </c>
      <c r="G11" s="116">
        <v>2798</v>
      </c>
      <c r="H11" s="115">
        <f>E11*G11</f>
        <v>755460</v>
      </c>
      <c r="I11" s="115">
        <f t="shared" si="0"/>
        <v>2798</v>
      </c>
      <c r="J11" s="116">
        <f>I11*F11</f>
        <v>195860</v>
      </c>
      <c r="K11" s="117">
        <f>J11+H11</f>
        <v>951320</v>
      </c>
      <c r="M11" s="103"/>
      <c r="N11" s="104"/>
    </row>
    <row r="12" spans="1:17" s="101" customFormat="1" ht="75" x14ac:dyDescent="0.2">
      <c r="A12" s="188">
        <v>2.2000000000000002</v>
      </c>
      <c r="B12" s="112" t="s">
        <v>65</v>
      </c>
      <c r="C12" s="124"/>
      <c r="D12" s="125"/>
      <c r="E12" s="119"/>
      <c r="F12" s="120"/>
      <c r="G12" s="121"/>
      <c r="H12" s="121"/>
      <c r="I12" s="120"/>
      <c r="J12" s="120"/>
      <c r="K12" s="187"/>
    </row>
    <row r="13" spans="1:17" s="101" customFormat="1" ht="18.75" x14ac:dyDescent="0.2">
      <c r="A13" s="188" t="s">
        <v>7</v>
      </c>
      <c r="B13" s="112" t="s">
        <v>13</v>
      </c>
      <c r="C13" s="124">
        <v>4691</v>
      </c>
      <c r="D13" s="125" t="s">
        <v>12</v>
      </c>
      <c r="E13" s="115">
        <v>127</v>
      </c>
      <c r="F13" s="116">
        <v>65</v>
      </c>
      <c r="G13" s="116">
        <v>4691</v>
      </c>
      <c r="H13" s="115">
        <f>E13*G13</f>
        <v>595757</v>
      </c>
      <c r="I13" s="115">
        <f t="shared" ref="I13" si="1">G13</f>
        <v>4691</v>
      </c>
      <c r="J13" s="116">
        <f>I13*F13</f>
        <v>304915</v>
      </c>
      <c r="K13" s="117">
        <f>J13+H13</f>
        <v>900672</v>
      </c>
      <c r="L13" s="101">
        <v>1.2689999999999999</v>
      </c>
      <c r="M13" s="103">
        <v>189.12529550827423</v>
      </c>
      <c r="N13" s="104">
        <v>89.834515366430267</v>
      </c>
    </row>
    <row r="14" spans="1:17" s="101" customFormat="1" ht="75" x14ac:dyDescent="0.2">
      <c r="A14" s="188">
        <v>2.2999999999999998</v>
      </c>
      <c r="B14" s="112" t="s">
        <v>66</v>
      </c>
      <c r="C14" s="124"/>
      <c r="D14" s="125"/>
      <c r="E14" s="119"/>
      <c r="F14" s="120"/>
      <c r="G14" s="121"/>
      <c r="H14" s="121"/>
      <c r="I14" s="120"/>
      <c r="J14" s="120"/>
      <c r="K14" s="187"/>
    </row>
    <row r="15" spans="1:17" s="101" customFormat="1" ht="37.5" x14ac:dyDescent="0.2">
      <c r="A15" s="188">
        <v>2.4</v>
      </c>
      <c r="B15" s="112" t="s">
        <v>67</v>
      </c>
      <c r="C15" s="126"/>
      <c r="D15" s="126"/>
      <c r="E15" s="115"/>
      <c r="F15" s="116"/>
      <c r="G15" s="115"/>
      <c r="H15" s="115"/>
      <c r="I15" s="116"/>
      <c r="J15" s="116"/>
      <c r="K15" s="187"/>
    </row>
    <row r="16" spans="1:17" s="101" customFormat="1" ht="18.75" x14ac:dyDescent="0.2">
      <c r="A16" s="188" t="s">
        <v>7</v>
      </c>
      <c r="B16" s="112" t="s">
        <v>15</v>
      </c>
      <c r="C16" s="124">
        <v>250</v>
      </c>
      <c r="D16" s="125" t="s">
        <v>16</v>
      </c>
      <c r="E16" s="115">
        <v>480</v>
      </c>
      <c r="F16" s="116">
        <v>40</v>
      </c>
      <c r="G16" s="116">
        <v>130</v>
      </c>
      <c r="H16" s="115">
        <f>E16*G16</f>
        <v>62400</v>
      </c>
      <c r="I16" s="115">
        <v>130</v>
      </c>
      <c r="J16" s="116">
        <f>I16*F16</f>
        <v>5200</v>
      </c>
      <c r="K16" s="117">
        <f>J16+H16</f>
        <v>67600</v>
      </c>
      <c r="L16" s="101">
        <v>1.2689999999999999</v>
      </c>
      <c r="M16" s="103">
        <v>1576.0441292356188</v>
      </c>
      <c r="N16" s="104">
        <v>472.81323877068559</v>
      </c>
    </row>
    <row r="17" spans="1:20" s="101" customFormat="1" ht="18.75" x14ac:dyDescent="0.2">
      <c r="A17" s="191">
        <v>3</v>
      </c>
      <c r="B17" s="127" t="s">
        <v>18</v>
      </c>
      <c r="C17" s="128"/>
      <c r="D17" s="127"/>
      <c r="E17" s="130"/>
      <c r="F17" s="130"/>
      <c r="G17" s="130"/>
      <c r="H17" s="130"/>
      <c r="I17" s="130"/>
      <c r="J17" s="130"/>
      <c r="K17" s="130"/>
    </row>
    <row r="18" spans="1:20" s="101" customFormat="1" ht="48" customHeight="1" x14ac:dyDescent="0.2">
      <c r="A18" s="192">
        <v>3.1</v>
      </c>
      <c r="B18" s="112" t="s">
        <v>68</v>
      </c>
      <c r="C18" s="126"/>
      <c r="D18" s="126"/>
      <c r="E18" s="119"/>
      <c r="F18" s="120"/>
      <c r="G18" s="121"/>
      <c r="H18" s="121"/>
      <c r="I18" s="120"/>
      <c r="J18" s="120"/>
      <c r="K18" s="187"/>
    </row>
    <row r="19" spans="1:20" s="101" customFormat="1" ht="18.75" x14ac:dyDescent="0.2">
      <c r="A19" s="192" t="s">
        <v>7</v>
      </c>
      <c r="B19" s="112" t="s">
        <v>20</v>
      </c>
      <c r="C19" s="138">
        <v>40</v>
      </c>
      <c r="D19" s="125" t="s">
        <v>12</v>
      </c>
      <c r="E19" s="115">
        <v>3132</v>
      </c>
      <c r="F19" s="116">
        <v>162</v>
      </c>
      <c r="G19" s="116">
        <v>40</v>
      </c>
      <c r="H19" s="115">
        <f>E19*G19</f>
        <v>125280</v>
      </c>
      <c r="I19" s="115">
        <v>40</v>
      </c>
      <c r="J19" s="116">
        <f>I19*F19</f>
        <v>6480</v>
      </c>
      <c r="K19" s="117">
        <f>J19+H19</f>
        <v>131760</v>
      </c>
      <c r="L19" s="101">
        <v>1.2689999999999999</v>
      </c>
      <c r="M19" s="103">
        <v>5200.9456264775417</v>
      </c>
      <c r="N19" s="104">
        <v>1134.7517730496454</v>
      </c>
    </row>
    <row r="20" spans="1:20" s="101" customFormat="1" ht="60" customHeight="1" x14ac:dyDescent="0.2">
      <c r="A20" s="192">
        <v>3.2</v>
      </c>
      <c r="B20" s="112" t="s">
        <v>69</v>
      </c>
      <c r="C20" s="126"/>
      <c r="D20" s="126"/>
      <c r="E20" s="136"/>
      <c r="F20" s="120"/>
      <c r="G20" s="121"/>
      <c r="H20" s="121"/>
      <c r="I20" s="120"/>
      <c r="J20" s="120"/>
      <c r="K20" s="187"/>
    </row>
    <row r="21" spans="1:20" s="101" customFormat="1" ht="18.75" x14ac:dyDescent="0.2">
      <c r="A21" s="192" t="s">
        <v>7</v>
      </c>
      <c r="B21" s="112" t="s">
        <v>26</v>
      </c>
      <c r="C21" s="138">
        <v>97.8</v>
      </c>
      <c r="D21" s="125" t="s">
        <v>12</v>
      </c>
      <c r="E21" s="115">
        <v>3888</v>
      </c>
      <c r="F21" s="116">
        <v>162</v>
      </c>
      <c r="G21" s="258">
        <v>92.1875</v>
      </c>
      <c r="H21" s="115">
        <f>E21*G21</f>
        <v>358425</v>
      </c>
      <c r="I21" s="260">
        <v>92.1875</v>
      </c>
      <c r="J21" s="116">
        <f>I21*F21</f>
        <v>14934.375</v>
      </c>
      <c r="K21" s="117">
        <f>J21+H21</f>
        <v>373359.375</v>
      </c>
      <c r="L21" s="101">
        <v>1.2689999999999999</v>
      </c>
      <c r="M21" s="103">
        <v>5910.1654846335705</v>
      </c>
      <c r="N21" s="104">
        <v>945.62647754137117</v>
      </c>
    </row>
    <row r="22" spans="1:20" s="101" customFormat="1" ht="18.75" x14ac:dyDescent="0.2">
      <c r="A22" s="192" t="s">
        <v>8</v>
      </c>
      <c r="B22" s="112" t="s">
        <v>27</v>
      </c>
      <c r="C22" s="138">
        <v>76.069999999999993</v>
      </c>
      <c r="D22" s="125" t="s">
        <v>12</v>
      </c>
      <c r="E22" s="115">
        <v>3888</v>
      </c>
      <c r="F22" s="116">
        <v>162</v>
      </c>
      <c r="G22" s="259">
        <v>85.9375</v>
      </c>
      <c r="H22" s="115">
        <f>E22*G22</f>
        <v>334125</v>
      </c>
      <c r="I22" s="259">
        <v>85.9375</v>
      </c>
      <c r="J22" s="116">
        <f>I22*F22</f>
        <v>13921.875</v>
      </c>
      <c r="K22" s="117">
        <f>J22+H22</f>
        <v>348046.875</v>
      </c>
      <c r="L22" s="101">
        <v>1.2689999999999999</v>
      </c>
      <c r="M22" s="103">
        <v>6698.1875492513791</v>
      </c>
      <c r="N22" s="104">
        <v>945.62647754137117</v>
      </c>
    </row>
    <row r="23" spans="1:20" s="101" customFormat="1" ht="18.75" x14ac:dyDescent="0.2">
      <c r="A23" s="192">
        <v>4.2</v>
      </c>
      <c r="B23" s="112" t="s">
        <v>28</v>
      </c>
      <c r="C23" s="138">
        <v>84.68</v>
      </c>
      <c r="D23" s="125" t="s">
        <v>12</v>
      </c>
      <c r="E23" s="115">
        <v>3888</v>
      </c>
      <c r="F23" s="116">
        <v>162</v>
      </c>
      <c r="G23" s="116">
        <v>85</v>
      </c>
      <c r="H23" s="115">
        <f>E23*G23</f>
        <v>330480</v>
      </c>
      <c r="I23" s="115">
        <v>85</v>
      </c>
      <c r="J23" s="116">
        <f>I23*F23</f>
        <v>13770</v>
      </c>
      <c r="K23" s="117">
        <f>J23+H23</f>
        <v>344250</v>
      </c>
      <c r="L23" s="101">
        <v>1.2689999999999999</v>
      </c>
      <c r="M23" s="103">
        <v>5910.1654846335705</v>
      </c>
      <c r="N23" s="104">
        <v>945.62647754137117</v>
      </c>
      <c r="T23" s="101">
        <v>15</v>
      </c>
    </row>
    <row r="24" spans="1:20" s="101" customFormat="1" ht="18.75" x14ac:dyDescent="0.2">
      <c r="A24" s="192" t="s">
        <v>7</v>
      </c>
      <c r="B24" s="225"/>
      <c r="C24" s="126"/>
      <c r="D24" s="126"/>
      <c r="E24" s="136"/>
      <c r="F24" s="120"/>
      <c r="G24" s="121"/>
      <c r="H24" s="121"/>
      <c r="I24" s="120"/>
      <c r="J24" s="120"/>
      <c r="K24" s="187"/>
      <c r="M24" s="103"/>
      <c r="N24" s="104"/>
      <c r="T24" s="101">
        <v>15</v>
      </c>
    </row>
    <row r="25" spans="1:20" s="101" customFormat="1" ht="18.75" x14ac:dyDescent="0.3">
      <c r="A25" s="193">
        <v>9</v>
      </c>
      <c r="B25" s="140" t="s">
        <v>47</v>
      </c>
      <c r="C25" s="152"/>
      <c r="D25" s="152"/>
      <c r="E25" s="194"/>
      <c r="F25" s="194"/>
      <c r="G25" s="194"/>
      <c r="H25" s="194"/>
      <c r="I25" s="194"/>
      <c r="J25" s="194"/>
      <c r="K25" s="194"/>
      <c r="T25" s="101">
        <f>T24*T23</f>
        <v>225</v>
      </c>
    </row>
    <row r="26" spans="1:20" s="101" customFormat="1" ht="18.75" x14ac:dyDescent="0.2">
      <c r="A26" s="188"/>
      <c r="B26" s="141" t="s">
        <v>75</v>
      </c>
      <c r="C26" s="138">
        <v>1</v>
      </c>
      <c r="D26" s="125" t="s">
        <v>17</v>
      </c>
      <c r="E26" s="115"/>
      <c r="F26" s="116">
        <v>20000</v>
      </c>
      <c r="G26" s="116">
        <v>1</v>
      </c>
      <c r="H26" s="115">
        <f>E26*G26</f>
        <v>0</v>
      </c>
      <c r="I26" s="115">
        <f t="shared" ref="I26" si="2">G26</f>
        <v>1</v>
      </c>
      <c r="J26" s="116">
        <f>I26*F26</f>
        <v>20000</v>
      </c>
      <c r="K26" s="117">
        <f>J26+H26</f>
        <v>20000</v>
      </c>
      <c r="L26" s="101">
        <v>1.2689999999999999</v>
      </c>
      <c r="M26" s="103">
        <v>0</v>
      </c>
      <c r="N26" s="104">
        <v>51221.434200157608</v>
      </c>
      <c r="T26" s="101">
        <v>144</v>
      </c>
    </row>
    <row r="27" spans="1:20" s="143" customFormat="1" ht="26.25" customHeight="1" x14ac:dyDescent="0.2">
      <c r="A27" s="295" t="s">
        <v>54</v>
      </c>
      <c r="B27" s="295"/>
      <c r="C27" s="295"/>
      <c r="D27" s="295"/>
      <c r="E27" s="295"/>
      <c r="F27" s="295"/>
      <c r="G27" s="195"/>
      <c r="H27" s="195">
        <f>SUM(H9:H26)</f>
        <v>3073307</v>
      </c>
      <c r="I27" s="195"/>
      <c r="J27" s="195">
        <f>SUM(J9:J26)</f>
        <v>707661.25</v>
      </c>
      <c r="K27" s="195">
        <f t="shared" ref="K27:P27" si="3">SUM(K9:K26)</f>
        <v>3780968.25</v>
      </c>
      <c r="L27" s="195">
        <f t="shared" si="3"/>
        <v>10.151999999999999</v>
      </c>
      <c r="M27" s="195">
        <f t="shared" si="3"/>
        <v>26028.368794326241</v>
      </c>
      <c r="N27" s="195">
        <f t="shared" si="3"/>
        <v>55897.557131599686</v>
      </c>
      <c r="O27" s="195">
        <f t="shared" si="3"/>
        <v>0</v>
      </c>
      <c r="P27" s="195">
        <f t="shared" si="3"/>
        <v>0</v>
      </c>
      <c r="T27" s="143">
        <f>T25/T26</f>
        <v>1.5625</v>
      </c>
    </row>
    <row r="28" spans="1:20" ht="12.75" customHeight="1" x14ac:dyDescent="0.2">
      <c r="A28" s="296" t="s">
        <v>23</v>
      </c>
      <c r="B28" s="296"/>
      <c r="C28" s="296"/>
      <c r="D28" s="296"/>
      <c r="E28" s="296"/>
      <c r="F28" s="296"/>
      <c r="G28" s="296"/>
      <c r="H28" s="296"/>
      <c r="I28" s="296"/>
      <c r="J28" s="296"/>
      <c r="T28" s="1">
        <v>55</v>
      </c>
    </row>
    <row r="29" spans="1:20" x14ac:dyDescent="0.2">
      <c r="A29" s="296"/>
      <c r="B29" s="296"/>
      <c r="C29" s="296"/>
      <c r="D29" s="296"/>
      <c r="E29" s="296"/>
      <c r="F29" s="296"/>
      <c r="G29" s="296"/>
      <c r="H29" s="296"/>
      <c r="I29" s="296"/>
      <c r="J29" s="296"/>
      <c r="T29" s="1">
        <f>T28*T27</f>
        <v>85.9375</v>
      </c>
    </row>
    <row r="30" spans="1:20" x14ac:dyDescent="0.2">
      <c r="A30" s="296"/>
      <c r="B30" s="296"/>
      <c r="C30" s="296"/>
      <c r="D30" s="296"/>
      <c r="E30" s="296"/>
      <c r="F30" s="296"/>
      <c r="G30" s="296"/>
      <c r="H30" s="296"/>
      <c r="I30" s="296"/>
      <c r="J30" s="296"/>
    </row>
    <row r="31" spans="1:20" x14ac:dyDescent="0.2">
      <c r="A31" s="296"/>
      <c r="B31" s="296"/>
      <c r="C31" s="296"/>
      <c r="D31" s="296"/>
      <c r="E31" s="296"/>
      <c r="F31" s="296"/>
      <c r="G31" s="296"/>
      <c r="H31" s="296"/>
      <c r="I31" s="296"/>
      <c r="J31" s="296"/>
    </row>
    <row r="32" spans="1:20" ht="27.75" customHeight="1" x14ac:dyDescent="0.2">
      <c r="A32" s="296"/>
      <c r="B32" s="296"/>
      <c r="C32" s="296"/>
      <c r="D32" s="296"/>
      <c r="E32" s="296"/>
      <c r="F32" s="296"/>
      <c r="G32" s="296"/>
      <c r="H32" s="296"/>
      <c r="I32" s="296"/>
      <c r="J32" s="296"/>
    </row>
    <row r="33" spans="6:10" ht="12.75" hidden="1" customHeight="1" x14ac:dyDescent="0.2">
      <c r="J33" s="73">
        <f>J27/F36</f>
        <v>3.1311059245166147E-2</v>
      </c>
    </row>
    <row r="34" spans="6:10" ht="12.75" hidden="1" customHeight="1" x14ac:dyDescent="0.2"/>
    <row r="35" spans="6:10" ht="12.75" hidden="1" customHeight="1" x14ac:dyDescent="0.2"/>
    <row r="36" spans="6:10" ht="15.75" hidden="1" customHeight="1" x14ac:dyDescent="0.2">
      <c r="F36" s="74">
        <v>22601000</v>
      </c>
      <c r="J36" s="72" t="e">
        <f>#REF!</f>
        <v>#REF!</v>
      </c>
    </row>
    <row r="37" spans="6:10" ht="12.75" hidden="1" customHeight="1" x14ac:dyDescent="0.2"/>
    <row r="38" spans="6:10" ht="12.75" hidden="1" customHeight="1" x14ac:dyDescent="0.2"/>
    <row r="39" spans="6:10" x14ac:dyDescent="0.2">
      <c r="F39" s="73">
        <f>F27/F36</f>
        <v>0</v>
      </c>
    </row>
  </sheetData>
  <mergeCells count="13">
    <mergeCell ref="A27:F27"/>
    <mergeCell ref="A28:J32"/>
    <mergeCell ref="A3:F4"/>
    <mergeCell ref="G3:K4"/>
    <mergeCell ref="G5:H5"/>
    <mergeCell ref="I5:J5"/>
    <mergeCell ref="K5:K6"/>
    <mergeCell ref="A1:K2"/>
    <mergeCell ref="A5:A6"/>
    <mergeCell ref="B5:B6"/>
    <mergeCell ref="C5:C6"/>
    <mergeCell ref="D5:D6"/>
    <mergeCell ref="E5:F5"/>
  </mergeCells>
  <printOptions horizontalCentered="1"/>
  <pageMargins left="0.2" right="0.2" top="0.5" bottom="0.5" header="0.3" footer="0.3"/>
  <pageSetup paperSize="9" scale="57" orientation="landscape" r:id="rId1"/>
  <rowBreaks count="1" manualBreakCount="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39"/>
  <sheetViews>
    <sheetView zoomScale="90" zoomScaleNormal="90" zoomScaleSheetLayoutView="80" workbookViewId="0">
      <selection activeCell="A20" sqref="A20:E20"/>
    </sheetView>
  </sheetViews>
  <sheetFormatPr defaultRowHeight="12.75" x14ac:dyDescent="0.2"/>
  <cols>
    <col min="1" max="1" width="7.5" style="1" customWidth="1"/>
    <col min="2" max="2" width="109.83203125" style="1" customWidth="1"/>
    <col min="3" max="3" width="9.33203125" style="1" customWidth="1"/>
    <col min="4" max="4" width="10.6640625" style="1" bestFit="1" customWidth="1"/>
    <col min="5" max="10" width="21.1640625" style="72" customWidth="1"/>
    <col min="11" max="11" width="20" style="1" customWidth="1"/>
    <col min="12" max="13" width="0" style="1" hidden="1" customWidth="1"/>
    <col min="14" max="14" width="11.1640625" style="1" hidden="1" customWidth="1"/>
    <col min="15" max="15" width="14.33203125" style="1" hidden="1" customWidth="1"/>
    <col min="16" max="16" width="11.33203125" style="1" hidden="1" customWidth="1"/>
    <col min="17" max="18" width="9.33203125" style="1"/>
    <col min="19" max="19" width="12" style="1" hidden="1" customWidth="1"/>
    <col min="20" max="20" width="11.5" style="1" bestFit="1" customWidth="1"/>
    <col min="21" max="16384" width="9.33203125" style="1"/>
  </cols>
  <sheetData>
    <row r="1" spans="1:17" s="95" customFormat="1" ht="20.45" customHeight="1" x14ac:dyDescent="0.2">
      <c r="A1" s="276" t="s">
        <v>0</v>
      </c>
      <c r="B1" s="277"/>
      <c r="C1" s="277"/>
      <c r="D1" s="277"/>
      <c r="E1" s="277"/>
      <c r="F1" s="277"/>
      <c r="G1" s="277"/>
      <c r="H1" s="277"/>
      <c r="I1" s="277"/>
      <c r="J1" s="277"/>
      <c r="K1" s="278"/>
    </row>
    <row r="2" spans="1:17" s="95" customFormat="1" ht="20.100000000000001" customHeight="1" x14ac:dyDescent="0.2">
      <c r="A2" s="279"/>
      <c r="B2" s="274"/>
      <c r="C2" s="274"/>
      <c r="D2" s="274"/>
      <c r="E2" s="274"/>
      <c r="F2" s="274"/>
      <c r="G2" s="274"/>
      <c r="H2" s="274"/>
      <c r="I2" s="274"/>
      <c r="J2" s="274"/>
      <c r="K2" s="275"/>
    </row>
    <row r="3" spans="1:17" s="95" customFormat="1" ht="20.100000000000001" customHeight="1" x14ac:dyDescent="0.2">
      <c r="A3" s="270" t="s">
        <v>82</v>
      </c>
      <c r="B3" s="271"/>
      <c r="C3" s="271"/>
      <c r="D3" s="271"/>
      <c r="E3" s="271"/>
      <c r="F3" s="271"/>
      <c r="G3" s="272" t="s">
        <v>112</v>
      </c>
      <c r="H3" s="272"/>
      <c r="I3" s="272"/>
      <c r="J3" s="272"/>
      <c r="K3" s="273"/>
    </row>
    <row r="4" spans="1:17" s="95" customFormat="1" ht="12.75" customHeight="1" x14ac:dyDescent="0.2">
      <c r="A4" s="270"/>
      <c r="B4" s="271"/>
      <c r="C4" s="271"/>
      <c r="D4" s="271"/>
      <c r="E4" s="271"/>
      <c r="F4" s="271"/>
      <c r="G4" s="274"/>
      <c r="H4" s="274"/>
      <c r="I4" s="274"/>
      <c r="J4" s="274"/>
      <c r="K4" s="275"/>
    </row>
    <row r="5" spans="1:17" s="95" customFormat="1" ht="19.5" x14ac:dyDescent="0.2">
      <c r="A5" s="292" t="s">
        <v>2</v>
      </c>
      <c r="B5" s="293" t="s">
        <v>3</v>
      </c>
      <c r="C5" s="293" t="s">
        <v>4</v>
      </c>
      <c r="D5" s="293" t="s">
        <v>5</v>
      </c>
      <c r="E5" s="294" t="s">
        <v>51</v>
      </c>
      <c r="F5" s="294"/>
      <c r="G5" s="294" t="s">
        <v>40</v>
      </c>
      <c r="H5" s="294"/>
      <c r="I5" s="294" t="s">
        <v>41</v>
      </c>
      <c r="J5" s="294"/>
      <c r="K5" s="297" t="s">
        <v>59</v>
      </c>
    </row>
    <row r="6" spans="1:17" s="95" customFormat="1" ht="20.25" thickBot="1" x14ac:dyDescent="0.25">
      <c r="A6" s="292"/>
      <c r="B6" s="293"/>
      <c r="C6" s="293"/>
      <c r="D6" s="293"/>
      <c r="E6" s="197" t="s">
        <v>52</v>
      </c>
      <c r="F6" s="196" t="s">
        <v>41</v>
      </c>
      <c r="G6" s="249" t="s">
        <v>96</v>
      </c>
      <c r="H6" s="207" t="s">
        <v>53</v>
      </c>
      <c r="I6" s="249" t="s">
        <v>97</v>
      </c>
      <c r="J6" s="207" t="s">
        <v>53</v>
      </c>
      <c r="K6" s="297"/>
    </row>
    <row r="7" spans="1:17" ht="15.75" x14ac:dyDescent="0.25">
      <c r="A7" s="209"/>
      <c r="B7" s="210" t="s">
        <v>6</v>
      </c>
      <c r="C7" s="183"/>
      <c r="D7" s="183"/>
      <c r="E7" s="184"/>
      <c r="F7" s="185"/>
      <c r="G7" s="184"/>
      <c r="H7" s="185"/>
      <c r="I7" s="185"/>
      <c r="J7" s="185"/>
      <c r="K7" s="185"/>
    </row>
    <row r="8" spans="1:17" ht="18.75" x14ac:dyDescent="0.2">
      <c r="A8" s="211">
        <v>2</v>
      </c>
      <c r="B8" s="163" t="s">
        <v>11</v>
      </c>
      <c r="C8" s="163"/>
      <c r="D8" s="163"/>
      <c r="E8" s="165"/>
      <c r="F8" s="165"/>
      <c r="G8" s="165"/>
      <c r="H8" s="165"/>
      <c r="I8" s="165"/>
      <c r="J8" s="165"/>
      <c r="K8" s="165"/>
    </row>
    <row r="9" spans="1:17" ht="100.5" customHeight="1" x14ac:dyDescent="0.2">
      <c r="A9" s="161">
        <v>2.1</v>
      </c>
      <c r="B9" s="212" t="s">
        <v>45</v>
      </c>
      <c r="C9" s="211"/>
      <c r="D9" s="213"/>
      <c r="E9" s="167"/>
      <c r="F9" s="167"/>
      <c r="G9" s="167"/>
      <c r="H9" s="167"/>
      <c r="I9" s="167"/>
      <c r="J9" s="167"/>
      <c r="K9" s="44"/>
      <c r="Q9" s="83"/>
    </row>
    <row r="10" spans="1:17" ht="18.75" x14ac:dyDescent="0.2">
      <c r="A10" s="214" t="s">
        <v>7</v>
      </c>
      <c r="B10" s="153" t="s">
        <v>35</v>
      </c>
      <c r="C10" s="159">
        <v>1205.1199999999999</v>
      </c>
      <c r="D10" s="160" t="s">
        <v>12</v>
      </c>
      <c r="E10" s="154">
        <v>270</v>
      </c>
      <c r="F10" s="155">
        <v>70</v>
      </c>
      <c r="G10" s="116">
        <v>1205</v>
      </c>
      <c r="H10" s="115">
        <f>E10*G10</f>
        <v>325350</v>
      </c>
      <c r="I10" s="115">
        <f t="shared" ref="I10:I11" si="0">G10</f>
        <v>1205</v>
      </c>
      <c r="J10" s="116">
        <f>I10*F10</f>
        <v>84350</v>
      </c>
      <c r="K10" s="117">
        <f>J10+H10</f>
        <v>409700</v>
      </c>
      <c r="L10" s="1">
        <v>1.2689999999999999</v>
      </c>
      <c r="M10" s="21">
        <v>543.7352245862885</v>
      </c>
      <c r="N10" s="22">
        <v>141.84397163120568</v>
      </c>
    </row>
    <row r="11" spans="1:17" ht="18.75" x14ac:dyDescent="0.2">
      <c r="A11" s="214" t="s">
        <v>8</v>
      </c>
      <c r="B11" s="153" t="s">
        <v>36</v>
      </c>
      <c r="C11" s="159">
        <v>7639.6</v>
      </c>
      <c r="D11" s="160" t="s">
        <v>12</v>
      </c>
      <c r="E11" s="154">
        <v>270</v>
      </c>
      <c r="F11" s="155">
        <v>70</v>
      </c>
      <c r="G11" s="116">
        <v>7640</v>
      </c>
      <c r="H11" s="115">
        <f>E11*G11</f>
        <v>2062800</v>
      </c>
      <c r="I11" s="115">
        <f t="shared" si="0"/>
        <v>7640</v>
      </c>
      <c r="J11" s="116">
        <f>I11*F11</f>
        <v>534800</v>
      </c>
      <c r="K11" s="117">
        <f>J11+H11</f>
        <v>2597600</v>
      </c>
      <c r="M11" s="21"/>
      <c r="N11" s="22"/>
    </row>
    <row r="12" spans="1:17" ht="75" x14ac:dyDescent="0.2">
      <c r="A12" s="161">
        <v>2.2000000000000002</v>
      </c>
      <c r="B12" s="153" t="s">
        <v>70</v>
      </c>
      <c r="C12" s="159"/>
      <c r="D12" s="160"/>
      <c r="E12" s="156"/>
      <c r="F12" s="157"/>
      <c r="G12" s="158"/>
      <c r="H12" s="158"/>
      <c r="I12" s="157"/>
      <c r="J12" s="157"/>
      <c r="K12" s="44"/>
    </row>
    <row r="13" spans="1:17" ht="18.75" x14ac:dyDescent="0.2">
      <c r="A13" s="161" t="s">
        <v>7</v>
      </c>
      <c r="B13" s="153" t="s">
        <v>13</v>
      </c>
      <c r="C13" s="159">
        <v>8845</v>
      </c>
      <c r="D13" s="160" t="s">
        <v>12</v>
      </c>
      <c r="E13" s="154">
        <v>127</v>
      </c>
      <c r="F13" s="155">
        <v>65</v>
      </c>
      <c r="G13" s="116">
        <v>8845</v>
      </c>
      <c r="H13" s="115">
        <f>E13*G13</f>
        <v>1123315</v>
      </c>
      <c r="I13" s="115">
        <f t="shared" ref="I13" si="1">G13</f>
        <v>8845</v>
      </c>
      <c r="J13" s="116">
        <f>I13*F13</f>
        <v>574925</v>
      </c>
      <c r="K13" s="117">
        <f>J13+H13</f>
        <v>1698240</v>
      </c>
      <c r="L13" s="1">
        <v>1.2689999999999999</v>
      </c>
      <c r="M13" s="21">
        <v>189.12529550827423</v>
      </c>
      <c r="N13" s="22">
        <v>89.834515366430267</v>
      </c>
    </row>
    <row r="14" spans="1:17" ht="75" x14ac:dyDescent="0.2">
      <c r="A14" s="161">
        <v>2.2999999999999998</v>
      </c>
      <c r="B14" s="153" t="s">
        <v>71</v>
      </c>
      <c r="C14" s="159"/>
      <c r="D14" s="160"/>
      <c r="E14" s="156"/>
      <c r="F14" s="157"/>
      <c r="G14" s="158"/>
      <c r="H14" s="158"/>
      <c r="I14" s="157"/>
      <c r="J14" s="157"/>
      <c r="K14" s="44"/>
    </row>
    <row r="15" spans="1:17" ht="51.75" customHeight="1" x14ac:dyDescent="0.2">
      <c r="A15" s="161">
        <v>2.4</v>
      </c>
      <c r="B15" s="153" t="s">
        <v>72</v>
      </c>
      <c r="C15" s="166"/>
      <c r="D15" s="166"/>
      <c r="E15" s="156"/>
      <c r="F15" s="157"/>
      <c r="G15" s="158"/>
      <c r="H15" s="158"/>
      <c r="I15" s="157"/>
      <c r="J15" s="157"/>
      <c r="K15" s="44"/>
    </row>
    <row r="16" spans="1:17" ht="18.75" x14ac:dyDescent="0.2">
      <c r="A16" s="161" t="s">
        <v>7</v>
      </c>
      <c r="B16" s="153" t="s">
        <v>15</v>
      </c>
      <c r="C16" s="159">
        <v>700</v>
      </c>
      <c r="D16" s="160" t="s">
        <v>16</v>
      </c>
      <c r="E16" s="154">
        <v>480</v>
      </c>
      <c r="F16" s="155">
        <v>40</v>
      </c>
      <c r="G16" s="116">
        <v>260</v>
      </c>
      <c r="H16" s="115">
        <f>E16*G16</f>
        <v>124800</v>
      </c>
      <c r="I16" s="115">
        <v>260</v>
      </c>
      <c r="J16" s="116">
        <f>I16*F16</f>
        <v>10400</v>
      </c>
      <c r="K16" s="117">
        <f>J16+H16</f>
        <v>135200</v>
      </c>
      <c r="L16" s="1">
        <v>1.2689999999999999</v>
      </c>
      <c r="M16" s="21">
        <v>1576.0441292356188</v>
      </c>
      <c r="N16" s="22">
        <v>472.81323877068559</v>
      </c>
    </row>
    <row r="17" spans="1:20" ht="18.75" x14ac:dyDescent="0.2">
      <c r="A17" s="162">
        <v>3</v>
      </c>
      <c r="B17" s="163" t="s">
        <v>18</v>
      </c>
      <c r="C17" s="164"/>
      <c r="D17" s="163"/>
      <c r="E17" s="165"/>
      <c r="F17" s="165"/>
      <c r="G17" s="165"/>
      <c r="H17" s="165"/>
      <c r="I17" s="165"/>
      <c r="J17" s="165"/>
      <c r="K17" s="165"/>
    </row>
    <row r="18" spans="1:20" ht="48.75" customHeight="1" x14ac:dyDescent="0.2">
      <c r="A18" s="173">
        <v>3.1</v>
      </c>
      <c r="B18" s="153" t="s">
        <v>73</v>
      </c>
      <c r="C18" s="166"/>
      <c r="D18" s="166"/>
      <c r="E18" s="156"/>
      <c r="F18" s="157"/>
      <c r="G18" s="158"/>
      <c r="H18" s="158"/>
      <c r="I18" s="157"/>
      <c r="J18" s="157"/>
      <c r="K18" s="44"/>
    </row>
    <row r="19" spans="1:20" ht="18.75" x14ac:dyDescent="0.2">
      <c r="A19" s="173" t="s">
        <v>7</v>
      </c>
      <c r="B19" s="153" t="s">
        <v>20</v>
      </c>
      <c r="C19" s="168">
        <v>75</v>
      </c>
      <c r="D19" s="160" t="s">
        <v>12</v>
      </c>
      <c r="E19" s="154">
        <v>3132</v>
      </c>
      <c r="F19" s="155">
        <v>162</v>
      </c>
      <c r="G19" s="116">
        <v>75</v>
      </c>
      <c r="H19" s="115">
        <f>E19*G19</f>
        <v>234900</v>
      </c>
      <c r="I19" s="115">
        <v>75</v>
      </c>
      <c r="J19" s="116">
        <f>I19*F19</f>
        <v>12150</v>
      </c>
      <c r="K19" s="117">
        <f>J19+H19</f>
        <v>247050</v>
      </c>
      <c r="L19" s="1">
        <v>1.2689999999999999</v>
      </c>
      <c r="M19" s="21">
        <v>5200.9456264775417</v>
      </c>
      <c r="N19" s="22">
        <v>1134.7517730496454</v>
      </c>
    </row>
    <row r="20" spans="1:20" ht="37.5" x14ac:dyDescent="0.2">
      <c r="A20" s="173">
        <v>3.2</v>
      </c>
      <c r="B20" s="153" t="s">
        <v>74</v>
      </c>
      <c r="C20" s="166"/>
      <c r="D20" s="166"/>
      <c r="E20" s="167"/>
      <c r="F20" s="157"/>
      <c r="G20" s="158"/>
      <c r="H20" s="158"/>
      <c r="I20" s="157"/>
      <c r="J20" s="157"/>
      <c r="K20" s="44"/>
    </row>
    <row r="21" spans="1:20" ht="18.75" x14ac:dyDescent="0.2">
      <c r="A21" s="173" t="s">
        <v>7</v>
      </c>
      <c r="B21" s="153" t="s">
        <v>32</v>
      </c>
      <c r="C21" s="168">
        <v>272.98</v>
      </c>
      <c r="D21" s="160" t="s">
        <v>12</v>
      </c>
      <c r="E21" s="154">
        <v>3888</v>
      </c>
      <c r="F21" s="155">
        <v>162</v>
      </c>
      <c r="G21" s="259">
        <v>262.5</v>
      </c>
      <c r="H21" s="115">
        <f>E21*G21</f>
        <v>1020600</v>
      </c>
      <c r="I21" s="259">
        <v>262.5</v>
      </c>
      <c r="J21" s="116">
        <f>I21*F21</f>
        <v>42525</v>
      </c>
      <c r="K21" s="117">
        <f>J21+H21</f>
        <v>1063125</v>
      </c>
      <c r="L21" s="1">
        <v>1.2689999999999999</v>
      </c>
      <c r="M21" s="21">
        <v>5910.1654846335705</v>
      </c>
      <c r="N21" s="22">
        <v>945.62647754137117</v>
      </c>
    </row>
    <row r="22" spans="1:20" ht="18.75" x14ac:dyDescent="0.2">
      <c r="A22" s="173" t="s">
        <v>8</v>
      </c>
      <c r="B22" s="153" t="s">
        <v>33</v>
      </c>
      <c r="C22" s="168">
        <v>215.2</v>
      </c>
      <c r="D22" s="160" t="s">
        <v>12</v>
      </c>
      <c r="E22" s="154">
        <v>3888</v>
      </c>
      <c r="F22" s="155">
        <v>162</v>
      </c>
      <c r="G22" s="258">
        <v>246.875</v>
      </c>
      <c r="H22" s="115">
        <f>E22*G22</f>
        <v>959850</v>
      </c>
      <c r="I22" s="258">
        <v>246.875</v>
      </c>
      <c r="J22" s="116">
        <f>I22*F22</f>
        <v>39993.75</v>
      </c>
      <c r="K22" s="117">
        <f>J22+H22</f>
        <v>999843.75</v>
      </c>
      <c r="L22" s="1">
        <v>1.2689999999999999</v>
      </c>
      <c r="M22" s="21">
        <v>6698.1875492513791</v>
      </c>
      <c r="N22" s="22">
        <v>945.62647754137117</v>
      </c>
      <c r="T22" s="101">
        <v>15</v>
      </c>
    </row>
    <row r="23" spans="1:20" ht="18.75" x14ac:dyDescent="0.2">
      <c r="A23" s="173">
        <v>4.2</v>
      </c>
      <c r="B23" s="153" t="s">
        <v>34</v>
      </c>
      <c r="C23" s="168">
        <v>12.37</v>
      </c>
      <c r="D23" s="160" t="s">
        <v>12</v>
      </c>
      <c r="E23" s="154">
        <v>3888</v>
      </c>
      <c r="F23" s="155">
        <v>162</v>
      </c>
      <c r="G23" s="116">
        <v>12</v>
      </c>
      <c r="H23" s="115">
        <f>E23*G23</f>
        <v>46656</v>
      </c>
      <c r="I23" s="115">
        <v>0</v>
      </c>
      <c r="J23" s="116">
        <f>I23*F23</f>
        <v>0</v>
      </c>
      <c r="K23" s="117">
        <f>J23+H23</f>
        <v>46656</v>
      </c>
      <c r="L23" s="1">
        <v>1.2689999999999999</v>
      </c>
      <c r="M23" s="21">
        <v>5910.1654846335705</v>
      </c>
      <c r="N23" s="22">
        <v>945.62647754137117</v>
      </c>
      <c r="T23" s="101">
        <v>15</v>
      </c>
    </row>
    <row r="24" spans="1:20" ht="18.75" x14ac:dyDescent="0.2">
      <c r="A24" s="173" t="s">
        <v>7</v>
      </c>
      <c r="B24" s="224"/>
      <c r="C24" s="166"/>
      <c r="D24" s="166"/>
      <c r="E24" s="167"/>
      <c r="F24" s="157"/>
      <c r="G24" s="158"/>
      <c r="H24" s="158"/>
      <c r="I24" s="157"/>
      <c r="J24" s="157"/>
      <c r="K24" s="44"/>
      <c r="M24" s="21"/>
      <c r="N24" s="22"/>
      <c r="T24" s="101">
        <f>T23*T22</f>
        <v>225</v>
      </c>
    </row>
    <row r="25" spans="1:20" ht="18.75" x14ac:dyDescent="0.3">
      <c r="A25" s="215">
        <v>9</v>
      </c>
      <c r="B25" s="169" t="s">
        <v>47</v>
      </c>
      <c r="C25" s="216"/>
      <c r="D25" s="216"/>
      <c r="E25" s="217"/>
      <c r="F25" s="217"/>
      <c r="G25" s="217"/>
      <c r="H25" s="217"/>
      <c r="I25" s="217"/>
      <c r="J25" s="217"/>
      <c r="K25" s="217"/>
      <c r="T25" s="101">
        <v>144</v>
      </c>
    </row>
    <row r="26" spans="1:20" ht="23.25" x14ac:dyDescent="0.2">
      <c r="A26" s="214"/>
      <c r="B26" s="141" t="s">
        <v>75</v>
      </c>
      <c r="C26" s="168">
        <v>1</v>
      </c>
      <c r="D26" s="160" t="s">
        <v>17</v>
      </c>
      <c r="E26" s="154"/>
      <c r="F26" s="155">
        <v>30000</v>
      </c>
      <c r="G26" s="116">
        <v>1</v>
      </c>
      <c r="H26" s="115">
        <f>E26*G26</f>
        <v>0</v>
      </c>
      <c r="I26" s="115">
        <f t="shared" ref="I26" si="2">G26</f>
        <v>1</v>
      </c>
      <c r="J26" s="116">
        <f>I26*F26</f>
        <v>30000</v>
      </c>
      <c r="K26" s="117">
        <f>J26+H26</f>
        <v>30000</v>
      </c>
      <c r="L26" s="1">
        <v>1.2689999999999999</v>
      </c>
      <c r="M26" s="21">
        <v>0</v>
      </c>
      <c r="N26" s="22">
        <v>51221.434200157608</v>
      </c>
      <c r="T26" s="143">
        <f>T24/T25</f>
        <v>1.5625</v>
      </c>
    </row>
    <row r="27" spans="1:20" s="143" customFormat="1" ht="26.25" customHeight="1" x14ac:dyDescent="0.2">
      <c r="A27" s="295" t="s">
        <v>54</v>
      </c>
      <c r="B27" s="295"/>
      <c r="C27" s="295"/>
      <c r="D27" s="295"/>
      <c r="E27" s="295"/>
      <c r="F27" s="295"/>
      <c r="G27" s="195"/>
      <c r="H27" s="195">
        <f>SUM(H9:H26)</f>
        <v>5898271</v>
      </c>
      <c r="I27" s="195"/>
      <c r="J27" s="195">
        <f>SUM(J9:J26)</f>
        <v>1329143.75</v>
      </c>
      <c r="K27" s="195">
        <f>SUM(K9:K26)</f>
        <v>7227414.75</v>
      </c>
      <c r="O27" s="143">
        <v>36374947.870764397</v>
      </c>
      <c r="P27" s="144">
        <f>J27-O27</f>
        <v>-35045804.120764397</v>
      </c>
      <c r="T27" s="1">
        <v>158</v>
      </c>
    </row>
    <row r="28" spans="1:20" x14ac:dyDescent="0.2">
      <c r="A28" s="296" t="s">
        <v>23</v>
      </c>
      <c r="B28" s="298"/>
      <c r="C28" s="298"/>
      <c r="D28" s="298"/>
      <c r="E28" s="298"/>
      <c r="F28" s="298"/>
      <c r="G28" s="298"/>
      <c r="H28" s="298"/>
      <c r="I28" s="298"/>
      <c r="J28" s="298"/>
      <c r="T28" s="1">
        <f>T27*T26</f>
        <v>246.875</v>
      </c>
    </row>
    <row r="29" spans="1:20" x14ac:dyDescent="0.2">
      <c r="A29" s="298"/>
      <c r="B29" s="298"/>
      <c r="C29" s="298"/>
      <c r="D29" s="298"/>
      <c r="E29" s="298"/>
      <c r="F29" s="298"/>
      <c r="G29" s="298"/>
      <c r="H29" s="298"/>
      <c r="I29" s="298"/>
      <c r="J29" s="298"/>
    </row>
    <row r="30" spans="1:20" x14ac:dyDescent="0.2">
      <c r="A30" s="298"/>
      <c r="B30" s="298"/>
      <c r="C30" s="298"/>
      <c r="D30" s="298"/>
      <c r="E30" s="298"/>
      <c r="F30" s="298"/>
      <c r="G30" s="298"/>
      <c r="H30" s="298"/>
      <c r="I30" s="298"/>
      <c r="J30" s="298"/>
    </row>
    <row r="31" spans="1:20" x14ac:dyDescent="0.2">
      <c r="A31" s="298"/>
      <c r="B31" s="298"/>
      <c r="C31" s="298"/>
      <c r="D31" s="298"/>
      <c r="E31" s="298"/>
      <c r="F31" s="298"/>
      <c r="G31" s="298"/>
      <c r="H31" s="298"/>
      <c r="I31" s="298"/>
      <c r="J31" s="298"/>
    </row>
    <row r="32" spans="1:20" ht="27.75" customHeight="1" x14ac:dyDescent="0.2">
      <c r="A32" s="298"/>
      <c r="B32" s="298"/>
      <c r="C32" s="298"/>
      <c r="D32" s="298"/>
      <c r="E32" s="298"/>
      <c r="F32" s="298"/>
      <c r="G32" s="298"/>
      <c r="H32" s="298"/>
      <c r="I32" s="298"/>
      <c r="J32" s="298"/>
    </row>
    <row r="33" spans="6:10" hidden="1" x14ac:dyDescent="0.2">
      <c r="J33" s="73">
        <f>J27/F36</f>
        <v>5.8809068182823769E-2</v>
      </c>
    </row>
    <row r="34" spans="6:10" hidden="1" x14ac:dyDescent="0.2"/>
    <row r="35" spans="6:10" hidden="1" x14ac:dyDescent="0.2"/>
    <row r="36" spans="6:10" ht="15.75" hidden="1" x14ac:dyDescent="0.2">
      <c r="F36" s="74">
        <v>22601000</v>
      </c>
      <c r="J36" s="72" t="e">
        <f>#REF!</f>
        <v>#REF!</v>
      </c>
    </row>
    <row r="37" spans="6:10" hidden="1" x14ac:dyDescent="0.2"/>
    <row r="38" spans="6:10" hidden="1" x14ac:dyDescent="0.2"/>
    <row r="39" spans="6:10" x14ac:dyDescent="0.2">
      <c r="F39" s="73">
        <f>F27/F36</f>
        <v>0</v>
      </c>
    </row>
  </sheetData>
  <mergeCells count="13">
    <mergeCell ref="A27:F27"/>
    <mergeCell ref="A28:J32"/>
    <mergeCell ref="A1:K2"/>
    <mergeCell ref="A3:F4"/>
    <mergeCell ref="G3:K4"/>
    <mergeCell ref="A5:A6"/>
    <mergeCell ref="I5:J5"/>
    <mergeCell ref="K5:K6"/>
    <mergeCell ref="B5:B6"/>
    <mergeCell ref="C5:C6"/>
    <mergeCell ref="D5:D6"/>
    <mergeCell ref="E5:F5"/>
    <mergeCell ref="G5:H5"/>
  </mergeCells>
  <printOptions horizontalCentered="1"/>
  <pageMargins left="0.2" right="0.2" top="0.75" bottom="0.75" header="0.3" footer="0.3"/>
  <pageSetup paperSize="9" scale="56" orientation="landscape" r:id="rId1"/>
  <rowBreaks count="1" manualBreakCount="1">
    <brk id="2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39"/>
  <sheetViews>
    <sheetView view="pageBreakPreview" zoomScale="84" zoomScaleNormal="90" zoomScaleSheetLayoutView="84" workbookViewId="0">
      <selection activeCell="A20" sqref="A20:E20"/>
    </sheetView>
  </sheetViews>
  <sheetFormatPr defaultRowHeight="12.75" x14ac:dyDescent="0.2"/>
  <cols>
    <col min="1" max="1" width="7.5" style="1" customWidth="1"/>
    <col min="2" max="2" width="107.1640625" style="1" customWidth="1"/>
    <col min="3" max="4" width="9.33203125" style="1" customWidth="1"/>
    <col min="5" max="5" width="14.6640625" style="72" customWidth="1"/>
    <col min="6" max="6" width="15" style="72" bestFit="1" customWidth="1"/>
    <col min="7" max="8" width="19.83203125" style="72" bestFit="1" customWidth="1"/>
    <col min="9" max="9" width="13.83203125" style="72" bestFit="1" customWidth="1"/>
    <col min="10" max="10" width="19.83203125" style="72" bestFit="1" customWidth="1"/>
    <col min="11" max="11" width="19.1640625" style="1" customWidth="1"/>
    <col min="12" max="13" width="0" style="1" hidden="1" customWidth="1"/>
    <col min="14" max="14" width="11.1640625" style="1" hidden="1" customWidth="1"/>
    <col min="15" max="15" width="14.33203125" style="1" hidden="1" customWidth="1"/>
    <col min="16" max="16" width="11.33203125" style="1" hidden="1" customWidth="1"/>
    <col min="17" max="18" width="9.33203125" style="1"/>
    <col min="19" max="19" width="12" style="1" hidden="1" customWidth="1"/>
    <col min="20" max="20" width="11.5" style="1" customWidth="1"/>
    <col min="21" max="16384" width="9.33203125" style="1"/>
  </cols>
  <sheetData>
    <row r="1" spans="1:14" s="95" customFormat="1" ht="20.45" customHeight="1" x14ac:dyDescent="0.2">
      <c r="A1" s="276" t="s">
        <v>0</v>
      </c>
      <c r="B1" s="277"/>
      <c r="C1" s="277"/>
      <c r="D1" s="277"/>
      <c r="E1" s="277"/>
      <c r="F1" s="277"/>
      <c r="G1" s="277"/>
      <c r="H1" s="277"/>
      <c r="I1" s="277"/>
      <c r="J1" s="277"/>
      <c r="K1" s="278"/>
    </row>
    <row r="2" spans="1:14" s="95" customFormat="1" ht="20.100000000000001" customHeight="1" x14ac:dyDescent="0.2">
      <c r="A2" s="279"/>
      <c r="B2" s="274"/>
      <c r="C2" s="274"/>
      <c r="D2" s="274"/>
      <c r="E2" s="274"/>
      <c r="F2" s="274"/>
      <c r="G2" s="274"/>
      <c r="H2" s="274"/>
      <c r="I2" s="274"/>
      <c r="J2" s="274"/>
      <c r="K2" s="275"/>
    </row>
    <row r="3" spans="1:14" s="95" customFormat="1" ht="20.100000000000001" customHeight="1" x14ac:dyDescent="0.2">
      <c r="A3" s="270" t="s">
        <v>83</v>
      </c>
      <c r="B3" s="271"/>
      <c r="C3" s="271"/>
      <c r="D3" s="271"/>
      <c r="E3" s="271"/>
      <c r="F3" s="271"/>
      <c r="G3" s="272" t="s">
        <v>112</v>
      </c>
      <c r="H3" s="272"/>
      <c r="I3" s="272"/>
      <c r="J3" s="272"/>
      <c r="K3" s="273"/>
    </row>
    <row r="4" spans="1:14" s="95" customFormat="1" ht="12.75" customHeight="1" x14ac:dyDescent="0.2">
      <c r="A4" s="270"/>
      <c r="B4" s="271"/>
      <c r="C4" s="271"/>
      <c r="D4" s="271"/>
      <c r="E4" s="271"/>
      <c r="F4" s="271"/>
      <c r="G4" s="274"/>
      <c r="H4" s="274"/>
      <c r="I4" s="274"/>
      <c r="J4" s="274"/>
      <c r="K4" s="275"/>
    </row>
    <row r="5" spans="1:14" s="95" customFormat="1" ht="19.5" x14ac:dyDescent="0.2">
      <c r="A5" s="292" t="s">
        <v>2</v>
      </c>
      <c r="B5" s="293" t="s">
        <v>3</v>
      </c>
      <c r="C5" s="293" t="s">
        <v>4</v>
      </c>
      <c r="D5" s="293" t="s">
        <v>5</v>
      </c>
      <c r="E5" s="294" t="s">
        <v>51</v>
      </c>
      <c r="F5" s="294"/>
      <c r="G5" s="294" t="s">
        <v>40</v>
      </c>
      <c r="H5" s="294"/>
      <c r="I5" s="294" t="s">
        <v>41</v>
      </c>
      <c r="J5" s="294"/>
      <c r="K5" s="297" t="s">
        <v>59</v>
      </c>
    </row>
    <row r="6" spans="1:14" s="95" customFormat="1" ht="32.25" thickBot="1" x14ac:dyDescent="0.25">
      <c r="A6" s="292"/>
      <c r="B6" s="293"/>
      <c r="C6" s="293"/>
      <c r="D6" s="293"/>
      <c r="E6" s="197" t="s">
        <v>52</v>
      </c>
      <c r="F6" s="196" t="s">
        <v>41</v>
      </c>
      <c r="G6" s="249" t="s">
        <v>96</v>
      </c>
      <c r="H6" s="207" t="s">
        <v>53</v>
      </c>
      <c r="I6" s="249" t="s">
        <v>97</v>
      </c>
      <c r="J6" s="207" t="s">
        <v>53</v>
      </c>
      <c r="K6" s="297"/>
    </row>
    <row r="7" spans="1:14" ht="15.75" x14ac:dyDescent="0.25">
      <c r="A7" s="183"/>
      <c r="B7" s="210" t="s">
        <v>6</v>
      </c>
      <c r="C7" s="183"/>
      <c r="D7" s="183"/>
      <c r="E7" s="184"/>
      <c r="F7" s="185"/>
      <c r="G7" s="184"/>
      <c r="H7" s="185"/>
      <c r="I7" s="185"/>
      <c r="J7" s="185"/>
      <c r="K7" s="185"/>
    </row>
    <row r="8" spans="1:14" s="170" customFormat="1" ht="18.75" x14ac:dyDescent="0.2">
      <c r="A8" s="211">
        <v>2</v>
      </c>
      <c r="B8" s="163" t="s">
        <v>11</v>
      </c>
      <c r="C8" s="163"/>
      <c r="D8" s="163"/>
      <c r="E8" s="165"/>
      <c r="F8" s="165"/>
      <c r="G8" s="165"/>
      <c r="H8" s="165"/>
      <c r="I8" s="165"/>
      <c r="J8" s="165"/>
      <c r="K8" s="165"/>
    </row>
    <row r="9" spans="1:14" s="170" customFormat="1" ht="117" customHeight="1" x14ac:dyDescent="0.2">
      <c r="A9" s="161">
        <v>2.1</v>
      </c>
      <c r="B9" s="212" t="s">
        <v>45</v>
      </c>
      <c r="C9" s="211"/>
      <c r="D9" s="213"/>
      <c r="E9" s="167"/>
      <c r="F9" s="167"/>
      <c r="G9" s="167"/>
      <c r="H9" s="167"/>
      <c r="I9" s="167"/>
      <c r="J9" s="167"/>
      <c r="K9" s="166"/>
    </row>
    <row r="10" spans="1:14" s="170" customFormat="1" ht="18.75" x14ac:dyDescent="0.2">
      <c r="A10" s="214" t="s">
        <v>7</v>
      </c>
      <c r="B10" s="153" t="s">
        <v>35</v>
      </c>
      <c r="C10" s="159">
        <v>2603.92</v>
      </c>
      <c r="D10" s="160" t="s">
        <v>12</v>
      </c>
      <c r="E10" s="154">
        <v>270</v>
      </c>
      <c r="F10" s="155">
        <v>70</v>
      </c>
      <c r="G10" s="116">
        <v>2604</v>
      </c>
      <c r="H10" s="115">
        <f>E10*G10</f>
        <v>703080</v>
      </c>
      <c r="I10" s="115">
        <f t="shared" ref="I10:I12" si="0">G10</f>
        <v>2604</v>
      </c>
      <c r="J10" s="116">
        <f>I10*F10</f>
        <v>182280</v>
      </c>
      <c r="K10" s="117">
        <f>J10+H10</f>
        <v>885360</v>
      </c>
      <c r="L10" s="170">
        <v>1.2689999999999999</v>
      </c>
      <c r="M10" s="171">
        <v>543.7352245862885</v>
      </c>
      <c r="N10" s="172">
        <v>141.84397163120568</v>
      </c>
    </row>
    <row r="11" spans="1:14" s="170" customFormat="1" ht="18.75" x14ac:dyDescent="0.2">
      <c r="A11" s="214" t="s">
        <v>8</v>
      </c>
      <c r="B11" s="153" t="s">
        <v>36</v>
      </c>
      <c r="C11" s="159">
        <v>3507.76</v>
      </c>
      <c r="D11" s="160" t="s">
        <v>12</v>
      </c>
      <c r="E11" s="154">
        <v>270</v>
      </c>
      <c r="F11" s="155">
        <v>70</v>
      </c>
      <c r="G11" s="116">
        <v>3508</v>
      </c>
      <c r="H11" s="115">
        <f>E11*G11</f>
        <v>947160</v>
      </c>
      <c r="I11" s="115">
        <f t="shared" si="0"/>
        <v>3508</v>
      </c>
      <c r="J11" s="116">
        <f>I11*F11</f>
        <v>245560</v>
      </c>
      <c r="K11" s="117">
        <f>J11+H11</f>
        <v>1192720</v>
      </c>
      <c r="M11" s="171"/>
      <c r="N11" s="172"/>
    </row>
    <row r="12" spans="1:14" s="170" customFormat="1" ht="18.75" x14ac:dyDescent="0.2">
      <c r="A12" s="214" t="s">
        <v>9</v>
      </c>
      <c r="B12" s="153" t="s">
        <v>76</v>
      </c>
      <c r="C12" s="159">
        <v>3389.4</v>
      </c>
      <c r="D12" s="160" t="s">
        <v>12</v>
      </c>
      <c r="E12" s="154">
        <v>300</v>
      </c>
      <c r="F12" s="155">
        <v>70</v>
      </c>
      <c r="G12" s="116">
        <v>3389</v>
      </c>
      <c r="H12" s="115">
        <f>E12*G12</f>
        <v>1016700</v>
      </c>
      <c r="I12" s="115">
        <f t="shared" si="0"/>
        <v>3389</v>
      </c>
      <c r="J12" s="116">
        <f>I12*F12</f>
        <v>237230</v>
      </c>
      <c r="K12" s="117">
        <f>J12+H12</f>
        <v>1253930</v>
      </c>
      <c r="M12" s="171"/>
      <c r="N12" s="172"/>
    </row>
    <row r="13" spans="1:14" s="170" customFormat="1" ht="75" x14ac:dyDescent="0.2">
      <c r="A13" s="161">
        <v>2.2000000000000002</v>
      </c>
      <c r="B13" s="153" t="s">
        <v>70</v>
      </c>
      <c r="C13" s="159"/>
      <c r="D13" s="160"/>
      <c r="E13" s="154"/>
      <c r="F13" s="155"/>
      <c r="G13" s="154"/>
      <c r="H13" s="154"/>
      <c r="I13" s="155"/>
      <c r="J13" s="155"/>
      <c r="K13" s="166"/>
    </row>
    <row r="14" spans="1:14" s="170" customFormat="1" ht="18.75" x14ac:dyDescent="0.2">
      <c r="A14" s="161" t="s">
        <v>7</v>
      </c>
      <c r="B14" s="153" t="s">
        <v>13</v>
      </c>
      <c r="C14" s="159">
        <v>9501</v>
      </c>
      <c r="D14" s="160" t="s">
        <v>12</v>
      </c>
      <c r="E14" s="154">
        <v>127</v>
      </c>
      <c r="F14" s="155">
        <v>65</v>
      </c>
      <c r="G14" s="116">
        <v>9501</v>
      </c>
      <c r="H14" s="115">
        <f>E14*G14</f>
        <v>1206627</v>
      </c>
      <c r="I14" s="115">
        <f t="shared" ref="I14" si="1">G14</f>
        <v>9501</v>
      </c>
      <c r="J14" s="116">
        <f>I14*F14</f>
        <v>617565</v>
      </c>
      <c r="K14" s="117">
        <f>J14+H14</f>
        <v>1824192</v>
      </c>
      <c r="L14" s="170">
        <v>1.2689999999999999</v>
      </c>
      <c r="M14" s="171">
        <v>189.12529550827423</v>
      </c>
      <c r="N14" s="172">
        <v>89.834515366430267</v>
      </c>
    </row>
    <row r="15" spans="1:14" s="170" customFormat="1" ht="37.5" x14ac:dyDescent="0.2">
      <c r="A15" s="161">
        <v>2.4</v>
      </c>
      <c r="B15" s="153" t="s">
        <v>72</v>
      </c>
      <c r="C15" s="166"/>
      <c r="D15" s="166"/>
      <c r="E15" s="156"/>
      <c r="F15" s="157"/>
      <c r="G15" s="158"/>
      <c r="H15" s="158"/>
      <c r="I15" s="157"/>
      <c r="J15" s="157"/>
      <c r="K15" s="166"/>
    </row>
    <row r="16" spans="1:14" s="170" customFormat="1" ht="18.75" x14ac:dyDescent="0.2">
      <c r="A16" s="161" t="s">
        <v>7</v>
      </c>
      <c r="B16" s="153" t="s">
        <v>15</v>
      </c>
      <c r="C16" s="159">
        <v>50</v>
      </c>
      <c r="D16" s="160" t="s">
        <v>16</v>
      </c>
      <c r="E16" s="154">
        <v>480</v>
      </c>
      <c r="F16" s="155">
        <v>40</v>
      </c>
      <c r="G16" s="116">
        <v>50</v>
      </c>
      <c r="H16" s="115">
        <f>E16*G16</f>
        <v>24000</v>
      </c>
      <c r="I16" s="115">
        <v>50</v>
      </c>
      <c r="J16" s="116">
        <f>I16*F16</f>
        <v>2000</v>
      </c>
      <c r="K16" s="117">
        <f>J16+H16</f>
        <v>26000</v>
      </c>
      <c r="L16" s="170">
        <v>1.2689999999999999</v>
      </c>
      <c r="M16" s="171">
        <v>1576.0441292356188</v>
      </c>
      <c r="N16" s="172">
        <v>472.81323877068559</v>
      </c>
    </row>
    <row r="17" spans="1:18" s="170" customFormat="1" ht="18.75" x14ac:dyDescent="0.2">
      <c r="A17" s="162">
        <v>3</v>
      </c>
      <c r="B17" s="163" t="s">
        <v>18</v>
      </c>
      <c r="C17" s="164"/>
      <c r="D17" s="163"/>
      <c r="E17" s="165"/>
      <c r="F17" s="165"/>
      <c r="G17" s="165"/>
      <c r="H17" s="165"/>
      <c r="I17" s="165"/>
      <c r="J17" s="165"/>
      <c r="K17" s="165"/>
    </row>
    <row r="18" spans="1:18" s="170" customFormat="1" ht="57.75" customHeight="1" x14ac:dyDescent="0.2">
      <c r="A18" s="173">
        <v>3.1</v>
      </c>
      <c r="B18" s="153" t="s">
        <v>73</v>
      </c>
      <c r="C18" s="166"/>
      <c r="D18" s="166"/>
      <c r="E18" s="156"/>
      <c r="F18" s="157"/>
      <c r="G18" s="158"/>
      <c r="H18" s="158"/>
      <c r="I18" s="157"/>
      <c r="J18" s="157"/>
      <c r="K18" s="166"/>
    </row>
    <row r="19" spans="1:18" s="170" customFormat="1" ht="18.75" x14ac:dyDescent="0.2">
      <c r="A19" s="173" t="s">
        <v>7</v>
      </c>
      <c r="B19" s="153" t="s">
        <v>20</v>
      </c>
      <c r="C19" s="168">
        <v>75</v>
      </c>
      <c r="D19" s="160" t="s">
        <v>12</v>
      </c>
      <c r="E19" s="154">
        <v>3132</v>
      </c>
      <c r="F19" s="155">
        <v>162</v>
      </c>
      <c r="G19" s="116">
        <v>75</v>
      </c>
      <c r="H19" s="115">
        <f>E19*G19</f>
        <v>234900</v>
      </c>
      <c r="I19" s="115">
        <v>75</v>
      </c>
      <c r="J19" s="116">
        <f>I19*F19</f>
        <v>12150</v>
      </c>
      <c r="K19" s="117">
        <f>J19+H19</f>
        <v>247050</v>
      </c>
      <c r="L19" s="170">
        <v>1.2689999999999999</v>
      </c>
      <c r="M19" s="171">
        <v>5200.9456264775417</v>
      </c>
      <c r="N19" s="172">
        <v>1134.7517730496454</v>
      </c>
    </row>
    <row r="20" spans="1:18" s="170" customFormat="1" ht="37.5" x14ac:dyDescent="0.2">
      <c r="A20" s="173">
        <v>3.2</v>
      </c>
      <c r="B20" s="153" t="s">
        <v>74</v>
      </c>
      <c r="C20" s="166"/>
      <c r="D20" s="166"/>
      <c r="E20" s="167"/>
      <c r="F20" s="157"/>
      <c r="G20" s="158"/>
      <c r="H20" s="158"/>
      <c r="I20" s="157"/>
      <c r="J20" s="157"/>
      <c r="K20" s="166"/>
    </row>
    <row r="21" spans="1:18" s="170" customFormat="1" ht="24.75" customHeight="1" x14ac:dyDescent="0.2">
      <c r="A21" s="173" t="s">
        <v>7</v>
      </c>
      <c r="B21" s="153" t="s">
        <v>29</v>
      </c>
      <c r="C21" s="168">
        <v>172.16</v>
      </c>
      <c r="D21" s="160" t="s">
        <v>12</v>
      </c>
      <c r="E21" s="154">
        <v>3888</v>
      </c>
      <c r="F21" s="155">
        <v>162</v>
      </c>
      <c r="G21" s="116">
        <v>153.125</v>
      </c>
      <c r="H21" s="115">
        <f>E21*G21</f>
        <v>595350</v>
      </c>
      <c r="I21" s="115">
        <v>153.125</v>
      </c>
      <c r="J21" s="116">
        <f>I21*F21</f>
        <v>24806.25</v>
      </c>
      <c r="K21" s="117">
        <f>J21+H21</f>
        <v>620156.25</v>
      </c>
      <c r="L21" s="170">
        <v>1.2689999999999999</v>
      </c>
      <c r="M21" s="171">
        <v>5910.1654846335705</v>
      </c>
      <c r="N21" s="172">
        <v>945.62647754137117</v>
      </c>
      <c r="R21" s="101">
        <v>15</v>
      </c>
    </row>
    <row r="22" spans="1:18" s="170" customFormat="1" ht="18.75" x14ac:dyDescent="0.2">
      <c r="A22" s="173" t="s">
        <v>8</v>
      </c>
      <c r="B22" s="153" t="s">
        <v>30</v>
      </c>
      <c r="C22" s="168">
        <v>150.63999999999999</v>
      </c>
      <c r="D22" s="160" t="s">
        <v>12</v>
      </c>
      <c r="E22" s="154">
        <v>3888</v>
      </c>
      <c r="F22" s="155">
        <v>162</v>
      </c>
      <c r="G22" s="116">
        <v>134.375</v>
      </c>
      <c r="H22" s="115">
        <f>E22*G22</f>
        <v>522450</v>
      </c>
      <c r="I22" s="115">
        <v>134.375</v>
      </c>
      <c r="J22" s="116">
        <f>I22*F22</f>
        <v>21768.75</v>
      </c>
      <c r="K22" s="117">
        <f>J22+H22</f>
        <v>544218.75</v>
      </c>
      <c r="L22" s="170">
        <v>1.2689999999999999</v>
      </c>
      <c r="M22" s="171">
        <v>6698.1875492513791</v>
      </c>
      <c r="N22" s="172">
        <v>945.62647754137117</v>
      </c>
      <c r="R22" s="101">
        <v>15</v>
      </c>
    </row>
    <row r="23" spans="1:18" s="170" customFormat="1" ht="18.75" x14ac:dyDescent="0.2">
      <c r="A23" s="173">
        <v>4.2</v>
      </c>
      <c r="B23" s="153" t="s">
        <v>31</v>
      </c>
      <c r="C23" s="168">
        <v>5.7</v>
      </c>
      <c r="D23" s="160" t="s">
        <v>12</v>
      </c>
      <c r="E23" s="154">
        <v>3888</v>
      </c>
      <c r="F23" s="155">
        <v>162</v>
      </c>
      <c r="G23" s="116">
        <v>6</v>
      </c>
      <c r="H23" s="115">
        <f>E23*G23</f>
        <v>23328</v>
      </c>
      <c r="I23" s="115">
        <v>6</v>
      </c>
      <c r="J23" s="116">
        <f>I23*F23</f>
        <v>972</v>
      </c>
      <c r="K23" s="117">
        <f>J23+H23</f>
        <v>24300</v>
      </c>
      <c r="L23" s="170">
        <v>1.2689999999999999</v>
      </c>
      <c r="M23" s="171">
        <v>5910.1654846335705</v>
      </c>
      <c r="N23" s="172">
        <v>945.62647754137117</v>
      </c>
      <c r="R23" s="101">
        <f>R22*R21</f>
        <v>225</v>
      </c>
    </row>
    <row r="24" spans="1:18" s="170" customFormat="1" ht="18.75" x14ac:dyDescent="0.2">
      <c r="A24" s="173" t="s">
        <v>7</v>
      </c>
      <c r="B24" s="224"/>
      <c r="C24" s="166"/>
      <c r="D24" s="166"/>
      <c r="E24" s="167"/>
      <c r="F24" s="157"/>
      <c r="G24" s="158"/>
      <c r="H24" s="158"/>
      <c r="I24" s="157"/>
      <c r="J24" s="157"/>
      <c r="K24" s="166"/>
      <c r="M24" s="171"/>
      <c r="N24" s="172"/>
      <c r="R24" s="101">
        <v>144</v>
      </c>
    </row>
    <row r="25" spans="1:18" s="170" customFormat="1" ht="23.25" x14ac:dyDescent="0.3">
      <c r="A25" s="215">
        <v>9</v>
      </c>
      <c r="B25" s="169" t="s">
        <v>47</v>
      </c>
      <c r="C25" s="216"/>
      <c r="D25" s="216"/>
      <c r="E25" s="217"/>
      <c r="F25" s="217"/>
      <c r="G25" s="217"/>
      <c r="H25" s="217"/>
      <c r="I25" s="217"/>
      <c r="J25" s="217"/>
      <c r="K25" s="217"/>
      <c r="R25" s="143">
        <f>R23/R24</f>
        <v>1.5625</v>
      </c>
    </row>
    <row r="26" spans="1:18" s="170" customFormat="1" ht="18.75" x14ac:dyDescent="0.3">
      <c r="A26" s="214"/>
      <c r="B26" s="141" t="s">
        <v>75</v>
      </c>
      <c r="C26" s="168">
        <v>1</v>
      </c>
      <c r="D26" s="160" t="s">
        <v>17</v>
      </c>
      <c r="E26" s="218"/>
      <c r="F26" s="219">
        <v>40000</v>
      </c>
      <c r="G26" s="116">
        <v>1</v>
      </c>
      <c r="H26" s="115">
        <f>E26*G26</f>
        <v>0</v>
      </c>
      <c r="I26" s="115">
        <f t="shared" ref="I26" si="2">G26</f>
        <v>1</v>
      </c>
      <c r="J26" s="116">
        <f>I26*F26</f>
        <v>40000</v>
      </c>
      <c r="K26" s="117">
        <f>J26+H26</f>
        <v>40000</v>
      </c>
      <c r="L26" s="170">
        <v>1.2689999999999999</v>
      </c>
      <c r="M26" s="171">
        <v>0</v>
      </c>
      <c r="N26" s="172">
        <v>51221.434200157608</v>
      </c>
      <c r="R26" s="1">
        <v>86</v>
      </c>
    </row>
    <row r="27" spans="1:18" s="143" customFormat="1" ht="26.25" customHeight="1" x14ac:dyDescent="0.2">
      <c r="A27" s="295" t="s">
        <v>54</v>
      </c>
      <c r="B27" s="295"/>
      <c r="C27" s="295"/>
      <c r="D27" s="295"/>
      <c r="E27" s="295"/>
      <c r="F27" s="295"/>
      <c r="G27" s="195"/>
      <c r="H27" s="195">
        <f>SUM(H9:H26)</f>
        <v>5273595</v>
      </c>
      <c r="I27" s="195"/>
      <c r="J27" s="195">
        <f>SUM(J9:J26)</f>
        <v>1384332</v>
      </c>
      <c r="K27" s="195">
        <f t="shared" ref="K27:P27" si="3">SUM(K9:K26)</f>
        <v>6657927</v>
      </c>
      <c r="L27" s="195">
        <f t="shared" si="3"/>
        <v>10.151999999999999</v>
      </c>
      <c r="M27" s="195">
        <f t="shared" si="3"/>
        <v>26028.368794326241</v>
      </c>
      <c r="N27" s="195">
        <f t="shared" si="3"/>
        <v>55897.557131599686</v>
      </c>
      <c r="O27" s="195">
        <f t="shared" si="3"/>
        <v>0</v>
      </c>
      <c r="P27" s="195">
        <f t="shared" si="3"/>
        <v>0</v>
      </c>
      <c r="R27" s="1">
        <f>R26*R25</f>
        <v>134.375</v>
      </c>
    </row>
    <row r="28" spans="1:18" x14ac:dyDescent="0.2">
      <c r="A28" s="296" t="s">
        <v>23</v>
      </c>
      <c r="B28" s="298"/>
      <c r="C28" s="298"/>
      <c r="D28" s="298"/>
      <c r="E28" s="298"/>
      <c r="F28" s="298"/>
      <c r="G28" s="298"/>
      <c r="H28" s="298"/>
      <c r="I28" s="298"/>
      <c r="J28" s="298"/>
    </row>
    <row r="29" spans="1:18" x14ac:dyDescent="0.2">
      <c r="A29" s="298"/>
      <c r="B29" s="298"/>
      <c r="C29" s="298"/>
      <c r="D29" s="298"/>
      <c r="E29" s="298"/>
      <c r="F29" s="298"/>
      <c r="G29" s="298"/>
      <c r="H29" s="298"/>
      <c r="I29" s="298"/>
      <c r="J29" s="298"/>
    </row>
    <row r="30" spans="1:18" x14ac:dyDescent="0.2">
      <c r="A30" s="298"/>
      <c r="B30" s="298"/>
      <c r="C30" s="298"/>
      <c r="D30" s="298"/>
      <c r="E30" s="298"/>
      <c r="F30" s="298"/>
      <c r="G30" s="298"/>
      <c r="H30" s="298"/>
      <c r="I30" s="298"/>
      <c r="J30" s="298"/>
    </row>
    <row r="31" spans="1:18" x14ac:dyDescent="0.2">
      <c r="A31" s="298"/>
      <c r="B31" s="298"/>
      <c r="C31" s="298"/>
      <c r="D31" s="298"/>
      <c r="E31" s="298"/>
      <c r="F31" s="298"/>
      <c r="G31" s="298"/>
      <c r="H31" s="298"/>
      <c r="I31" s="298"/>
      <c r="J31" s="298"/>
    </row>
    <row r="32" spans="1:18" ht="27.75" customHeight="1" x14ac:dyDescent="0.2">
      <c r="A32" s="298"/>
      <c r="B32" s="298"/>
      <c r="C32" s="298"/>
      <c r="D32" s="298"/>
      <c r="E32" s="298"/>
      <c r="F32" s="298"/>
      <c r="G32" s="298"/>
      <c r="H32" s="298"/>
      <c r="I32" s="298"/>
      <c r="J32" s="298"/>
    </row>
    <row r="33" spans="6:10" hidden="1" x14ac:dyDescent="0.2">
      <c r="J33" s="73">
        <f>J27/F36</f>
        <v>6.1250918100968985E-2</v>
      </c>
    </row>
    <row r="34" spans="6:10" hidden="1" x14ac:dyDescent="0.2"/>
    <row r="35" spans="6:10" hidden="1" x14ac:dyDescent="0.2"/>
    <row r="36" spans="6:10" ht="15.75" hidden="1" x14ac:dyDescent="0.2">
      <c r="F36" s="74">
        <v>22601000</v>
      </c>
      <c r="J36" s="72" t="e">
        <f>#REF!</f>
        <v>#REF!</v>
      </c>
    </row>
    <row r="37" spans="6:10" hidden="1" x14ac:dyDescent="0.2"/>
    <row r="38" spans="6:10" hidden="1" x14ac:dyDescent="0.2"/>
    <row r="39" spans="6:10" x14ac:dyDescent="0.2">
      <c r="F39" s="73">
        <f>F27/F36</f>
        <v>0</v>
      </c>
    </row>
  </sheetData>
  <mergeCells count="13">
    <mergeCell ref="A27:F27"/>
    <mergeCell ref="A28:J32"/>
    <mergeCell ref="A1:K2"/>
    <mergeCell ref="A3:F4"/>
    <mergeCell ref="G3:K4"/>
    <mergeCell ref="A5:A6"/>
    <mergeCell ref="I5:J5"/>
    <mergeCell ref="K5:K6"/>
    <mergeCell ref="B5:B6"/>
    <mergeCell ref="C5:C6"/>
    <mergeCell ref="D5:D6"/>
    <mergeCell ref="E5:F5"/>
    <mergeCell ref="G5:H5"/>
  </mergeCells>
  <printOptions horizontalCentered="1"/>
  <pageMargins left="0.2" right="0.2" top="0.75" bottom="0.75" header="0.3" footer="0.3"/>
  <pageSetup paperSize="9" scale="60" orientation="landscape" r:id="rId1"/>
  <rowBreaks count="1" manualBreakCount="1">
    <brk id="27"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38"/>
  <sheetViews>
    <sheetView view="pageBreakPreview" topLeftCell="A4" zoomScale="60" zoomScaleNormal="85" workbookViewId="0">
      <selection activeCell="E18" sqref="E18"/>
    </sheetView>
  </sheetViews>
  <sheetFormatPr defaultRowHeight="12.75" x14ac:dyDescent="0.2"/>
  <cols>
    <col min="1" max="1" width="7.5" style="1" customWidth="1"/>
    <col min="2" max="2" width="115.33203125" style="1" customWidth="1"/>
    <col min="3" max="4" width="9.33203125" style="1" customWidth="1"/>
    <col min="5" max="10" width="21.1640625" style="72" customWidth="1"/>
    <col min="11" max="11" width="9.33203125" style="1"/>
    <col min="12" max="13" width="0" style="1" hidden="1" customWidth="1"/>
    <col min="14" max="14" width="11.1640625" style="1" hidden="1" customWidth="1"/>
    <col min="15" max="15" width="14.33203125" style="1" hidden="1" customWidth="1"/>
    <col min="16" max="16" width="11.33203125" style="1" hidden="1" customWidth="1"/>
    <col min="17" max="18" width="9.33203125" style="1"/>
    <col min="19" max="19" width="12" style="1" hidden="1" customWidth="1"/>
    <col min="20" max="20" width="11.5" style="1" bestFit="1" customWidth="1"/>
    <col min="21" max="16384" width="9.33203125" style="1"/>
  </cols>
  <sheetData>
    <row r="1" spans="1:14" ht="20.45" customHeight="1" x14ac:dyDescent="0.2">
      <c r="A1" s="299" t="s">
        <v>0</v>
      </c>
      <c r="B1" s="300"/>
      <c r="C1" s="300"/>
      <c r="D1" s="300"/>
      <c r="E1" s="300"/>
      <c r="F1" s="300"/>
      <c r="G1" s="300"/>
      <c r="H1" s="303"/>
      <c r="I1" s="303"/>
      <c r="J1" s="304"/>
    </row>
    <row r="2" spans="1:14" ht="20.100000000000001" customHeight="1" x14ac:dyDescent="0.2">
      <c r="A2" s="301"/>
      <c r="B2" s="302"/>
      <c r="C2" s="302"/>
      <c r="D2" s="302"/>
      <c r="E2" s="302"/>
      <c r="F2" s="302"/>
      <c r="G2" s="302"/>
      <c r="H2" s="305"/>
      <c r="I2" s="305"/>
      <c r="J2" s="306"/>
    </row>
    <row r="3" spans="1:14" ht="21" customHeight="1" x14ac:dyDescent="0.2">
      <c r="A3" s="307" t="s">
        <v>1</v>
      </c>
      <c r="B3" s="308"/>
      <c r="C3" s="308"/>
      <c r="D3" s="308"/>
      <c r="E3" s="308"/>
      <c r="F3" s="308"/>
      <c r="G3" s="308"/>
      <c r="H3" s="308"/>
      <c r="I3" s="308"/>
      <c r="J3" s="309"/>
    </row>
    <row r="4" spans="1:14" ht="15" x14ac:dyDescent="0.2">
      <c r="A4" s="2">
        <v>-1</v>
      </c>
      <c r="B4" s="3">
        <v>-2</v>
      </c>
      <c r="C4" s="4">
        <v>-3</v>
      </c>
      <c r="D4" s="3">
        <v>-4</v>
      </c>
      <c r="E4" s="5">
        <v>-5</v>
      </c>
      <c r="F4" s="5">
        <v>-6</v>
      </c>
      <c r="G4" s="5">
        <v>-7</v>
      </c>
      <c r="H4" s="5">
        <v>-8</v>
      </c>
      <c r="I4" s="5">
        <v>-9</v>
      </c>
      <c r="J4" s="6">
        <v>-10</v>
      </c>
    </row>
    <row r="5" spans="1:14" ht="15" x14ac:dyDescent="0.2">
      <c r="A5" s="310" t="s">
        <v>2</v>
      </c>
      <c r="B5" s="312" t="s">
        <v>3</v>
      </c>
      <c r="C5" s="312" t="s">
        <v>4</v>
      </c>
      <c r="D5" s="315" t="s">
        <v>5</v>
      </c>
      <c r="E5" s="318" t="s">
        <v>40</v>
      </c>
      <c r="F5" s="319"/>
      <c r="G5" s="318" t="s">
        <v>41</v>
      </c>
      <c r="H5" s="319"/>
      <c r="I5" s="318" t="s">
        <v>42</v>
      </c>
      <c r="J5" s="320"/>
    </row>
    <row r="6" spans="1:14" ht="15" x14ac:dyDescent="0.2">
      <c r="A6" s="311"/>
      <c r="B6" s="313"/>
      <c r="C6" s="313"/>
      <c r="D6" s="316"/>
      <c r="E6" s="7" t="s">
        <v>43</v>
      </c>
      <c r="F6" s="7" t="s">
        <v>42</v>
      </c>
      <c r="G6" s="7" t="s">
        <v>43</v>
      </c>
      <c r="H6" s="7" t="s">
        <v>42</v>
      </c>
      <c r="I6" s="7" t="s">
        <v>43</v>
      </c>
      <c r="J6" s="8" t="s">
        <v>42</v>
      </c>
    </row>
    <row r="7" spans="1:14" ht="15" x14ac:dyDescent="0.2">
      <c r="A7" s="311"/>
      <c r="B7" s="313"/>
      <c r="C7" s="313"/>
      <c r="D7" s="316"/>
      <c r="E7" s="7" t="s">
        <v>44</v>
      </c>
      <c r="F7" s="7" t="s">
        <v>44</v>
      </c>
      <c r="G7" s="7" t="s">
        <v>44</v>
      </c>
      <c r="H7" s="7" t="s">
        <v>44</v>
      </c>
      <c r="I7" s="7" t="s">
        <v>44</v>
      </c>
      <c r="J7" s="7" t="s">
        <v>44</v>
      </c>
    </row>
    <row r="8" spans="1:14" ht="15" x14ac:dyDescent="0.25">
      <c r="A8" s="311"/>
      <c r="B8" s="314"/>
      <c r="C8" s="314"/>
      <c r="D8" s="317"/>
      <c r="E8" s="9"/>
      <c r="F8" s="7"/>
      <c r="G8" s="9"/>
      <c r="H8" s="7"/>
      <c r="I8" s="7"/>
      <c r="J8" s="8"/>
    </row>
    <row r="9" spans="1:14" ht="15" x14ac:dyDescent="0.25">
      <c r="A9" s="10"/>
      <c r="B9" s="11" t="s">
        <v>6</v>
      </c>
      <c r="C9" s="12"/>
      <c r="D9" s="12"/>
      <c r="E9" s="13"/>
      <c r="F9" s="14"/>
      <c r="G9" s="13"/>
      <c r="H9" s="14"/>
      <c r="I9" s="14"/>
      <c r="J9" s="15"/>
    </row>
    <row r="10" spans="1:14" ht="15" x14ac:dyDescent="0.2">
      <c r="A10" s="23">
        <v>2</v>
      </c>
      <c r="B10" s="24" t="s">
        <v>11</v>
      </c>
      <c r="C10" s="25"/>
      <c r="D10" s="25"/>
      <c r="E10" s="26"/>
      <c r="F10" s="26"/>
      <c r="G10" s="26"/>
      <c r="H10" s="26"/>
      <c r="I10" s="26"/>
      <c r="J10" s="27"/>
    </row>
    <row r="11" spans="1:14" ht="60" x14ac:dyDescent="0.2">
      <c r="A11" s="28">
        <v>2.1</v>
      </c>
      <c r="B11" s="29" t="s">
        <v>39</v>
      </c>
      <c r="C11" s="30"/>
      <c r="D11" s="31"/>
      <c r="E11" s="32"/>
      <c r="F11" s="32"/>
      <c r="G11" s="32"/>
      <c r="H11" s="32"/>
      <c r="I11" s="32"/>
      <c r="J11" s="33"/>
    </row>
    <row r="12" spans="1:14" ht="15" x14ac:dyDescent="0.2">
      <c r="A12" s="34" t="s">
        <v>7</v>
      </c>
      <c r="B12" s="35" t="s">
        <v>50</v>
      </c>
      <c r="C12" s="76"/>
      <c r="D12" s="37" t="s">
        <v>12</v>
      </c>
      <c r="E12" s="38"/>
      <c r="F12" s="18"/>
      <c r="G12" s="19"/>
      <c r="H12" s="19"/>
      <c r="I12" s="18"/>
      <c r="J12" s="20"/>
      <c r="L12" s="1">
        <v>1.2689999999999999</v>
      </c>
      <c r="M12" s="21">
        <v>543.7352245862885</v>
      </c>
      <c r="N12" s="22">
        <v>141.84397163120568</v>
      </c>
    </row>
    <row r="13" spans="1:14" ht="45" x14ac:dyDescent="0.2">
      <c r="A13" s="28">
        <v>2.2000000000000002</v>
      </c>
      <c r="B13" s="39" t="s">
        <v>37</v>
      </c>
      <c r="C13" s="36"/>
      <c r="D13" s="37"/>
      <c r="E13" s="38"/>
      <c r="F13" s="18"/>
      <c r="G13" s="19"/>
      <c r="H13" s="19"/>
      <c r="I13" s="18"/>
      <c r="J13" s="20"/>
    </row>
    <row r="14" spans="1:14" ht="15" x14ac:dyDescent="0.2">
      <c r="A14" s="28" t="s">
        <v>7</v>
      </c>
      <c r="B14" s="40" t="s">
        <v>13</v>
      </c>
      <c r="C14" s="76"/>
      <c r="D14" s="37" t="s">
        <v>12</v>
      </c>
      <c r="E14" s="41"/>
      <c r="F14" s="18"/>
      <c r="G14" s="19"/>
      <c r="H14" s="19"/>
      <c r="I14" s="18"/>
      <c r="J14" s="20"/>
      <c r="L14" s="1">
        <v>1.2689999999999999</v>
      </c>
      <c r="M14" s="21">
        <v>189.12529550827423</v>
      </c>
      <c r="N14" s="22">
        <v>89.834515366430267</v>
      </c>
    </row>
    <row r="15" spans="1:14" ht="30" x14ac:dyDescent="0.2">
      <c r="A15" s="28">
        <v>2.4</v>
      </c>
      <c r="B15" s="35" t="s">
        <v>14</v>
      </c>
      <c r="C15" s="43"/>
      <c r="D15" s="44"/>
      <c r="E15" s="38"/>
      <c r="F15" s="18"/>
      <c r="G15" s="19"/>
      <c r="H15" s="19"/>
      <c r="I15" s="18"/>
      <c r="J15" s="20"/>
    </row>
    <row r="16" spans="1:14" ht="15" x14ac:dyDescent="0.2">
      <c r="A16" s="78" t="s">
        <v>7</v>
      </c>
      <c r="B16" s="77" t="s">
        <v>15</v>
      </c>
      <c r="C16" s="79"/>
      <c r="D16" s="42" t="s">
        <v>16</v>
      </c>
      <c r="E16" s="38"/>
      <c r="F16" s="18"/>
      <c r="G16" s="19"/>
      <c r="H16" s="19"/>
      <c r="I16" s="18"/>
      <c r="J16" s="20"/>
      <c r="L16" s="1">
        <v>1.2689999999999999</v>
      </c>
      <c r="M16" s="21">
        <v>1576.0441292356188</v>
      </c>
      <c r="N16" s="22">
        <v>472.81323877068559</v>
      </c>
    </row>
    <row r="17" spans="1:16" ht="15" x14ac:dyDescent="0.2">
      <c r="A17" s="45">
        <v>3</v>
      </c>
      <c r="B17" s="46" t="s">
        <v>18</v>
      </c>
      <c r="C17" s="47"/>
      <c r="D17" s="48"/>
      <c r="E17" s="49"/>
      <c r="F17" s="49"/>
      <c r="G17" s="49"/>
      <c r="H17" s="49"/>
      <c r="I17" s="49"/>
      <c r="J17" s="50"/>
    </row>
    <row r="18" spans="1:16" ht="63" customHeight="1" x14ac:dyDescent="0.2">
      <c r="A18" s="75">
        <v>3.1</v>
      </c>
      <c r="B18" s="35" t="s">
        <v>19</v>
      </c>
      <c r="C18" s="43"/>
      <c r="D18" s="44"/>
      <c r="E18" s="38"/>
      <c r="F18" s="18"/>
      <c r="G18" s="19"/>
      <c r="H18" s="19"/>
      <c r="I18" s="18"/>
      <c r="J18" s="20"/>
    </row>
    <row r="19" spans="1:16" ht="15" x14ac:dyDescent="0.2">
      <c r="A19" s="75" t="s">
        <v>7</v>
      </c>
      <c r="B19" s="35" t="s">
        <v>20</v>
      </c>
      <c r="C19" s="51"/>
      <c r="D19" s="52" t="s">
        <v>12</v>
      </c>
      <c r="E19" s="38"/>
      <c r="F19" s="18"/>
      <c r="G19" s="19"/>
      <c r="H19" s="19"/>
      <c r="I19" s="18"/>
      <c r="J19" s="20"/>
      <c r="L19" s="1">
        <v>1.2689999999999999</v>
      </c>
      <c r="M19" s="21">
        <v>5200.9456264775417</v>
      </c>
      <c r="N19" s="22">
        <v>1134.7517730496454</v>
      </c>
    </row>
    <row r="20" spans="1:16" ht="30" x14ac:dyDescent="0.2">
      <c r="A20" s="75">
        <v>3.2</v>
      </c>
      <c r="B20" s="39" t="s">
        <v>21</v>
      </c>
      <c r="C20" s="43"/>
      <c r="D20" s="44"/>
      <c r="E20" s="53"/>
      <c r="F20" s="18"/>
      <c r="G20" s="19"/>
      <c r="H20" s="19"/>
      <c r="I20" s="18"/>
      <c r="J20" s="20"/>
    </row>
    <row r="21" spans="1:16" ht="15" x14ac:dyDescent="0.2">
      <c r="A21" s="75" t="s">
        <v>7</v>
      </c>
      <c r="B21" s="39" t="s">
        <v>38</v>
      </c>
      <c r="C21" s="80"/>
      <c r="D21" s="42" t="s">
        <v>12</v>
      </c>
      <c r="E21" s="53"/>
      <c r="F21" s="18"/>
      <c r="G21" s="19"/>
      <c r="H21" s="19"/>
      <c r="I21" s="18"/>
      <c r="J21" s="20"/>
      <c r="L21" s="1">
        <v>1.2689999999999999</v>
      </c>
      <c r="M21" s="21">
        <v>5910.1654846335705</v>
      </c>
      <c r="N21" s="22">
        <v>945.62647754137117</v>
      </c>
    </row>
    <row r="22" spans="1:16" ht="15" x14ac:dyDescent="0.2">
      <c r="A22" s="75" t="s">
        <v>10</v>
      </c>
      <c r="B22" s="35" t="s">
        <v>49</v>
      </c>
      <c r="C22" s="54"/>
      <c r="D22" s="42" t="s">
        <v>17</v>
      </c>
      <c r="E22" s="53"/>
      <c r="F22" s="18"/>
      <c r="G22" s="19"/>
      <c r="H22" s="19"/>
      <c r="I22" s="18"/>
      <c r="J22" s="20"/>
      <c r="L22" s="1">
        <v>1.2689999999999999</v>
      </c>
      <c r="M22" s="21">
        <v>5910.1654846335705</v>
      </c>
      <c r="N22" s="22">
        <v>945.62647754137117</v>
      </c>
    </row>
    <row r="23" spans="1:16" ht="15" x14ac:dyDescent="0.2">
      <c r="A23" s="75"/>
      <c r="E23" s="53"/>
      <c r="F23" s="18"/>
      <c r="G23" s="19"/>
      <c r="H23" s="19"/>
      <c r="I23" s="18"/>
      <c r="J23" s="20"/>
      <c r="M23" s="21"/>
      <c r="N23" s="22"/>
    </row>
    <row r="24" spans="1:16" ht="15" x14ac:dyDescent="0.25">
      <c r="A24" s="57">
        <v>9</v>
      </c>
      <c r="B24" s="81" t="s">
        <v>47</v>
      </c>
      <c r="C24" s="58"/>
      <c r="D24" s="58"/>
      <c r="E24" s="55"/>
      <c r="F24" s="55"/>
      <c r="G24" s="55"/>
      <c r="H24" s="55"/>
      <c r="I24" s="55"/>
      <c r="J24" s="56"/>
    </row>
    <row r="25" spans="1:16" ht="15" x14ac:dyDescent="0.25">
      <c r="A25" s="62"/>
      <c r="B25" s="82" t="s">
        <v>48</v>
      </c>
      <c r="C25" s="16">
        <v>1</v>
      </c>
      <c r="D25" s="17" t="s">
        <v>17</v>
      </c>
      <c r="E25" s="63"/>
      <c r="F25" s="64"/>
      <c r="G25" s="59"/>
      <c r="H25" s="60"/>
      <c r="I25" s="60"/>
      <c r="J25" s="61"/>
      <c r="L25" s="1">
        <v>1.2689999999999999</v>
      </c>
      <c r="M25" s="21">
        <v>0</v>
      </c>
      <c r="N25" s="22">
        <v>51221.434200157608</v>
      </c>
    </row>
    <row r="26" spans="1:16" s="65" customFormat="1" ht="15.75" thickBot="1" x14ac:dyDescent="0.25">
      <c r="A26" s="67"/>
      <c r="B26" s="68" t="s">
        <v>22</v>
      </c>
      <c r="C26" s="68"/>
      <c r="D26" s="68"/>
      <c r="E26" s="69"/>
      <c r="F26" s="69"/>
      <c r="G26" s="69"/>
      <c r="H26" s="69"/>
      <c r="I26" s="70"/>
      <c r="J26" s="71"/>
      <c r="O26" s="65">
        <v>36374947.870764397</v>
      </c>
      <c r="P26" s="66">
        <f>J26-O26</f>
        <v>-36374947.870764397</v>
      </c>
    </row>
    <row r="27" spans="1:16" x14ac:dyDescent="0.2">
      <c r="A27" s="296" t="s">
        <v>23</v>
      </c>
      <c r="B27" s="298"/>
      <c r="C27" s="298"/>
      <c r="D27" s="298"/>
      <c r="E27" s="298"/>
      <c r="F27" s="298"/>
      <c r="G27" s="298"/>
      <c r="H27" s="298"/>
      <c r="I27" s="298"/>
      <c r="J27" s="298"/>
    </row>
    <row r="28" spans="1:16" x14ac:dyDescent="0.2">
      <c r="A28" s="298"/>
      <c r="B28" s="298"/>
      <c r="C28" s="298"/>
      <c r="D28" s="298"/>
      <c r="E28" s="298"/>
      <c r="F28" s="298"/>
      <c r="G28" s="298"/>
      <c r="H28" s="298"/>
      <c r="I28" s="298"/>
      <c r="J28" s="298"/>
    </row>
    <row r="29" spans="1:16" x14ac:dyDescent="0.2">
      <c r="A29" s="298"/>
      <c r="B29" s="298"/>
      <c r="C29" s="298"/>
      <c r="D29" s="298"/>
      <c r="E29" s="298"/>
      <c r="F29" s="298"/>
      <c r="G29" s="298"/>
      <c r="H29" s="298"/>
      <c r="I29" s="298"/>
      <c r="J29" s="298"/>
    </row>
    <row r="30" spans="1:16" x14ac:dyDescent="0.2">
      <c r="A30" s="298"/>
      <c r="B30" s="298"/>
      <c r="C30" s="298"/>
      <c r="D30" s="298"/>
      <c r="E30" s="298"/>
      <c r="F30" s="298"/>
      <c r="G30" s="298"/>
      <c r="H30" s="298"/>
      <c r="I30" s="298"/>
      <c r="J30" s="298"/>
    </row>
    <row r="31" spans="1:16" ht="27.75" customHeight="1" x14ac:dyDescent="0.2">
      <c r="A31" s="298"/>
      <c r="B31" s="298"/>
      <c r="C31" s="298"/>
      <c r="D31" s="298"/>
      <c r="E31" s="298"/>
      <c r="F31" s="298"/>
      <c r="G31" s="298"/>
      <c r="H31" s="298"/>
      <c r="I31" s="298"/>
      <c r="J31" s="298"/>
    </row>
    <row r="32" spans="1:16" hidden="1" x14ac:dyDescent="0.2">
      <c r="J32" s="73">
        <f>J26/F35</f>
        <v>0</v>
      </c>
    </row>
    <row r="33" spans="6:10" hidden="1" x14ac:dyDescent="0.2"/>
    <row r="34" spans="6:10" hidden="1" x14ac:dyDescent="0.2"/>
    <row r="35" spans="6:10" ht="15.75" hidden="1" x14ac:dyDescent="0.2">
      <c r="F35" s="74">
        <v>22601000</v>
      </c>
      <c r="J35" s="72" t="e">
        <f>#REF!</f>
        <v>#REF!</v>
      </c>
    </row>
    <row r="36" spans="6:10" hidden="1" x14ac:dyDescent="0.2"/>
    <row r="37" spans="6:10" hidden="1" x14ac:dyDescent="0.2"/>
    <row r="38" spans="6:10" x14ac:dyDescent="0.2">
      <c r="F38" s="73">
        <f>F26/F35</f>
        <v>0</v>
      </c>
    </row>
  </sheetData>
  <mergeCells count="11">
    <mergeCell ref="A27:J31"/>
    <mergeCell ref="A1:G2"/>
    <mergeCell ref="H1:J2"/>
    <mergeCell ref="A3:J3"/>
    <mergeCell ref="A5:A8"/>
    <mergeCell ref="B5:B8"/>
    <mergeCell ref="C5:C8"/>
    <mergeCell ref="D5:D8"/>
    <mergeCell ref="E5:F5"/>
    <mergeCell ref="G5:H5"/>
    <mergeCell ref="I5:J5"/>
  </mergeCells>
  <hyperlinks>
    <hyperlink ref="A1" r:id="rId1" display="mailto:dirsierra@protonmail.com" xr:uid="{00000000-0004-0000-0500-000000000000}"/>
  </hyperlinks>
  <pageMargins left="0.7" right="0.7" top="0.75" bottom="0.75" header="0.3" footer="0.3"/>
  <pageSetup scale="46"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Summary</vt:lpstr>
      <vt:lpstr>Ground Duct</vt:lpstr>
      <vt:lpstr>First Duct</vt:lpstr>
      <vt:lpstr>Second Duct</vt:lpstr>
      <vt:lpstr>Third Duct</vt:lpstr>
      <vt:lpstr>Total</vt:lpstr>
      <vt:lpstr>'First Duct'!Print_Area</vt:lpstr>
      <vt:lpstr>'Ground Duct'!Print_Area</vt:lpstr>
      <vt:lpstr>'Second Duct'!Print_Area</vt:lpstr>
      <vt:lpstr>Summary!Print_Area</vt:lpstr>
      <vt:lpstr>'Third Duct'!Print_Area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Rehan Aslam</cp:lastModifiedBy>
  <cp:lastPrinted>2023-08-18T10:10:15Z</cp:lastPrinted>
  <dcterms:created xsi:type="dcterms:W3CDTF">2022-09-16T04:29:49Z</dcterms:created>
  <dcterms:modified xsi:type="dcterms:W3CDTF">2023-08-18T10:10:21Z</dcterms:modified>
</cp:coreProperties>
</file>