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defaultThemeVersion="124226"/>
  <mc:AlternateContent xmlns:mc="http://schemas.openxmlformats.org/markup-compatibility/2006">
    <mc:Choice Requires="x15">
      <x15ac:absPath xmlns:x15ac="http://schemas.microsoft.com/office/spreadsheetml/2010/11/ac" url="H:\Xls\Sent BOQ\Deutsche Bank\Complete package Doc (Deutsche Bank)\"/>
    </mc:Choice>
  </mc:AlternateContent>
  <bookViews>
    <workbookView xWindow="-105" yWindow="-105" windowWidth="19425" windowHeight="10425" tabRatio="870" activeTab="6"/>
  </bookViews>
  <sheets>
    <sheet name="HVAC 15" sheetId="14" r:id="rId1"/>
    <sheet name="HVAC 16" sheetId="15" r:id="rId2"/>
    <sheet name="Plumbing 15" sheetId="16" r:id="rId3"/>
    <sheet name="Plumbing 16" sheetId="17" r:id="rId4"/>
    <sheet name="Fire 15" sheetId="18" r:id="rId5"/>
    <sheet name="Fire 16" sheetId="19" r:id="rId6"/>
    <sheet name="Summary" sheetId="20" r:id="rId7"/>
    <sheet name="Sheet2" sheetId="21" r:id="rId8"/>
    <sheet name="BLANK BOQ" sheetId="11" state="hidden" r:id="rId9"/>
  </sheets>
  <definedNames>
    <definedName name="_xlnm.Print_Area" localSheetId="4">'Fire 15'!$A$1:$M$46</definedName>
    <definedName name="_xlnm.Print_Area" localSheetId="5">'Fire 16'!$A$1:$M$28</definedName>
    <definedName name="_xlnm.Print_Area" localSheetId="0">'HVAC 15'!$A$1:$M$134</definedName>
    <definedName name="_xlnm.Print_Area" localSheetId="1">'HVAC 16'!$A$1:$M$137</definedName>
    <definedName name="_xlnm.Print_Area" localSheetId="2">'Plumbing 15'!$A$1:$N$92</definedName>
    <definedName name="_xlnm.Print_Area" localSheetId="3">'Plumbing 16'!$A$1:$M$90</definedName>
    <definedName name="_xlnm.Print_Titles" localSheetId="8">'BLANK BOQ'!$1:$6</definedName>
    <definedName name="_xlnm.Print_Titles" localSheetId="4">'Fire 15'!$1:$6</definedName>
    <definedName name="_xlnm.Print_Titles" localSheetId="5">'Fire 16'!$1:$6</definedName>
    <definedName name="_xlnm.Print_Titles" localSheetId="0">'HVAC 15'!$1:$5</definedName>
    <definedName name="_xlnm.Print_Titles" localSheetId="1">'HVAC 16'!$1:$6</definedName>
    <definedName name="_xlnm.Print_Titles" localSheetId="2">'Plumbing 15'!$1:$6</definedName>
    <definedName name="_xlnm.Print_Titles" localSheetId="3">'Plumbing 16'!$1:$6</definedName>
  </definedNames>
  <calcPr calcId="152511"/>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6" i="21" l="1"/>
  <c r="L17" i="21"/>
  <c r="J17" i="21"/>
  <c r="F17" i="21"/>
  <c r="J16" i="21"/>
  <c r="F16" i="21"/>
  <c r="L6" i="21"/>
  <c r="L8" i="21" s="1"/>
  <c r="J7" i="21"/>
  <c r="J6" i="21"/>
  <c r="F7" i="21"/>
  <c r="F6" i="21"/>
  <c r="J8" i="21" l="1"/>
  <c r="F8" i="21"/>
  <c r="D17" i="20"/>
  <c r="C17" i="20"/>
  <c r="D15" i="20"/>
  <c r="C15" i="20"/>
  <c r="D12" i="20"/>
  <c r="C12" i="20"/>
  <c r="L11" i="19" l="1"/>
  <c r="L12" i="19"/>
  <c r="L13" i="19"/>
  <c r="L14" i="19"/>
  <c r="L15" i="19"/>
  <c r="L17" i="19"/>
  <c r="L18" i="19"/>
  <c r="L20" i="19"/>
  <c r="L21" i="19"/>
  <c r="L22" i="19"/>
  <c r="L23" i="19"/>
  <c r="L24" i="19"/>
  <c r="L25" i="19"/>
  <c r="L26" i="19"/>
  <c r="L10" i="19"/>
  <c r="H11" i="19"/>
  <c r="H12" i="19"/>
  <c r="H13" i="19"/>
  <c r="H14" i="19"/>
  <c r="H15" i="19"/>
  <c r="H17" i="19"/>
  <c r="H18" i="19"/>
  <c r="H20" i="19"/>
  <c r="H21" i="19"/>
  <c r="H22" i="19"/>
  <c r="H23" i="19"/>
  <c r="H24" i="19"/>
  <c r="H25" i="19"/>
  <c r="H26" i="19"/>
  <c r="H10" i="19"/>
  <c r="L11" i="18"/>
  <c r="L12" i="18"/>
  <c r="L13" i="18"/>
  <c r="L14" i="18"/>
  <c r="L15" i="18"/>
  <c r="L19" i="18"/>
  <c r="L20" i="18"/>
  <c r="L24" i="18"/>
  <c r="L25" i="18"/>
  <c r="L26" i="18"/>
  <c r="L30" i="18"/>
  <c r="L31" i="18"/>
  <c r="L36" i="18"/>
  <c r="L37" i="18"/>
  <c r="L40" i="18"/>
  <c r="L43" i="18"/>
  <c r="H11" i="18"/>
  <c r="M11" i="18" s="1"/>
  <c r="H12" i="18"/>
  <c r="M12" i="18" s="1"/>
  <c r="H13" i="18"/>
  <c r="M13" i="18" s="1"/>
  <c r="H14" i="18"/>
  <c r="M14" i="18" s="1"/>
  <c r="H15" i="18"/>
  <c r="M15" i="18" s="1"/>
  <c r="H19" i="18"/>
  <c r="M19" i="18" s="1"/>
  <c r="H20" i="18"/>
  <c r="M20" i="18" s="1"/>
  <c r="H24" i="18"/>
  <c r="M24" i="18" s="1"/>
  <c r="H25" i="18"/>
  <c r="M25" i="18" s="1"/>
  <c r="H26" i="18"/>
  <c r="M26" i="18" s="1"/>
  <c r="H30" i="18"/>
  <c r="M30" i="18" s="1"/>
  <c r="H31" i="18"/>
  <c r="M31" i="18" s="1"/>
  <c r="H36" i="18"/>
  <c r="M36" i="18" s="1"/>
  <c r="H37" i="18"/>
  <c r="M37" i="18" s="1"/>
  <c r="H40" i="18"/>
  <c r="M40" i="18" s="1"/>
  <c r="H43" i="18"/>
  <c r="M43" i="18" s="1"/>
  <c r="L10" i="18"/>
  <c r="H10" i="18"/>
  <c r="L15" i="17"/>
  <c r="L19" i="17"/>
  <c r="L23" i="17"/>
  <c r="L27" i="17"/>
  <c r="L31" i="17"/>
  <c r="L32" i="17"/>
  <c r="L33" i="17"/>
  <c r="L34" i="17"/>
  <c r="L35" i="17"/>
  <c r="L36" i="17"/>
  <c r="L41" i="17"/>
  <c r="L42" i="17"/>
  <c r="L43" i="17"/>
  <c r="L44" i="17"/>
  <c r="L45" i="17"/>
  <c r="L46" i="17"/>
  <c r="L50" i="17"/>
  <c r="L51" i="17"/>
  <c r="L52" i="17"/>
  <c r="L53" i="17"/>
  <c r="L57" i="17"/>
  <c r="L58" i="17"/>
  <c r="L59" i="17"/>
  <c r="L60" i="17"/>
  <c r="L64" i="17"/>
  <c r="L65" i="17"/>
  <c r="L69" i="17"/>
  <c r="L73" i="17"/>
  <c r="L79" i="17"/>
  <c r="L84" i="17"/>
  <c r="L87" i="17"/>
  <c r="H15" i="17"/>
  <c r="M15" i="17" s="1"/>
  <c r="H19" i="17"/>
  <c r="M19" i="17" s="1"/>
  <c r="H23" i="17"/>
  <c r="M23" i="17" s="1"/>
  <c r="H27" i="17"/>
  <c r="H31" i="17"/>
  <c r="H32" i="17"/>
  <c r="M32" i="17" s="1"/>
  <c r="H33" i="17"/>
  <c r="M33" i="17" s="1"/>
  <c r="H34" i="17"/>
  <c r="H35" i="17"/>
  <c r="H36" i="17"/>
  <c r="H41" i="17"/>
  <c r="M41" i="17" s="1"/>
  <c r="H42" i="17"/>
  <c r="H43" i="17"/>
  <c r="H44" i="17"/>
  <c r="M44" i="17" s="1"/>
  <c r="H45" i="17"/>
  <c r="M45" i="17" s="1"/>
  <c r="H46" i="17"/>
  <c r="H50" i="17"/>
  <c r="H51" i="17"/>
  <c r="M51" i="17" s="1"/>
  <c r="H52" i="17"/>
  <c r="M52" i="17" s="1"/>
  <c r="H53" i="17"/>
  <c r="H57" i="17"/>
  <c r="H58" i="17"/>
  <c r="M58" i="17" s="1"/>
  <c r="H59" i="17"/>
  <c r="M59" i="17" s="1"/>
  <c r="H60" i="17"/>
  <c r="H64" i="17"/>
  <c r="M64" i="17" s="1"/>
  <c r="H65" i="17"/>
  <c r="M65" i="17" s="1"/>
  <c r="H69" i="17"/>
  <c r="M69" i="17" s="1"/>
  <c r="H73" i="17"/>
  <c r="H79" i="17"/>
  <c r="H84" i="17"/>
  <c r="M84" i="17" s="1"/>
  <c r="H87" i="17"/>
  <c r="M87" i="17" s="1"/>
  <c r="L11" i="17"/>
  <c r="H11" i="17"/>
  <c r="M11" i="17" s="1"/>
  <c r="L15" i="16"/>
  <c r="L19" i="16"/>
  <c r="L23" i="16"/>
  <c r="L27" i="16"/>
  <c r="M27" i="16" s="1"/>
  <c r="L31" i="16"/>
  <c r="L32" i="16"/>
  <c r="L33" i="16"/>
  <c r="L34" i="16"/>
  <c r="L35" i="16"/>
  <c r="L41" i="16"/>
  <c r="L42" i="16"/>
  <c r="L43" i="16"/>
  <c r="L44" i="16"/>
  <c r="L45" i="16"/>
  <c r="L46" i="16"/>
  <c r="L50" i="16"/>
  <c r="L51" i="16"/>
  <c r="L52" i="16"/>
  <c r="L53" i="16"/>
  <c r="L57" i="16"/>
  <c r="L58" i="16"/>
  <c r="L59" i="16"/>
  <c r="L60" i="16"/>
  <c r="L64" i="16"/>
  <c r="L65" i="16"/>
  <c r="L66" i="16"/>
  <c r="L70" i="16"/>
  <c r="L74" i="16"/>
  <c r="L80" i="16"/>
  <c r="L85" i="16"/>
  <c r="L88" i="16"/>
  <c r="L11" i="16"/>
  <c r="H15" i="16"/>
  <c r="M15" i="16" s="1"/>
  <c r="H19" i="16"/>
  <c r="M19" i="16" s="1"/>
  <c r="H23" i="16"/>
  <c r="M23" i="16" s="1"/>
  <c r="H27" i="16"/>
  <c r="H31" i="16"/>
  <c r="M31" i="16" s="1"/>
  <c r="H32" i="16"/>
  <c r="M32" i="16" s="1"/>
  <c r="H33" i="16"/>
  <c r="M33" i="16" s="1"/>
  <c r="H34" i="16"/>
  <c r="M34" i="16" s="1"/>
  <c r="H35" i="16"/>
  <c r="M35" i="16" s="1"/>
  <c r="H41" i="16"/>
  <c r="M41" i="16" s="1"/>
  <c r="H42" i="16"/>
  <c r="M42" i="16" s="1"/>
  <c r="H43" i="16"/>
  <c r="M43" i="16" s="1"/>
  <c r="H44" i="16"/>
  <c r="M44" i="16" s="1"/>
  <c r="H45" i="16"/>
  <c r="M45" i="16" s="1"/>
  <c r="H46" i="16"/>
  <c r="M46" i="16" s="1"/>
  <c r="H50" i="16"/>
  <c r="M50" i="16" s="1"/>
  <c r="H51" i="16"/>
  <c r="M51" i="16" s="1"/>
  <c r="H52" i="16"/>
  <c r="M52" i="16" s="1"/>
  <c r="H53" i="16"/>
  <c r="M53" i="16" s="1"/>
  <c r="H57" i="16"/>
  <c r="M57" i="16" s="1"/>
  <c r="H58" i="16"/>
  <c r="M58" i="16" s="1"/>
  <c r="H59" i="16"/>
  <c r="M59" i="16" s="1"/>
  <c r="H60" i="16"/>
  <c r="M60" i="16" s="1"/>
  <c r="H64" i="16"/>
  <c r="M64" i="16" s="1"/>
  <c r="H65" i="16"/>
  <c r="M65" i="16" s="1"/>
  <c r="H66" i="16"/>
  <c r="M66" i="16" s="1"/>
  <c r="H70" i="16"/>
  <c r="M70" i="16" s="1"/>
  <c r="H74" i="16"/>
  <c r="M74" i="16" s="1"/>
  <c r="H80" i="16"/>
  <c r="M80" i="16" s="1"/>
  <c r="H85" i="16"/>
  <c r="M85" i="16" s="1"/>
  <c r="H88" i="16"/>
  <c r="M88" i="16" s="1"/>
  <c r="H11" i="16"/>
  <c r="M11" i="16" s="1"/>
  <c r="L12" i="15"/>
  <c r="L13" i="15"/>
  <c r="L16" i="15"/>
  <c r="L20" i="15"/>
  <c r="L21" i="15"/>
  <c r="L22" i="15"/>
  <c r="L27" i="15"/>
  <c r="L28" i="15"/>
  <c r="L29" i="15"/>
  <c r="L30" i="15"/>
  <c r="L31" i="15"/>
  <c r="L32" i="15"/>
  <c r="L33" i="15"/>
  <c r="L36" i="15"/>
  <c r="L38" i="15"/>
  <c r="L40" i="15"/>
  <c r="L45" i="15"/>
  <c r="L46" i="15"/>
  <c r="L47" i="15"/>
  <c r="L48" i="15"/>
  <c r="L49" i="15"/>
  <c r="L60" i="15"/>
  <c r="L61" i="15"/>
  <c r="L65" i="15"/>
  <c r="L66" i="15"/>
  <c r="L67" i="15"/>
  <c r="L68" i="15"/>
  <c r="L72" i="15"/>
  <c r="L73" i="15"/>
  <c r="L74" i="15"/>
  <c r="L75" i="15"/>
  <c r="L80" i="15"/>
  <c r="L81" i="15"/>
  <c r="L82" i="15"/>
  <c r="L83" i="15"/>
  <c r="L84" i="15"/>
  <c r="L85" i="15"/>
  <c r="L88" i="15"/>
  <c r="L89" i="15"/>
  <c r="L92" i="15"/>
  <c r="L93" i="15"/>
  <c r="L94" i="15"/>
  <c r="L95" i="15"/>
  <c r="L98" i="15"/>
  <c r="L99" i="15"/>
  <c r="L102" i="15"/>
  <c r="L103" i="15"/>
  <c r="L104" i="15"/>
  <c r="L105" i="15"/>
  <c r="L106" i="15"/>
  <c r="L110" i="15"/>
  <c r="L114" i="15"/>
  <c r="L118" i="15"/>
  <c r="L119" i="15"/>
  <c r="L120" i="15"/>
  <c r="L121" i="15"/>
  <c r="L122" i="15"/>
  <c r="L123" i="15"/>
  <c r="L124" i="15"/>
  <c r="L129" i="15"/>
  <c r="L132" i="15"/>
  <c r="L135" i="15"/>
  <c r="L11" i="15"/>
  <c r="H12" i="15"/>
  <c r="H13" i="15"/>
  <c r="M13" i="15" s="1"/>
  <c r="H16" i="15"/>
  <c r="M16" i="15" s="1"/>
  <c r="H20" i="15"/>
  <c r="M20" i="15" s="1"/>
  <c r="H21" i="15"/>
  <c r="H22" i="15"/>
  <c r="M22" i="15" s="1"/>
  <c r="H27" i="15"/>
  <c r="M27" i="15" s="1"/>
  <c r="H28" i="15"/>
  <c r="M28" i="15" s="1"/>
  <c r="H29" i="15"/>
  <c r="H30" i="15"/>
  <c r="M30" i="15" s="1"/>
  <c r="H31" i="15"/>
  <c r="M31" i="15" s="1"/>
  <c r="H32" i="15"/>
  <c r="M32" i="15" s="1"/>
  <c r="H33" i="15"/>
  <c r="H36" i="15"/>
  <c r="M36" i="15" s="1"/>
  <c r="H38" i="15"/>
  <c r="M38" i="15" s="1"/>
  <c r="H40" i="15"/>
  <c r="M40" i="15" s="1"/>
  <c r="H45" i="15"/>
  <c r="H46" i="15"/>
  <c r="M46" i="15" s="1"/>
  <c r="H47" i="15"/>
  <c r="M47" i="15" s="1"/>
  <c r="H48" i="15"/>
  <c r="M48" i="15" s="1"/>
  <c r="H49" i="15"/>
  <c r="H60" i="15"/>
  <c r="H61" i="15"/>
  <c r="M61" i="15" s="1"/>
  <c r="H65" i="15"/>
  <c r="M65" i="15" s="1"/>
  <c r="H66" i="15"/>
  <c r="M66" i="15" s="1"/>
  <c r="H67" i="15"/>
  <c r="H68" i="15"/>
  <c r="M68" i="15" s="1"/>
  <c r="H72" i="15"/>
  <c r="M72" i="15" s="1"/>
  <c r="H73" i="15"/>
  <c r="H74" i="15"/>
  <c r="M74" i="15" s="1"/>
  <c r="H75" i="15"/>
  <c r="M75" i="15" s="1"/>
  <c r="H80" i="15"/>
  <c r="M80" i="15" s="1"/>
  <c r="H81" i="15"/>
  <c r="H82" i="15"/>
  <c r="M82" i="15" s="1"/>
  <c r="H83" i="15"/>
  <c r="M83" i="15" s="1"/>
  <c r="H84" i="15"/>
  <c r="M84" i="15" s="1"/>
  <c r="H85" i="15"/>
  <c r="H88" i="15"/>
  <c r="M88" i="15" s="1"/>
  <c r="H89" i="15"/>
  <c r="M89" i="15" s="1"/>
  <c r="H92" i="15"/>
  <c r="M92" i="15" s="1"/>
  <c r="H93" i="15"/>
  <c r="H94" i="15"/>
  <c r="M94" i="15" s="1"/>
  <c r="H95" i="15"/>
  <c r="M95" i="15" s="1"/>
  <c r="H98" i="15"/>
  <c r="M98" i="15" s="1"/>
  <c r="H99" i="15"/>
  <c r="H102" i="15"/>
  <c r="M102" i="15" s="1"/>
  <c r="H103" i="15"/>
  <c r="M103" i="15" s="1"/>
  <c r="H104" i="15"/>
  <c r="M104" i="15" s="1"/>
  <c r="H105" i="15"/>
  <c r="H106" i="15"/>
  <c r="M106" i="15" s="1"/>
  <c r="H110" i="15"/>
  <c r="M110" i="15" s="1"/>
  <c r="H114" i="15"/>
  <c r="M114" i="15" s="1"/>
  <c r="H118" i="15"/>
  <c r="H119" i="15"/>
  <c r="M119" i="15" s="1"/>
  <c r="H120" i="15"/>
  <c r="M120" i="15" s="1"/>
  <c r="H121" i="15"/>
  <c r="M121" i="15" s="1"/>
  <c r="H122" i="15"/>
  <c r="H123" i="15"/>
  <c r="M123" i="15" s="1"/>
  <c r="H124" i="15"/>
  <c r="M124" i="15" s="1"/>
  <c r="H129" i="15"/>
  <c r="M129" i="15" s="1"/>
  <c r="H132" i="15"/>
  <c r="H135" i="15"/>
  <c r="M135" i="15" s="1"/>
  <c r="H11" i="15"/>
  <c r="M11" i="15" s="1"/>
  <c r="L131" i="14"/>
  <c r="L128" i="14"/>
  <c r="L125" i="14"/>
  <c r="L120" i="14"/>
  <c r="L119" i="14"/>
  <c r="L118" i="14"/>
  <c r="L117" i="14"/>
  <c r="L116" i="14"/>
  <c r="L115" i="14"/>
  <c r="L114" i="14"/>
  <c r="L113" i="14"/>
  <c r="L112" i="14"/>
  <c r="L111" i="14"/>
  <c r="L107" i="14"/>
  <c r="L103" i="14"/>
  <c r="L99" i="14"/>
  <c r="L96" i="14"/>
  <c r="L95" i="14"/>
  <c r="L92" i="14"/>
  <c r="L91" i="14"/>
  <c r="L90" i="14"/>
  <c r="L89" i="14"/>
  <c r="L88" i="14"/>
  <c r="L87" i="14"/>
  <c r="L86" i="14"/>
  <c r="L85" i="14"/>
  <c r="L82" i="14"/>
  <c r="L81" i="14"/>
  <c r="L80" i="14"/>
  <c r="L77" i="14"/>
  <c r="L76" i="14"/>
  <c r="L75" i="14"/>
  <c r="L74" i="14"/>
  <c r="L69" i="14"/>
  <c r="L66" i="14"/>
  <c r="L63" i="14"/>
  <c r="L60" i="14"/>
  <c r="L59" i="14"/>
  <c r="M59" i="14" s="1"/>
  <c r="L56" i="14"/>
  <c r="L55" i="14"/>
  <c r="L45" i="14"/>
  <c r="L43" i="14"/>
  <c r="L42" i="14"/>
  <c r="L37" i="14"/>
  <c r="L35" i="14"/>
  <c r="L33" i="14"/>
  <c r="L30" i="14"/>
  <c r="L27" i="14"/>
  <c r="L24" i="14"/>
  <c r="L19" i="14"/>
  <c r="L15" i="14"/>
  <c r="L12" i="14"/>
  <c r="L11" i="14"/>
  <c r="L10" i="14"/>
  <c r="M132" i="15" l="1"/>
  <c r="M122" i="15"/>
  <c r="M118" i="15"/>
  <c r="M105" i="15"/>
  <c r="M99" i="15"/>
  <c r="M93" i="15"/>
  <c r="M85" i="15"/>
  <c r="M81" i="15"/>
  <c r="M73" i="15"/>
  <c r="M67" i="15"/>
  <c r="M60" i="15"/>
  <c r="M49" i="15"/>
  <c r="M45" i="15"/>
  <c r="M33" i="15"/>
  <c r="M29" i="15"/>
  <c r="M21" i="15"/>
  <c r="M12" i="15"/>
  <c r="M79" i="17"/>
  <c r="M57" i="17"/>
  <c r="M43" i="17"/>
  <c r="M35" i="17"/>
  <c r="M73" i="17"/>
  <c r="M60" i="17"/>
  <c r="M53" i="17"/>
  <c r="M46" i="17"/>
  <c r="M42" i="17"/>
  <c r="M34" i="17"/>
  <c r="M27" i="17"/>
  <c r="M50" i="17"/>
  <c r="M31" i="17"/>
  <c r="M10" i="18"/>
  <c r="M22" i="19"/>
  <c r="M18" i="19"/>
  <c r="M14" i="19"/>
  <c r="M21" i="19"/>
  <c r="M25" i="19"/>
  <c r="M11" i="19"/>
  <c r="M24" i="19"/>
  <c r="M20" i="19"/>
  <c r="M26" i="19"/>
  <c r="M13" i="19"/>
  <c r="M15" i="19"/>
  <c r="M12" i="19"/>
  <c r="M10" i="19"/>
  <c r="M23" i="19"/>
  <c r="M17" i="19"/>
  <c r="H131" i="14"/>
  <c r="M131" i="14" s="1"/>
  <c r="H128" i="14"/>
  <c r="M128" i="14" s="1"/>
  <c r="H125" i="14"/>
  <c r="M125" i="14" s="1"/>
  <c r="H120" i="14"/>
  <c r="M120" i="14" s="1"/>
  <c r="H119" i="14"/>
  <c r="M119" i="14" s="1"/>
  <c r="H118" i="14"/>
  <c r="M118" i="14" s="1"/>
  <c r="H117" i="14"/>
  <c r="M117" i="14" s="1"/>
  <c r="H116" i="14"/>
  <c r="M116" i="14" s="1"/>
  <c r="H115" i="14"/>
  <c r="M115" i="14" s="1"/>
  <c r="H114" i="14"/>
  <c r="M114" i="14" s="1"/>
  <c r="H113" i="14"/>
  <c r="M113" i="14" s="1"/>
  <c r="H112" i="14"/>
  <c r="M112" i="14" s="1"/>
  <c r="H111" i="14"/>
  <c r="M111" i="14" s="1"/>
  <c r="H107" i="14"/>
  <c r="M107" i="14" s="1"/>
  <c r="H103" i="14"/>
  <c r="M103" i="14" s="1"/>
  <c r="H99" i="14"/>
  <c r="M99" i="14" s="1"/>
  <c r="H96" i="14"/>
  <c r="M96" i="14" s="1"/>
  <c r="H95" i="14"/>
  <c r="M95" i="14" s="1"/>
  <c r="H92" i="14"/>
  <c r="M92" i="14" s="1"/>
  <c r="H91" i="14"/>
  <c r="M91" i="14" s="1"/>
  <c r="H90" i="14"/>
  <c r="M90" i="14" s="1"/>
  <c r="H89" i="14"/>
  <c r="M89" i="14" s="1"/>
  <c r="H88" i="14"/>
  <c r="M88" i="14" s="1"/>
  <c r="H87" i="14"/>
  <c r="M87" i="14" s="1"/>
  <c r="H86" i="14"/>
  <c r="M86" i="14" s="1"/>
  <c r="H85" i="14"/>
  <c r="M85" i="14" s="1"/>
  <c r="H82" i="14"/>
  <c r="M82" i="14" s="1"/>
  <c r="H81" i="14"/>
  <c r="M81" i="14" s="1"/>
  <c r="H80" i="14"/>
  <c r="M80" i="14" s="1"/>
  <c r="H77" i="14"/>
  <c r="M77" i="14" s="1"/>
  <c r="H76" i="14"/>
  <c r="M76" i="14" s="1"/>
  <c r="H75" i="14"/>
  <c r="M75" i="14" s="1"/>
  <c r="H74" i="14"/>
  <c r="M74" i="14" s="1"/>
  <c r="H69" i="14"/>
  <c r="M69" i="14" s="1"/>
  <c r="H66" i="14"/>
  <c r="M66" i="14" s="1"/>
  <c r="H63" i="14"/>
  <c r="M63" i="14" s="1"/>
  <c r="H60" i="14"/>
  <c r="M60" i="14" s="1"/>
  <c r="H56" i="14"/>
  <c r="M56" i="14" s="1"/>
  <c r="H55" i="14"/>
  <c r="M55" i="14" s="1"/>
  <c r="H45" i="14"/>
  <c r="M45" i="14" s="1"/>
  <c r="H43" i="14"/>
  <c r="M43" i="14" s="1"/>
  <c r="H42" i="14"/>
  <c r="M42" i="14" s="1"/>
  <c r="H37" i="14"/>
  <c r="M37" i="14" s="1"/>
  <c r="H35" i="14"/>
  <c r="M35" i="14" s="1"/>
  <c r="H33" i="14"/>
  <c r="M33" i="14" s="1"/>
  <c r="H30" i="14"/>
  <c r="M30" i="14" s="1"/>
  <c r="H27" i="14"/>
  <c r="M27" i="14" s="1"/>
  <c r="H24" i="14"/>
  <c r="M24" i="14" s="1"/>
  <c r="H19" i="14"/>
  <c r="M19" i="14" s="1"/>
  <c r="H15" i="14"/>
  <c r="M15" i="14" s="1"/>
  <c r="H12" i="14"/>
  <c r="M12" i="14" s="1"/>
  <c r="H11" i="14"/>
  <c r="M11" i="14" s="1"/>
  <c r="H10" i="14"/>
  <c r="M10" i="14" s="1"/>
  <c r="O31" i="18" l="1"/>
  <c r="O15" i="14" l="1"/>
  <c r="O124" i="15" l="1"/>
  <c r="O123" i="15"/>
  <c r="O122" i="15"/>
  <c r="O121" i="15"/>
  <c r="O120" i="15"/>
  <c r="O119" i="15"/>
  <c r="O118" i="15"/>
  <c r="O90" i="15"/>
  <c r="O91" i="15"/>
  <c r="O92" i="15"/>
  <c r="O93" i="15"/>
  <c r="O94" i="15"/>
  <c r="O95" i="15"/>
  <c r="O96" i="15"/>
  <c r="O97" i="15"/>
  <c r="O98" i="15"/>
  <c r="O99" i="15"/>
  <c r="O89" i="15"/>
  <c r="O88" i="15"/>
  <c r="O47" i="15"/>
  <c r="O46" i="15"/>
  <c r="H89" i="17" l="1"/>
  <c r="L89" i="17"/>
  <c r="O15" i="18" l="1"/>
  <c r="O14" i="18"/>
  <c r="O13" i="18"/>
  <c r="O12" i="18"/>
  <c r="O11" i="18"/>
  <c r="O10" i="18"/>
  <c r="H90" i="16" l="1"/>
  <c r="C14" i="20" s="1"/>
  <c r="L90" i="16"/>
  <c r="D14" i="20" s="1"/>
  <c r="P107" i="14" l="1"/>
  <c r="P120" i="14"/>
  <c r="P119" i="14"/>
  <c r="P118" i="14"/>
  <c r="P117" i="14"/>
  <c r="P116" i="14"/>
  <c r="P115" i="14"/>
  <c r="P114" i="14"/>
  <c r="P113" i="14"/>
  <c r="P112" i="14"/>
  <c r="P111" i="14"/>
  <c r="P96" i="14"/>
  <c r="P95" i="14"/>
  <c r="P82" i="14"/>
  <c r="P81" i="14"/>
  <c r="P80" i="14"/>
  <c r="P75" i="14"/>
  <c r="P76" i="14"/>
  <c r="P77" i="14"/>
  <c r="P74" i="14"/>
  <c r="L28" i="19" l="1"/>
  <c r="L45" i="18" l="1"/>
  <c r="D16" i="20" s="1"/>
  <c r="H28" i="19"/>
  <c r="H45" i="18"/>
  <c r="C16" i="20" s="1"/>
  <c r="B2" i="17" l="1"/>
  <c r="B1" i="17"/>
  <c r="E69" i="15"/>
  <c r="E56" i="15"/>
  <c r="E55" i="15"/>
  <c r="E54" i="15"/>
  <c r="B15" i="15"/>
  <c r="B18" i="15" s="1"/>
  <c r="B24" i="15" s="1"/>
  <c r="B42" i="15" s="1"/>
  <c r="B51" i="15" s="1"/>
  <c r="B58" i="15" s="1"/>
  <c r="B63" i="15" s="1"/>
  <c r="B68" i="15" s="1"/>
  <c r="B71" i="15" s="1"/>
  <c r="B74" i="15" s="1"/>
  <c r="B77" i="15" s="1"/>
  <c r="B108" i="15" s="1"/>
  <c r="B112" i="15" s="1"/>
  <c r="B116" i="15" s="1"/>
  <c r="B2" i="15"/>
  <c r="B1" i="15"/>
  <c r="E51" i="14"/>
  <c r="E50" i="14"/>
  <c r="B14" i="14"/>
  <c r="B17" i="14" s="1"/>
  <c r="B21" i="14" s="1"/>
  <c r="B39" i="14" s="1"/>
  <c r="B47" i="14" s="1"/>
  <c r="B53" i="14" s="1"/>
  <c r="B58" i="14" s="1"/>
  <c r="B62" i="14" s="1"/>
  <c r="B65" i="14" s="1"/>
  <c r="B68" i="14" s="1"/>
  <c r="B71" i="14" s="1"/>
  <c r="B101" i="14" s="1"/>
  <c r="B105" i="14" s="1"/>
  <c r="B109" i="14" s="1"/>
  <c r="H56" i="15" l="1"/>
  <c r="L56" i="15"/>
  <c r="H69" i="15"/>
  <c r="L69" i="15"/>
  <c r="L54" i="15"/>
  <c r="H54" i="15"/>
  <c r="M54" i="15" s="1"/>
  <c r="H55" i="15"/>
  <c r="L55" i="15"/>
  <c r="L50" i="14"/>
  <c r="H50" i="14"/>
  <c r="L51" i="14"/>
  <c r="H51" i="14"/>
  <c r="M51" i="14" s="1"/>
  <c r="M56" i="15" l="1"/>
  <c r="M55" i="15"/>
  <c r="M69" i="15"/>
  <c r="H134" i="14"/>
  <c r="M50" i="14"/>
  <c r="L134" i="14"/>
  <c r="H137" i="15"/>
  <c r="C13" i="20" s="1"/>
  <c r="C18" i="20" s="1"/>
  <c r="L137" i="15"/>
  <c r="D13" i="20" s="1"/>
  <c r="D18" i="20" s="1"/>
  <c r="D19" i="20" s="1"/>
  <c r="D20" i="20" s="1"/>
</calcChain>
</file>

<file path=xl/sharedStrings.xml><?xml version="1.0" encoding="utf-8"?>
<sst xmlns="http://schemas.openxmlformats.org/spreadsheetml/2006/main" count="1116" uniqueCount="358">
  <si>
    <t>Description</t>
  </si>
  <si>
    <t>Unit</t>
  </si>
  <si>
    <t>Sft</t>
  </si>
  <si>
    <t>Qty</t>
  </si>
  <si>
    <t>Rate</t>
  </si>
  <si>
    <t>Amount</t>
  </si>
  <si>
    <t>No</t>
  </si>
  <si>
    <t>CARPET FLOOR</t>
  </si>
  <si>
    <t>PAINT</t>
  </si>
  <si>
    <t>FALSE CEILING</t>
  </si>
  <si>
    <t>JOINERY</t>
  </si>
  <si>
    <t>b</t>
  </si>
  <si>
    <t>a</t>
  </si>
  <si>
    <t>Floor</t>
  </si>
  <si>
    <t>Wall</t>
  </si>
  <si>
    <t xml:space="preserve">Floor </t>
  </si>
  <si>
    <t>Rft</t>
  </si>
  <si>
    <t>3RD FLOOR</t>
  </si>
  <si>
    <t>BLOCK MASONRY</t>
  </si>
  <si>
    <t>PLASTER</t>
  </si>
  <si>
    <t>ALUMINUM WINDOW</t>
  </si>
  <si>
    <t>VINYL FLOORING</t>
  </si>
  <si>
    <t>CORRIDOR TILES</t>
  </si>
  <si>
    <t>UNILEVER PAKISTAN LTD</t>
  </si>
  <si>
    <t>CIVIL WORK</t>
  </si>
  <si>
    <t>INTERIOR FINISHES WORK</t>
  </si>
  <si>
    <t>TOTAL COST OF CIVIL WORK</t>
  </si>
  <si>
    <t>TOTAL COST OF INTERIOR FINISHES WORK</t>
  </si>
  <si>
    <t>WOODEN PARTITION</t>
  </si>
  <si>
    <t>TOTAL COST OF PARTITION WALL &amp; DOORS</t>
  </si>
  <si>
    <t>PARTITION WALLS &amp; DOORS</t>
  </si>
  <si>
    <t>WOODEN DOOR IN PARTITION</t>
  </si>
  <si>
    <t>SUMMARY</t>
  </si>
  <si>
    <t xml:space="preserve">TOTAL COST </t>
  </si>
  <si>
    <t>Ser #</t>
  </si>
  <si>
    <t>(approved by the Architect) including racking out joints curing, etc.,</t>
  </si>
  <si>
    <t>complete as per specifications and relevant drawings</t>
  </si>
  <si>
    <t>chamfered shape edges or rounding off corners at junctions including</t>
  </si>
  <si>
    <t>walls, columns, beams, slabs, lintels, steps, etc., including making</t>
  </si>
  <si>
    <t>c</t>
  </si>
  <si>
    <t xml:space="preserve">Size 3'-0" X 7'-0" </t>
  </si>
  <si>
    <t xml:space="preserve">Size 2'-6" X 7'-0" </t>
  </si>
  <si>
    <t>IMPORTED PARTITION WALLS &amp; DOOR</t>
  </si>
  <si>
    <t>6 plus 6mm LAMINATED TEMPERED GLASS PARTITION</t>
  </si>
  <si>
    <t>10mm TEMPERED GLASS DOOR IN PARTITION</t>
  </si>
  <si>
    <t>Polished finish on Counter Tops</t>
  </si>
  <si>
    <t>ALUMINUM CEILING ( High-grade pre-coated aluminum alloy ) 0.5mm~1.0mm thinckness</t>
  </si>
  <si>
    <t>STEEL MESH CEILING IN VITALITY ZONE (Hexazonal MS frame rapped with steel mesh)</t>
  </si>
  <si>
    <t>mortar with 1:4:5 or 1:3:6 machine made block minimum 800 psi</t>
  </si>
  <si>
    <t>Providing MDF cladding on all exposed columns.</t>
  </si>
  <si>
    <t>METAL SCREEN</t>
  </si>
  <si>
    <t>Laser cut perforated ( High Strength Low Alloy HSLA steel ) corten metal sheet.</t>
  </si>
  <si>
    <t>CEMENT BOARD CEILING</t>
  </si>
  <si>
    <t>6" thick (External)</t>
  </si>
  <si>
    <t>4" thick (Internal)</t>
  </si>
  <si>
    <t xml:space="preserve"> 3" Thick brick cladding ( Lobby Feature Wall)</t>
  </si>
  <si>
    <t>Internal Walls</t>
  </si>
  <si>
    <t>External periphery walls</t>
  </si>
  <si>
    <t>DRY WALL PARTITION WALL</t>
  </si>
  <si>
    <t>Internal Ceiling</t>
  </si>
  <si>
    <t xml:space="preserve"> Internal Fair Faced Textured paint (includes walls and ceiling)</t>
  </si>
  <si>
    <t>Branding and Display (refer to attachment)</t>
  </si>
  <si>
    <t>Ceramic wall cladding (refer to attachment)</t>
  </si>
  <si>
    <t>No.</t>
  </si>
  <si>
    <t>1.5.1</t>
  </si>
  <si>
    <t>1.5.2</t>
  </si>
  <si>
    <t>1.5.3</t>
  </si>
  <si>
    <t>1.5.4</t>
  </si>
  <si>
    <t>Metal framing joinery work for the perforated partition and S.S pipes feature.</t>
  </si>
  <si>
    <t>RUBBER FLOORING</t>
  </si>
  <si>
    <t>FLOORING &amp; SPECIAL FINISHES</t>
  </si>
  <si>
    <t>1.5.5</t>
  </si>
  <si>
    <t>GRANITE STEPS</t>
  </si>
  <si>
    <t>ii</t>
  </si>
  <si>
    <t>iii</t>
  </si>
  <si>
    <t>Grouting. Water proof grouting  color to be specified by the Architect.</t>
  </si>
  <si>
    <t>iv</t>
  </si>
  <si>
    <t>MDF CLADDING (2" thick partal wood frame rapped around 1/2" thick one side MDF sheet).</t>
  </si>
  <si>
    <t>GLASS WALL PARTITION (Translucent Glass film)</t>
  </si>
  <si>
    <t>SPECIAL FINISHES</t>
  </si>
  <si>
    <t>PORCELAIN TILES IN OFFICE SPACES</t>
  </si>
  <si>
    <t>Flooring</t>
  </si>
  <si>
    <t>PORCELAIN TILES IN WET AREA TILES</t>
  </si>
  <si>
    <t>GRANITE COUNTER TOP</t>
  </si>
  <si>
    <t>Polish finish on Staircase Riser</t>
  </si>
  <si>
    <t>3" Flame torch finish on Staircase Tread 5'-0"</t>
  </si>
  <si>
    <t>Color and size as approved by the Architect.</t>
  </si>
  <si>
    <t>SKIRTING</t>
  </si>
  <si>
    <t xml:space="preserve"> PVC skirting of 2" thick in dark grey color.</t>
  </si>
  <si>
    <t>External Weathred shield</t>
  </si>
  <si>
    <t xml:space="preserve">Included in the laying of the Granite will be preparation of floor using cement  mix to achieve perfect alignment a required of the floor for the application of tiles. Rs. 800 / sqft </t>
  </si>
  <si>
    <t>(Gym Area) 8.2 MM Thickness (For spec find the attachment)</t>
  </si>
  <si>
    <t xml:space="preserve"> Cement concrete block masonry set in 1:4 cement</t>
  </si>
  <si>
    <t xml:space="preserve"> 3 coats, external weathered shield  by JOTUN, ICI, Nelson paint complete in all respects of approved quality and shade including rubbing, filling and primer coat.</t>
  </si>
  <si>
    <t xml:space="preserve">Porcelain tile of 12"x24" full body approved quality.Shade pattern set in 1:4 cement mortar including preparing proper base of 1:2:4 concrete mortar all as per specification and drawing complete in all respect. (MML Product supplied by Benitoz or Equivalent; color &amp; size to be approved by the Architect, price will be Rs. 3000 / sqm) </t>
  </si>
  <si>
    <t>Porcelain tile of 12"x24" full body approved quality.Shade pattern set in 1:4 cement mortar including preparing proper base of 1:2:4 concrete mortar all as per specification and drawing complete in all respect. (MML Product supplied by Benitoz or Equivalent; color &amp; size to be approved by the Architect, price will be Rs. 3000 / sqm)</t>
  </si>
  <si>
    <t>Porcelain tile of Fiandre Marmi MaximumTravertino size 5'x10' full body approved quality.Shade pattern set in 1:4 cement mortar including preparing proper base of 1:2:4 concrete mortar all as per specification and drawing complete in all respect. (Fiandre Product supplied by Benitoz or Equivalent; color &amp; size to be approved by the Architect, price will be Rs. 13000 / sqm)</t>
  </si>
  <si>
    <t>i</t>
  </si>
  <si>
    <t>100 mm MDF partition on 75 mm x 75mm partal wood framing @600 mm x 600mm c.c (approx),in ducco finish,treated with approved antitermite slagnum &amp; zahbia primer on both ends of MDF , shall ensure the sample to be approved before purchase of material. The approved sample shall always be at site as detailed in the General Condition of Contract.</t>
  </si>
  <si>
    <t>Low VOC acrylic emulsion by JOTUN  paint on walls of approved quality and shade including rubbing, filling and primer coat., complete in all respects.</t>
  </si>
  <si>
    <t xml:space="preserve">Granite counter top , including all beds and anchoring, finished as below: (with basin hole cutting and special finishes complete as per drawing ) The Granite will be installed on a GI frame with red oxide coating and the finished with black spray paint.  Rs. 800 / sqft </t>
  </si>
  <si>
    <t>Seamless vinyl flooring by Tarkett or equivalent. Thinkness 4.5mm. (50 mm x 50 mm tile) Inteface level set collection availabe from pak carpets or equivalent. SQFT Rs .265</t>
  </si>
  <si>
    <t>Green wall (refer to attachment) baseprice Rs. 2500 SQFT</t>
  </si>
  <si>
    <t xml:space="preserve"> Carpet as specified by Architect (For spec find the attachment) SQFT Rs. 325 </t>
  </si>
  <si>
    <t xml:space="preserve">1.5" thick solid core commercial ply veneer flush door shutters  (Formite 7195 - Baluchistan Laminates) SWG G.I 16 gauage door frames 2" x 7" so lignum painted 2"x5/8", approved quality of oxidized brass hinges, brass screw, tower bolts, imported locks top of the line quick set hydraulic door closer (brand-New Star Japanese) Wherever needed aluminum push plates on both sides door stopper and other hardware of brass including iron hold fasts, complete in all respects as per drawings and as directed by the  Architect. </t>
  </si>
  <si>
    <t>12 mm thick imported tempared glass fixed, Champaign color aluminium U- channel along with the wall at top and bottom and polishing of exposed edges,with 3M Electro cut 314 Brand frosted film complete in all respects and as directed by the Architect.</t>
  </si>
  <si>
    <t>EXTERNAL WINDOWS</t>
  </si>
  <si>
    <t>(Double-Glazed assembly with U-value of 1.4 W/Sqm.K in 6mm Low-E Exterior Glass + 12mm Air Gap (with or without Argon filling) + 6mm local clear Internal Glass)</t>
  </si>
  <si>
    <t xml:space="preserve">Aluminum Windows using imported section and high quality hardware; that must be airtight with minimum infiltration and exfiltration properties. The Aluminum section will be powder coated, color to be approved by Architect. </t>
  </si>
  <si>
    <t>Cement Board false ceiling at edges allaround the rooms and corridors to as make-up space to ensure metal pan ceilings are not cut and are used as full tiles. (Rs:110)</t>
  </si>
  <si>
    <t>Plaster 0.75" thick 1:4 cement plaster to internal</t>
  </si>
  <si>
    <t>curing, etc., complete as per specifications and relevant drawings.</t>
  </si>
  <si>
    <r>
      <t>Granite to be installed on the Steps using dry bond methodology . Dry bond to be used is</t>
    </r>
    <r>
      <rPr>
        <sz val="10"/>
        <color indexed="10"/>
        <rFont val="Arial"/>
        <family val="2"/>
      </rPr>
      <t xml:space="preserve"> </t>
    </r>
    <r>
      <rPr>
        <b/>
        <sz val="10"/>
        <color indexed="8"/>
        <rFont val="Arial"/>
        <family val="2"/>
      </rPr>
      <t xml:space="preserve">Ressichem T210 or Millwala's Tifix </t>
    </r>
  </si>
  <si>
    <r>
      <t xml:space="preserve">Imported Aluminum windows of </t>
    </r>
    <r>
      <rPr>
        <b/>
        <sz val="10"/>
        <color theme="1"/>
        <rFont val="Arial"/>
        <family val="2"/>
      </rPr>
      <t>W1</t>
    </r>
    <r>
      <rPr>
        <sz val="10"/>
        <color theme="1"/>
        <rFont val="Arial"/>
        <family val="2"/>
      </rPr>
      <t xml:space="preserve"> size 6'-0" x 4'-6" on front façade. </t>
    </r>
  </si>
  <si>
    <r>
      <t xml:space="preserve">Imported Aluminum windows of </t>
    </r>
    <r>
      <rPr>
        <b/>
        <sz val="10"/>
        <color theme="1"/>
        <rFont val="Arial"/>
        <family val="2"/>
      </rPr>
      <t>W2</t>
    </r>
    <r>
      <rPr>
        <sz val="10"/>
        <color theme="1"/>
        <rFont val="Arial"/>
        <family val="2"/>
      </rPr>
      <t xml:space="preserve"> size 14'-0" x 4'-6" on front façade (Board Room) . </t>
    </r>
  </si>
  <si>
    <t>d</t>
  </si>
  <si>
    <t>f</t>
  </si>
  <si>
    <t>Job</t>
  </si>
  <si>
    <t>e</t>
  </si>
  <si>
    <t>g</t>
  </si>
  <si>
    <t>h</t>
  </si>
  <si>
    <t>j</t>
  </si>
  <si>
    <t>Sqm</t>
  </si>
  <si>
    <t>Revision Number 00</t>
  </si>
  <si>
    <t>Deutsche Bank AG, Karachi Branch</t>
  </si>
  <si>
    <t>Karachi branch Relocation</t>
  </si>
  <si>
    <t>Deutsche Bank AG, Karachi branch</t>
  </si>
  <si>
    <t>Karachi Branch Relocation</t>
  </si>
  <si>
    <t>Appendix A2.3 -  BILL OF QUANTITIES - ACMV WORKS (15TH FLOOR)</t>
  </si>
  <si>
    <t>ACMV WORKS</t>
  </si>
  <si>
    <t>VAV &amp; CAV BOXES</t>
  </si>
  <si>
    <t>Supply &amp; installation of  VAV / CAV Boxes as per mentioned in schedule with digital thermostat controller, pressure sensor, control wiring, including supply &amp; installation of flexible duct connection, power wiring upto 10' to 15' radius, lindapter support &amp; hangers etc, complete in all respects ready to operate as per schedule, drawings, specification, instruction of consultant.</t>
  </si>
  <si>
    <t>VAV Boxes</t>
  </si>
  <si>
    <t>Nos.</t>
  </si>
  <si>
    <t>CAV Boxes</t>
  </si>
  <si>
    <t xml:space="preserve">Control Wiring </t>
  </si>
  <si>
    <t>Lot</t>
  </si>
  <si>
    <t>WATER LEAK DETECTING SYSTEM WITH CONTROL PANEL</t>
  </si>
  <si>
    <t>Supply &amp; installation of water leak detecting ropes with control panel including fixing accessories, control &amp; power wiring, complete system (integrated with BMS) inside technology equipment room (TER), complete in all respects as per specifications, drawings and instructions of consultant.</t>
  </si>
  <si>
    <t>DUCTED FAN COIL UNITS</t>
  </si>
  <si>
    <t>Supply &amp; installation of ducted fan coil units of different capacities complete in all respects, ready to operate with supply and fixing of all accessories, including hanger steel base, vibration isolators, including interconnecting &amp; control wiring, power wiring upto 10' to 15' radius, with inlet &amp; outlet chilled water connections, drain connection, flexible rubber duct connection / connector,  lindapter hangers &amp; supports etc. complete in all respects ready to operate as per schedule, specification, drawings and as per instruction of consultant.</t>
  </si>
  <si>
    <t>DFCU-01</t>
  </si>
  <si>
    <t>VALVES &amp; ACCESSORIES</t>
  </si>
  <si>
    <t>Supply &amp; installation of valves &amp; accessories for DFCUs with fixing accessories,  lindapter supports, hangers, etc. complete in all respects as per specifications, drawings and as per instructions of consultant.</t>
  </si>
  <si>
    <t>Ball  Valve</t>
  </si>
  <si>
    <t>i.</t>
  </si>
  <si>
    <t>25mm dia</t>
  </si>
  <si>
    <t>Strainers</t>
  </si>
  <si>
    <t>Balancing Valve (with self sealing measuring nipples)</t>
  </si>
  <si>
    <t>2-Way Motorized Valve with Actuator (0-100% modulating)</t>
  </si>
  <si>
    <t xml:space="preserve">Digital Decorative Thermostat Controller (BMS Interfacable)
with Duct Mounted Sensor </t>
  </si>
  <si>
    <t>Control wiring from controller to sensors, motorized valve and Power wiring up to 15' radius</t>
  </si>
  <si>
    <t>M.S PIPES</t>
  </si>
  <si>
    <t>Supply &amp; installation of SCH-40 M.S. (As per ASME &amp; API standard, heavy quality with standard SCH 40 wall thickness) pipes &amp; fitting for chilled &amp; cooling water circulation system complete with bends, tees, unions, sockets, specials, MS Pipe lindapter support, hangers &amp; anchors, M.S. angle, U channel, roller support, bolts, rods, clamps, concrete fasteners etc as required to complete in all respects ready to operate as per specification, drawings and as per instruction of consultant.</t>
  </si>
  <si>
    <t>Chilled Water</t>
  </si>
  <si>
    <t>Rm</t>
  </si>
  <si>
    <t>38mm dia</t>
  </si>
  <si>
    <t>Cooling Water</t>
  </si>
  <si>
    <t>PIPES INSULATION</t>
  </si>
  <si>
    <t>Supply &amp; installation of Pre Formed Polystyrene (Thermopore)  insulation (32 kg/m3 density) for chilled water pipes, bends, tees, unions, sockets, valves and on specials protected with Kraft paper, wrapped with 8oz canvas cloth than paint with anti fungus paint complete in all respects ready to operate as per specification, drawings and as per instruction of consultant.</t>
  </si>
  <si>
    <t>DRAIN PIPES</t>
  </si>
  <si>
    <t>Supply &amp; installation of uPVC make class D SCH-40 pipe with 10mm thick expanded rubber foam insulation, PVC tape wrapping for condensate drain including support hangers, excavation, cutting, chiseling and making good complete in all respects ready to operate as per specification, drawings and as per instruction of consultant.</t>
  </si>
  <si>
    <t>50mm dia</t>
  </si>
  <si>
    <t>FANS</t>
  </si>
  <si>
    <t>Supply &amp; installation of ventilation fans including flexible duct connection / connector, lindapter support &amp; hangers, power wiring upto 10' to 15' radius  etc, complete in all respects ready to operate as per schedule, drawings, specification, instruction of consultant.</t>
  </si>
  <si>
    <t>TAF-01</t>
  </si>
  <si>
    <t>DUCT</t>
  </si>
  <si>
    <t>Supply, fabrication and installation of machine made G.I sheet metal duct different  sections supply, return, fresh &amp; exhaust air including plenums, splitter dampers, guide vanes, flexible duct connector / connection, access door, transformation, plenums chambers, wooden frame, anchors supports &amp; hangers complete in all respects ready to operate as per drawings, specification, instruction and approval of Consultant.</t>
  </si>
  <si>
    <t>DUCT INSULATION</t>
  </si>
  <si>
    <t>Supply &amp; installation of adhesive 20mm thick rubber foam (XLPE) insulation with aluminum foil over supply &amp; return duct, complete in all respects ready to operate as per specification, drawings and as per instruction of consultant.</t>
  </si>
  <si>
    <t>SOUND LINER</t>
  </si>
  <si>
    <t>Supply &amp; installation of acoustical duct sound liner (adhesive 12mm thick) in supply air duct etc, complete in all respects ready to operate as per drawings, specification and as per instruction of consultant.</t>
  </si>
  <si>
    <t>AIR DEVICES</t>
  </si>
  <si>
    <t>Supply &amp; installation of aluminum fabricated, powder coated grills, diffusers and registers etc for supply, return, exhaust &amp; fresh air of different sizes (Grade A) wooden frame, lindaptor supports and other accessories etc, complete in all respects ready to operate as per drawings, specification and as per instruction of consultant.</t>
  </si>
  <si>
    <t>Supply &amp; Return Air Diffuser with Damper</t>
  </si>
  <si>
    <t>225mm  x 225mm</t>
  </si>
  <si>
    <t>ii.</t>
  </si>
  <si>
    <t>300mm  x 300mm</t>
  </si>
  <si>
    <t>iii.</t>
  </si>
  <si>
    <t>450mm  x 450mm</t>
  </si>
  <si>
    <t>iv.</t>
  </si>
  <si>
    <t>300mm dia</t>
  </si>
  <si>
    <t>Transfer Air Grill</t>
  </si>
  <si>
    <t>300mm x 150mm</t>
  </si>
  <si>
    <t>400mm x 150mm</t>
  </si>
  <si>
    <t>600mm x 250mm</t>
  </si>
  <si>
    <t>S.S Mesh with G.I Frame</t>
  </si>
  <si>
    <t>200mm x 200mm</t>
  </si>
  <si>
    <t>250mm x 250mm</t>
  </si>
  <si>
    <t>400mm x 250mm</t>
  </si>
  <si>
    <t>v.</t>
  </si>
  <si>
    <t>450mm x 200mm</t>
  </si>
  <si>
    <t>vi.</t>
  </si>
  <si>
    <t>500mm x 250mm</t>
  </si>
  <si>
    <t>vii.</t>
  </si>
  <si>
    <t>550mm x 350mm</t>
  </si>
  <si>
    <t>viii.</t>
  </si>
  <si>
    <t>1800mm x 600mm</t>
  </si>
  <si>
    <t>Linear Slot 6,000 Series</t>
  </si>
  <si>
    <t xml:space="preserve">1 slot of 20mm </t>
  </si>
  <si>
    <t xml:space="preserve">2 slots of 20mm </t>
  </si>
  <si>
    <t>Exhaust Air Disc Valves</t>
  </si>
  <si>
    <t>150mm dia</t>
  </si>
  <si>
    <t>FLEXIBLE DUCT</t>
  </si>
  <si>
    <t xml:space="preserve">Supply &amp; installation of flexible duct including hangers, jubilee clamp complete in all respects as per specification, drawings &amp; as per instruction of consultant.
</t>
  </si>
  <si>
    <t>BUTTERFLY DAMPER</t>
  </si>
  <si>
    <t>Supply &amp; installation of butterfly damper for above flexible duct with gas kits, nut bolts, complete in all respects, ready to operate as per specification, drawings &amp; as per instruction of consultant.</t>
  </si>
  <si>
    <t>VOLUME CONTROL DAMPER</t>
  </si>
  <si>
    <t>Supply, fabrication &amp; installation of pre-insulated Volume Control Damper, blades to be constructed with extruded aluminum in airfoil shape with thermal isolation gape &amp; shall have seals, pvc / aluminum profiles duct connection at both end, lindapter supports &amp; hangers, etc, complete in all respects ready to operate as per drawings, specification and as per instruction of consultant.</t>
  </si>
  <si>
    <t>350mm x 100mm</t>
  </si>
  <si>
    <t>350mm x 350mm</t>
  </si>
  <si>
    <t>550mm x 150mm</t>
  </si>
  <si>
    <t>1150mm x 300mm</t>
  </si>
  <si>
    <t>1200mm x 300mm</t>
  </si>
  <si>
    <t>MISCELLANEOUS WORKS</t>
  </si>
  <si>
    <t>PAINTING &amp; IDENDTIFICATION</t>
  </si>
  <si>
    <t>Painting &amp; Identification work on chilled water pipes &amp; exhaust duct, supports, hangers etc, complete in all respects with one coat of ICI make Red lead oxide primer &amp; two coats of ICI make enamel paint etc, complete in all respects as per instruction of consultant.</t>
  </si>
  <si>
    <t>TESTING &amp; COMMISSIONING OF SYSTEM</t>
  </si>
  <si>
    <t>Testing, balancing and commissioning of air side of the system (from independent agency) complete in all respects including flow measurement &amp; balancing, temp, pressure, electrical data of related equipment etc, complete in all respects as per instruction of consultant. Moreover, testing and commissioning to be carried out as per the Testing and Commissioning document shared within the RFP.</t>
  </si>
  <si>
    <t>SHOP &amp; AS BUILT DRWAINGS</t>
  </si>
  <si>
    <t>Making of Shop drawings on Auto CAD 2018 with section details, equipment foundation details and Making of As Built drawings, Documentation Technical / Operational Manual &amp; LOG Book for each equipment complete in all respects as per instruction of consultant.</t>
  </si>
  <si>
    <t>TOTAL COST OF ACMV WORKS</t>
  </si>
  <si>
    <t>Appendix A2.3 -  BILL OF QUANTITIES - ACMV WORKS (16TH FLOOR)</t>
  </si>
  <si>
    <t>Supply &amp; installation of water leak detecting ropes with control panel including fixing accessories, control &amp; power wiring, complete system (integrated with BMS) inside technology room (TR), complete in all respects as per specifications, drawings and instructions of consultant.</t>
  </si>
  <si>
    <t>DFCU-02</t>
  </si>
  <si>
    <t>DFCU-03</t>
  </si>
  <si>
    <t>32mm dia</t>
  </si>
  <si>
    <t>TAF-02</t>
  </si>
  <si>
    <t>Supply &amp; installation of acoustical duct sound liner (adhesive 12mm thick) in supply air &amp; return air duct etc, complete in all respects ready to operate as per drawings, specification and as per instruction of consultant.</t>
  </si>
  <si>
    <t>375mm  x 375mm</t>
  </si>
  <si>
    <t>Supply, Transfer &amp; Return Air Grill</t>
  </si>
  <si>
    <t xml:space="preserve">450mm x 150mm </t>
  </si>
  <si>
    <t xml:space="preserve">450mm x 250mm </t>
  </si>
  <si>
    <t>Return &amp; Exhaust Air Register</t>
  </si>
  <si>
    <t xml:space="preserve">150mm x 150mm </t>
  </si>
  <si>
    <t xml:space="preserve">225mm x 225mm </t>
  </si>
  <si>
    <t xml:space="preserve">350mm x 350mm </t>
  </si>
  <si>
    <t xml:space="preserve">900mm x 650mm </t>
  </si>
  <si>
    <t xml:space="preserve">350mm x 150mm </t>
  </si>
  <si>
    <t xml:space="preserve">400mm x 200mm </t>
  </si>
  <si>
    <t xml:space="preserve">450mm x 200mm </t>
  </si>
  <si>
    <t xml:space="preserve">900mm x 250mm </t>
  </si>
  <si>
    <t xml:space="preserve">1100mm x 200mm </t>
  </si>
  <si>
    <t>400mm x 200mm</t>
  </si>
  <si>
    <t>550mm x 200mm</t>
  </si>
  <si>
    <t>600mm x 200mm</t>
  </si>
  <si>
    <t>APPENDIX A2.4 -  BILL OF QUANTITIES - PLUMBING WORKS (15TH FLOOR)</t>
  </si>
  <si>
    <t>PLUMBING FIXTURES</t>
  </si>
  <si>
    <t>EUROPEAN STYLE W.C.</t>
  </si>
  <si>
    <t>Supply &amp; installation of european style W.C. wall hung type with seat cover, flush valve, including automatic sensor type flushing system, wall mounted brackets &amp; fixing accessories etc, complete in all respects, as per drawings, specifications and as per instruction of consultant.</t>
  </si>
  <si>
    <t>Type - EWC-WH</t>
  </si>
  <si>
    <t xml:space="preserve">TOILET HAND SPRAY </t>
  </si>
  <si>
    <t>Supply &amp; installation of Toilet Hand Spray with flexible chain &amp; telephone type shower Including tee stop cock etc, complete in all respects, as per drawings, specifications and as per instruction of consultant.</t>
  </si>
  <si>
    <t xml:space="preserve">Type - TS </t>
  </si>
  <si>
    <t>WASH BASIN</t>
  </si>
  <si>
    <t>Supply &amp; installation of Wash basin (WB) half pedestal wall mounted including bottle trap, waste, stop cocks, etc, complete in all respects, as per drawings, specifications and as per instruction of consultant.</t>
  </si>
  <si>
    <t xml:space="preserve">Type - WB </t>
  </si>
  <si>
    <t>WASH BASIN MIXER</t>
  </si>
  <si>
    <t>Supply &amp; installation of  Wash basin mixer for hot &amp; cold water with automatic sensor type system etc, complete in all respects, as per drawings, specifications and as per instruction of consultant.</t>
  </si>
  <si>
    <t>WASH BASIN MIXER ABLUTION</t>
  </si>
  <si>
    <t>Supply &amp; installation of Hot &amp; cold water mixer with automatic sensor type system for Ablution, complete in all respects, as per drawings, specifications and as per instruction of consultant.</t>
  </si>
  <si>
    <t>TOILET ACCESSORIES COMPLETE SET.</t>
  </si>
  <si>
    <t>Supply &amp; installation of toilet accessories complete in all respects, as per drawings, specifications and as per instruction of consultant.</t>
  </si>
  <si>
    <t>Soap Dispenser</t>
  </si>
  <si>
    <t>Towel Rail</t>
  </si>
  <si>
    <t>Paper Holder</t>
  </si>
  <si>
    <t>Coat Hooks</t>
  </si>
  <si>
    <t xml:space="preserve">Automatic Hand Dryer </t>
  </si>
  <si>
    <t>WATER SUPPLY SYSTEM</t>
  </si>
  <si>
    <t>WATER SUPPLY PIPES C/W</t>
  </si>
  <si>
    <t>Supply &amp; installation of polypropylene random PP-R pipes PN 20 and fittings with fusion  jointing along with all types of unions, tees, bends, sockets, clamps, lindapter supports hangers, sleeves, masking  plates, chiseling, making holes making good, excavation, bedding backfilling as required etc, complete in all respects, as per drawings, specifications and as per instruction of consultant.</t>
  </si>
  <si>
    <t>25mm dia (OD)</t>
  </si>
  <si>
    <t>32mm dia (OD)</t>
  </si>
  <si>
    <t>40mm dia (OD)</t>
  </si>
  <si>
    <t>50mm dia (OD)</t>
  </si>
  <si>
    <t>63mm dia (OD)</t>
  </si>
  <si>
    <t>75mm dia (OD)</t>
  </si>
  <si>
    <t>WATER SUPPLY PIPES H/W</t>
  </si>
  <si>
    <t>RUBBER FOAM INSULATION</t>
  </si>
  <si>
    <t>Supply &amp; installation of open cell rubber foam insulation 3/8" thick &amp; pvc tape wrapping for hot water pipes complete in all respects, as per drawings, specifications and as per instruction of consultant.</t>
  </si>
  <si>
    <t>VALVES</t>
  </si>
  <si>
    <t>Supply &amp; installation of brass body gate valves / ball valves with unions, complete in all respects, as per drawings, specifications and as per instruction of consultant.</t>
  </si>
  <si>
    <t>BIB COCK</t>
  </si>
  <si>
    <t>Supply &amp; installation of Bib cock brass body for washing area, complete in all respects, as per drawings, specifications and as per instruction of consultant.</t>
  </si>
  <si>
    <t>20mm dia</t>
  </si>
  <si>
    <t>ELECTRIC WATER HEATER</t>
  </si>
  <si>
    <t>Supply &amp; installation of hot water storage heater (Electric) suitable for 30 psi working pressure including  thermostat, inlet/outlet connection. Pressure relief valve etc, complete in all respects, as per drawings, specifications and as per instruction of consultant.</t>
  </si>
  <si>
    <t>HWE-80 (80 Litres Storage Capacity)</t>
  </si>
  <si>
    <t>SOIL, WASTE VENT AND RAIN WATER DRAINAGE SYSTEM</t>
  </si>
  <si>
    <t>UPVC PIPE FOR SOIL AND WASTE</t>
  </si>
  <si>
    <t>Supply &amp; installation of uPVC pipes of approved make along with specials, fittings, bends, wye, tees, sockets, lindapter supports hangers, flexible connectors, sleeves, masking plates, chiseling, making hole, excavation, backfilling making good where as  required jointing with rubber ring seal, complete in all respects, as per drawings, specifications and as per instruction of consultant.</t>
  </si>
  <si>
    <t>Testing, and commissioning entire P&amp;S system complete in all respects as per instruction of consultant.</t>
  </si>
  <si>
    <t>Making of Shop drawings on Auto CAD 2018 with section details and Making of As Built drawings, Documentation Technical / Operational Manual &amp; LOG Book complete in all respects as per instruction of consultant.</t>
  </si>
  <si>
    <t>TOTAL COST OF PLUMBING WORKS</t>
  </si>
  <si>
    <t>APPENDIX A2.4 -  BILL OF QUANTITIES - PLUMBING WORKS (16TH FLOOR)</t>
  </si>
  <si>
    <t>Type - WB</t>
  </si>
  <si>
    <t>TOILET ACCESSORIES COMPLETE SET</t>
  </si>
  <si>
    <t>HWE-50 (50 Litres Storage Capacity)</t>
  </si>
  <si>
    <t>APPENDIX A2.5 -  BILL OF QUANTITIES - FIRE SUPPRESSION SERVICES (15TH FLOOR)</t>
  </si>
  <si>
    <t>FIRE SUPPRESSION SERVICES</t>
  </si>
  <si>
    <t>MS SCH-40 PIPES</t>
  </si>
  <si>
    <t>40mm dia</t>
  </si>
  <si>
    <t>65mm dia</t>
  </si>
  <si>
    <t>75mm dia</t>
  </si>
  <si>
    <t>SPRINKLERS</t>
  </si>
  <si>
    <t>Supply &amp; installation of sprinkler with fixing accessories, complete in all respects ready to operate as per drawings, specification, instruction of consultant.</t>
  </si>
  <si>
    <t>Sprinkler Upright type quick response K = 5.6
(Opening Temperature 57ºC)</t>
  </si>
  <si>
    <t>Sprinkler Pendent type with escutcheon plate quick response K = 5.6
(Opening Temperature 57ºC)</t>
  </si>
  <si>
    <t>FIRE EXTINGUISHERS</t>
  </si>
  <si>
    <t>Supply &amp; installation of fire extinguishers with fixing accessories, complete in all respects ready to operate as per drawings, specification, instruction of consultant.</t>
  </si>
  <si>
    <t>Type Class B&amp;C FX-3  (5 Kg. CO2 Carbon Dioxide Gas)</t>
  </si>
  <si>
    <t>Type Class A,B&amp;C  FX-4  (6 Kg. Dry Chemical Powder)</t>
  </si>
  <si>
    <t>Automatic fire extinguisher  (6 Kg. Dry Chemical Powder)</t>
  </si>
  <si>
    <t>INPUT &amp; OUTPUT DEVICES</t>
  </si>
  <si>
    <t>Supply &amp; installation of input and output devices for the clean agent suppression system (integrated with BMS) with wiring, controls &amp; fixing accessories, complete in all respects ready to operate as per drawings, specification, instruction of consultant</t>
  </si>
  <si>
    <t>Very Early Smoke Detection Apparatus Panel</t>
  </si>
  <si>
    <t xml:space="preserve">Air sampling smoke detectors with early warning detection capabilities                                                                                           </t>
  </si>
  <si>
    <t>FLUSHING, TESTING &amp; COMMISSIONING</t>
  </si>
  <si>
    <t>Flushing of entire fire pipe work according to (NFPA-13), complete in all respects as per instruction of consultant.</t>
  </si>
  <si>
    <t>Testing and commissioning of entire clean agent fire suppression system complete in all respects as per instruction of consultant. Moreover, Testing and Commissioning to be carried out as per the testing and commissioning annexure shared in the RFP.</t>
  </si>
  <si>
    <t>Painting, identification and tagging to the installations and equipments, complete in all respects as per instruction of consultant.</t>
  </si>
  <si>
    <t>MAKING SHOP DRAWINGS</t>
  </si>
  <si>
    <t>TOTAL COST OF FIRE SUPPRESSION SERVICES</t>
  </si>
  <si>
    <t>APPENDIX A2.5 -  BILL OF QUANTITIES - FIRE SUPPRESSION SERVICES (16TH FLOOR)</t>
  </si>
  <si>
    <t>Automatic fire extinguisher  (10 Kg. Dry Chemical Powder)</t>
  </si>
  <si>
    <t>Testing and Commissioning to be carried out as per the Testing and Commissionig document shared in the RFP B5.1 and as per the instruction of Project Manager and Consultant.</t>
  </si>
  <si>
    <r>
      <rPr>
        <b/>
        <sz val="11"/>
        <color theme="1"/>
        <rFont val="Calibri"/>
        <family val="2"/>
        <scheme val="minor"/>
      </rPr>
      <t>Note:</t>
    </r>
    <r>
      <rPr>
        <sz val="11"/>
        <color theme="1"/>
        <rFont val="Calibri"/>
        <family val="2"/>
        <scheme val="minor"/>
      </rPr>
      <t xml:space="preserve">
&gt;   Contractor is instructed to visit the site, understand the nature of work and then fill the rates accordingly and submit the quotation. No argument and discussion will be entertained after awarding of work.
&gt;   Miscellaneous work which was not included in BOQ but necessary to complete the project in all respects and ready to operate as per instructions of Consultant. (Bidder should mentioned the type of works).</t>
    </r>
  </si>
  <si>
    <t>PIONEER QUOTE</t>
  </si>
  <si>
    <t xml:space="preserve">Total </t>
  </si>
  <si>
    <t>Material Rate</t>
  </si>
  <si>
    <t>Labour Rate</t>
  </si>
  <si>
    <t>Deluxe Quote</t>
  </si>
  <si>
    <t>Remarks Higher lower side</t>
  </si>
  <si>
    <t>Remarks Higher / lower side</t>
  </si>
  <si>
    <t>20th May 2022</t>
  </si>
  <si>
    <t>SUMMARY OF BILL OF QUANTITIES</t>
  </si>
  <si>
    <t>ITEM NO.</t>
  </si>
  <si>
    <t>DESCRIPTION</t>
  </si>
  <si>
    <t>HVAC Work 15th Floor</t>
  </si>
  <si>
    <t>HVAC Work 16th Floor</t>
  </si>
  <si>
    <t>Fire Fighting Work 15th Floor</t>
  </si>
  <si>
    <t>Fire Fighting Work 16th Floor</t>
  </si>
  <si>
    <t xml:space="preserve"> TOTAL AMOUNT RS = </t>
  </si>
  <si>
    <t xml:space="preserve">Discount = </t>
  </si>
  <si>
    <t>Pioneer Amount</t>
  </si>
  <si>
    <t>Deluxe Amount</t>
  </si>
  <si>
    <t>Plumbing work 15th Floor</t>
  </si>
  <si>
    <t>Plumbing work 16th Floor</t>
  </si>
  <si>
    <t>HVAC, Plumbing &amp; FIRE FIGHTING WORK</t>
  </si>
  <si>
    <t xml:space="preserve">Deutcshe bank AG Karachi </t>
  </si>
  <si>
    <t>Total</t>
  </si>
  <si>
    <t>PES QUOTE</t>
  </si>
  <si>
    <t xml:space="preserve">DELUXE </t>
  </si>
  <si>
    <t>Total Amount Rs</t>
  </si>
  <si>
    <t>SECURE VISION with GST</t>
  </si>
  <si>
    <t>Very Early Smoke Detection Apparatus Panel (VESDA)</t>
  </si>
  <si>
    <t>Supply &amp; installation of water leak detecting ropes with control panel including fixing accessories, control &amp; power wiring, complete system (integrated with BMS) inside technology equipment room (TER)</t>
  </si>
  <si>
    <t>Supply &amp; installation of input and output devices for the clean agent suppression system (integrated with BMS) with wiring, controls &amp; fixing accessories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</si>
</sst>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1" formatCode="_(* #,##0_);_(* \(#,##0\);_(* &quot;-&quot;_);_(@_)"/>
    <numFmt numFmtId="43" formatCode="_(* #,##0.00_);_(* \(#,##0.00\);_(* &quot;-&quot;??_);_(@_)"/>
    <numFmt numFmtId="164" formatCode="0.0"/>
    <numFmt numFmtId="165" formatCode="[$-409]d/mmm/yy;@"/>
    <numFmt numFmtId="166" formatCode="_(* #,##0_);_(* \(#,##0\);_(* &quot;-&quot;??_);_(@_)"/>
  </numFmts>
  <fonts count="47">
    <font>
      <sz val="11"/>
      <color theme="1"/>
      <name val="Calibri"/>
      <family val="2"/>
      <scheme val="minor"/>
    </font>
    <font>
      <sz val="12"/>
      <color theme="1"/>
      <name val="Arial"/>
      <family val="2"/>
    </font>
    <font>
      <sz val="10"/>
      <name val="Geneva"/>
    </font>
    <font>
      <sz val="11"/>
      <color theme="1"/>
      <name val="Calibri"/>
      <family val="2"/>
      <scheme val="minor"/>
    </font>
    <font>
      <sz val="11"/>
      <name val="Arial"/>
      <family val="2"/>
    </font>
    <font>
      <sz val="11"/>
      <color theme="1"/>
      <name val="Arial"/>
      <family val="2"/>
    </font>
    <font>
      <b/>
      <sz val="11"/>
      <name val="Arial"/>
      <family val="2"/>
    </font>
    <font>
      <b/>
      <sz val="11"/>
      <color theme="1"/>
      <name val="Arial"/>
      <family val="2"/>
    </font>
    <font>
      <sz val="12"/>
      <name val="Arial"/>
      <family val="2"/>
    </font>
    <font>
      <sz val="10"/>
      <name val="Arial"/>
      <family val="2"/>
    </font>
    <font>
      <sz val="10"/>
      <color theme="1"/>
      <name val="Arial"/>
      <family val="2"/>
    </font>
    <font>
      <b/>
      <sz val="10"/>
      <name val="Arial"/>
      <family val="2"/>
    </font>
    <font>
      <b/>
      <sz val="10"/>
      <color theme="1"/>
      <name val="Arial"/>
      <family val="2"/>
    </font>
    <font>
      <sz val="10"/>
      <color indexed="10"/>
      <name val="Arial"/>
      <family val="2"/>
    </font>
    <font>
      <b/>
      <sz val="10"/>
      <color indexed="8"/>
      <name val="Arial"/>
      <family val="2"/>
    </font>
    <font>
      <sz val="11"/>
      <color theme="0"/>
      <name val="Calibri"/>
      <family val="2"/>
      <scheme val="minor"/>
    </font>
    <font>
      <sz val="12"/>
      <color theme="0"/>
      <name val="Arial"/>
      <family val="2"/>
    </font>
    <font>
      <sz val="14"/>
      <name val="Arial"/>
      <family val="2"/>
    </font>
    <font>
      <sz val="14"/>
      <color theme="1"/>
      <name val="Arial"/>
      <family val="2"/>
    </font>
    <font>
      <b/>
      <sz val="14"/>
      <name val="Arial"/>
      <family val="2"/>
    </font>
    <font>
      <sz val="11"/>
      <color rgb="FFFF0000"/>
      <name val="Calibri"/>
      <family val="2"/>
      <scheme val="minor"/>
    </font>
    <font>
      <b/>
      <sz val="11"/>
      <color theme="1"/>
      <name val="Calibri"/>
      <family val="2"/>
      <scheme val="minor"/>
    </font>
    <font>
      <b/>
      <sz val="14"/>
      <name val="Calibri"/>
      <family val="2"/>
      <scheme val="minor"/>
    </font>
    <font>
      <sz val="14"/>
      <name val="Calibri"/>
      <family val="2"/>
      <scheme val="minor"/>
    </font>
    <font>
      <sz val="14"/>
      <color theme="1"/>
      <name val="Calibri"/>
      <family val="2"/>
      <scheme val="minor"/>
    </font>
    <font>
      <sz val="11"/>
      <name val="Calibri"/>
      <family val="2"/>
      <scheme val="minor"/>
    </font>
    <font>
      <b/>
      <sz val="11"/>
      <name val="Calibri"/>
      <family val="2"/>
      <scheme val="minor"/>
    </font>
    <font>
      <sz val="12"/>
      <color theme="0"/>
      <name val="Calibri"/>
      <family val="2"/>
      <scheme val="minor"/>
    </font>
    <font>
      <sz val="12"/>
      <color theme="1"/>
      <name val="Calibri"/>
      <family val="2"/>
      <scheme val="minor"/>
    </font>
    <font>
      <sz val="12"/>
      <name val="Calibri"/>
      <family val="2"/>
      <scheme val="minor"/>
    </font>
    <font>
      <b/>
      <sz val="12"/>
      <name val="Calibri"/>
      <family val="2"/>
      <scheme val="minor"/>
    </font>
    <font>
      <sz val="14"/>
      <color theme="0"/>
      <name val="Calibri"/>
      <family val="2"/>
      <scheme val="minor"/>
    </font>
    <font>
      <b/>
      <sz val="16"/>
      <color theme="1"/>
      <name val="Calibri"/>
      <family val="2"/>
      <scheme val="minor"/>
    </font>
    <font>
      <b/>
      <sz val="16"/>
      <name val="Arial"/>
      <family val="2"/>
    </font>
    <font>
      <b/>
      <sz val="18"/>
      <name val="Arial"/>
      <family val="2"/>
    </font>
    <font>
      <sz val="16"/>
      <name val="Calibri"/>
      <family val="2"/>
      <scheme val="minor"/>
    </font>
    <font>
      <b/>
      <sz val="18"/>
      <name val="Calibri"/>
      <family val="2"/>
      <scheme val="minor"/>
    </font>
    <font>
      <b/>
      <sz val="16"/>
      <name val="Calibri"/>
      <family val="2"/>
      <scheme val="minor"/>
    </font>
    <font>
      <sz val="16"/>
      <color theme="1"/>
      <name val="Calibri"/>
      <family val="2"/>
      <scheme val="minor"/>
    </font>
    <font>
      <b/>
      <sz val="20"/>
      <color theme="1"/>
      <name val="Calibri"/>
      <family val="2"/>
      <scheme val="minor"/>
    </font>
    <font>
      <b/>
      <u/>
      <sz val="22"/>
      <name val="Calibri"/>
      <family val="2"/>
      <scheme val="minor"/>
    </font>
    <font>
      <sz val="9"/>
      <color indexed="12"/>
      <name val="Arial Black"/>
      <family val="2"/>
    </font>
    <font>
      <sz val="14"/>
      <color rgb="FF0000FF"/>
      <name val="Calibri"/>
      <family val="2"/>
      <scheme val="minor"/>
    </font>
    <font>
      <b/>
      <sz val="24"/>
      <color theme="1"/>
      <name val="Calibri"/>
      <family val="2"/>
      <scheme val="minor"/>
    </font>
    <font>
      <b/>
      <sz val="14"/>
      <color theme="1"/>
      <name val="Calibri"/>
      <family val="2"/>
      <scheme val="minor"/>
    </font>
    <font>
      <b/>
      <sz val="22"/>
      <color theme="1"/>
      <name val="Calibri"/>
      <family val="2"/>
      <scheme val="minor"/>
    </font>
    <font>
      <b/>
      <sz val="13"/>
      <name val="Calibri"/>
      <family val="2"/>
      <scheme val="minor"/>
    </font>
  </fonts>
  <fills count="1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4"/>
      </patternFill>
    </fill>
    <fill>
      <patternFill patternType="solid">
        <fgColor theme="5"/>
      </patternFill>
    </fill>
    <fill>
      <patternFill patternType="solid">
        <fgColor theme="0" tint="-0.14999847407452621"/>
        <bgColor indexed="64"/>
      </patternFill>
    </fill>
    <fill>
      <patternFill patternType="solid">
        <fgColor theme="3" tint="0.39997558519241921"/>
        <bgColor indexed="64"/>
      </patternFill>
    </fill>
    <fill>
      <patternFill patternType="solid">
        <fgColor theme="9" tint="0.39997558519241921"/>
        <bgColor indexed="64"/>
      </patternFill>
    </fill>
    <fill>
      <patternFill patternType="solid">
        <fgColor theme="2" tint="-0.249977111117893"/>
        <bgColor indexed="64"/>
      </patternFill>
    </fill>
    <fill>
      <patternFill patternType="solid">
        <fgColor theme="1"/>
        <bgColor indexed="64"/>
      </patternFill>
    </fill>
    <fill>
      <patternFill patternType="solid">
        <fgColor theme="7" tint="0.79998168889431442"/>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9" tint="0.59999389629810485"/>
        <bgColor indexed="64"/>
      </patternFill>
    </fill>
  </fills>
  <borders count="30">
    <border>
      <left/>
      <right/>
      <top/>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8"/>
      </left>
      <right style="thin">
        <color indexed="64"/>
      </right>
      <top style="medium">
        <color indexed="8"/>
      </top>
      <bottom/>
      <diagonal/>
    </border>
    <border>
      <left style="thin">
        <color indexed="64"/>
      </left>
      <right style="thin">
        <color indexed="64"/>
      </right>
      <top style="medium">
        <color indexed="8"/>
      </top>
      <bottom/>
      <diagonal/>
    </border>
    <border>
      <left style="thin">
        <color indexed="8"/>
      </left>
      <right style="thin">
        <color indexed="8"/>
      </right>
      <top style="medium">
        <color indexed="8"/>
      </top>
      <bottom/>
      <diagonal/>
    </border>
    <border>
      <left style="thin">
        <color indexed="8"/>
      </left>
      <right style="medium">
        <color indexed="8"/>
      </right>
      <top style="medium">
        <color indexed="8"/>
      </top>
      <bottom/>
      <diagonal/>
    </border>
    <border>
      <left style="medium">
        <color indexed="8"/>
      </left>
      <right style="thin">
        <color indexed="8"/>
      </right>
      <top/>
      <bottom style="thin">
        <color indexed="8"/>
      </bottom>
      <diagonal/>
    </border>
    <border>
      <left style="thin">
        <color indexed="8"/>
      </left>
      <right/>
      <top/>
      <bottom style="thin">
        <color indexed="8"/>
      </bottom>
      <diagonal/>
    </border>
    <border>
      <left style="medium">
        <color indexed="8"/>
      </left>
      <right style="medium">
        <color indexed="8"/>
      </right>
      <top/>
      <bottom style="medium">
        <color indexed="8"/>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1">
    <xf numFmtId="0" fontId="0" fillId="0" borderId="0"/>
    <xf numFmtId="40" fontId="2" fillId="0" borderId="0" applyFont="0" applyFill="0" applyBorder="0" applyAlignment="0" applyProtection="0"/>
    <xf numFmtId="43" fontId="3" fillId="0" borderId="0" applyFont="0" applyFill="0" applyBorder="0" applyAlignment="0" applyProtection="0"/>
    <xf numFmtId="41" fontId="3" fillId="0" borderId="0" applyFont="0" applyFill="0" applyBorder="0" applyAlignment="0" applyProtection="0"/>
    <xf numFmtId="0" fontId="15" fillId="4" borderId="0" applyNumberFormat="0" applyBorder="0" applyAlignment="0" applyProtection="0"/>
    <xf numFmtId="0" fontId="15" fillId="5" borderId="0" applyNumberFormat="0" applyBorder="0" applyAlignment="0" applyProtection="0"/>
    <xf numFmtId="0" fontId="2" fillId="0" borderId="0"/>
    <xf numFmtId="0" fontId="9" fillId="0" borderId="0"/>
    <xf numFmtId="0" fontId="4" fillId="0" borderId="0"/>
    <xf numFmtId="0" fontId="41" fillId="0" borderId="0" applyNumberFormat="0">
      <alignment horizontal="center" vertical="center" wrapText="1"/>
    </xf>
    <xf numFmtId="0" fontId="9" fillId="0" borderId="0"/>
  </cellStyleXfs>
  <cellXfs count="427">
    <xf numFmtId="0" fontId="0" fillId="0" borderId="0" xfId="0"/>
    <xf numFmtId="0" fontId="5" fillId="0" borderId="0" xfId="0" applyFont="1"/>
    <xf numFmtId="0" fontId="7" fillId="0" borderId="0" xfId="0" applyFont="1"/>
    <xf numFmtId="3" fontId="5" fillId="0" borderId="0" xfId="2" applyNumberFormat="1" applyFont="1" applyAlignment="1">
      <alignment horizontal="center"/>
    </xf>
    <xf numFmtId="0" fontId="4" fillId="0" borderId="0" xfId="0" applyFont="1"/>
    <xf numFmtId="0" fontId="9" fillId="0" borderId="0" xfId="0" applyFont="1"/>
    <xf numFmtId="0" fontId="9" fillId="0" borderId="0" xfId="0" applyFont="1" applyAlignment="1">
      <alignment horizontal="center"/>
    </xf>
    <xf numFmtId="3" fontId="9" fillId="0" borderId="0" xfId="2" applyNumberFormat="1" applyFont="1" applyAlignment="1">
      <alignment horizontal="center"/>
    </xf>
    <xf numFmtId="43" fontId="9" fillId="0" borderId="0" xfId="2" applyFont="1" applyAlignment="1">
      <alignment horizontal="center"/>
    </xf>
    <xf numFmtId="0" fontId="10" fillId="0" borderId="0" xfId="0" applyFont="1"/>
    <xf numFmtId="0" fontId="11" fillId="0" borderId="0" xfId="0" applyFont="1"/>
    <xf numFmtId="0" fontId="11" fillId="0" borderId="0" xfId="0" applyFont="1" applyBorder="1" applyAlignment="1">
      <alignment horizontal="center"/>
    </xf>
    <xf numFmtId="0" fontId="11" fillId="0" borderId="0" xfId="0" applyFont="1" applyBorder="1" applyAlignment="1">
      <alignment horizontal="left"/>
    </xf>
    <xf numFmtId="3" fontId="11" fillId="0" borderId="0" xfId="2" applyNumberFormat="1" applyFont="1" applyBorder="1" applyAlignment="1">
      <alignment horizontal="center"/>
    </xf>
    <xf numFmtId="43" fontId="11" fillId="0" borderId="0" xfId="2" applyFont="1" applyBorder="1" applyAlignment="1">
      <alignment horizontal="right"/>
    </xf>
    <xf numFmtId="0" fontId="12" fillId="0" borderId="0" xfId="0" applyFont="1"/>
    <xf numFmtId="0" fontId="9" fillId="0" borderId="0" xfId="0" applyFont="1" applyBorder="1" applyAlignment="1">
      <alignment horizontal="center"/>
    </xf>
    <xf numFmtId="0" fontId="9" fillId="0" borderId="0" xfId="0" applyFont="1" applyBorder="1" applyAlignment="1">
      <alignment vertical="top" wrapText="1"/>
    </xf>
    <xf numFmtId="3" fontId="9" fillId="0" borderId="0" xfId="2" applyNumberFormat="1" applyFont="1" applyBorder="1" applyAlignment="1">
      <alignment horizontal="center"/>
    </xf>
    <xf numFmtId="0" fontId="11" fillId="0" borderId="0" xfId="0" applyFont="1" applyBorder="1" applyAlignment="1">
      <alignment horizontal="right"/>
    </xf>
    <xf numFmtId="164" fontId="11" fillId="0" borderId="0" xfId="0" applyNumberFormat="1" applyFont="1" applyBorder="1" applyAlignment="1">
      <alignment horizontal="center"/>
    </xf>
    <xf numFmtId="0" fontId="11" fillId="0" borderId="0" xfId="0" applyFont="1" applyBorder="1" applyAlignment="1">
      <alignment vertical="top" wrapText="1"/>
    </xf>
    <xf numFmtId="43" fontId="9" fillId="0" borderId="0" xfId="2" applyFont="1" applyBorder="1" applyAlignment="1">
      <alignment horizontal="center"/>
    </xf>
    <xf numFmtId="0" fontId="9" fillId="0" borderId="1" xfId="0" applyFont="1" applyBorder="1" applyAlignment="1">
      <alignment vertical="top" wrapText="1"/>
    </xf>
    <xf numFmtId="0" fontId="9" fillId="0" borderId="1" xfId="0" applyFont="1" applyBorder="1" applyAlignment="1">
      <alignment horizontal="center"/>
    </xf>
    <xf numFmtId="3" fontId="10" fillId="0" borderId="1" xfId="2" applyNumberFormat="1" applyFont="1" applyBorder="1" applyAlignment="1">
      <alignment horizontal="center"/>
    </xf>
    <xf numFmtId="43" fontId="9" fillId="0" borderId="1" xfId="2" applyFont="1" applyBorder="1" applyAlignment="1">
      <alignment horizontal="center"/>
    </xf>
    <xf numFmtId="3" fontId="9" fillId="0" borderId="1" xfId="2" applyNumberFormat="1" applyFont="1" applyBorder="1" applyAlignment="1">
      <alignment horizontal="center"/>
    </xf>
    <xf numFmtId="3" fontId="10" fillId="0" borderId="0" xfId="2" applyNumberFormat="1" applyFont="1" applyAlignment="1">
      <alignment horizontal="center"/>
    </xf>
    <xf numFmtId="0" fontId="9" fillId="0" borderId="0" xfId="0" applyFont="1" applyAlignment="1">
      <alignment horizontal="left"/>
    </xf>
    <xf numFmtId="0" fontId="9" fillId="0" borderId="2" xfId="0" applyFont="1" applyBorder="1" applyAlignment="1">
      <alignment vertical="top" wrapText="1"/>
    </xf>
    <xf numFmtId="0" fontId="9" fillId="0" borderId="2" xfId="0" applyFont="1" applyBorder="1" applyAlignment="1">
      <alignment horizontal="center"/>
    </xf>
    <xf numFmtId="3" fontId="10" fillId="0" borderId="0" xfId="2" applyNumberFormat="1" applyFont="1" applyBorder="1" applyAlignment="1">
      <alignment horizontal="center"/>
    </xf>
    <xf numFmtId="0" fontId="9" fillId="0" borderId="0" xfId="0" applyFont="1" applyBorder="1" applyAlignment="1">
      <alignment horizontal="center" vertical="top"/>
    </xf>
    <xf numFmtId="3" fontId="9" fillId="2" borderId="1" xfId="0" applyNumberFormat="1" applyFont="1" applyFill="1" applyBorder="1" applyAlignment="1">
      <alignment vertical="top" wrapText="1"/>
    </xf>
    <xf numFmtId="3" fontId="9" fillId="2" borderId="0" xfId="0" applyNumberFormat="1" applyFont="1" applyFill="1" applyBorder="1" applyAlignment="1">
      <alignment horizontal="left" vertical="top" wrapText="1"/>
    </xf>
    <xf numFmtId="0" fontId="11" fillId="0" borderId="0" xfId="0" applyFont="1" applyBorder="1" applyAlignment="1">
      <alignment horizontal="left" vertical="top"/>
    </xf>
    <xf numFmtId="0" fontId="9" fillId="0" borderId="1" xfId="0" applyFont="1" applyBorder="1" applyAlignment="1">
      <alignment horizontal="left" vertical="top" wrapText="1"/>
    </xf>
    <xf numFmtId="0" fontId="11" fillId="0" borderId="1" xfId="0" applyFont="1" applyBorder="1" applyAlignment="1">
      <alignment vertical="top" wrapText="1"/>
    </xf>
    <xf numFmtId="0" fontId="11" fillId="0" borderId="0" xfId="0" applyFont="1" applyBorder="1" applyAlignment="1">
      <alignment wrapText="1"/>
    </xf>
    <xf numFmtId="0" fontId="10" fillId="0" borderId="0" xfId="0" applyFont="1" applyBorder="1" applyAlignment="1">
      <alignment vertical="top" wrapText="1"/>
    </xf>
    <xf numFmtId="0" fontId="9" fillId="0" borderId="1" xfId="0" applyFont="1" applyBorder="1"/>
    <xf numFmtId="0" fontId="9" fillId="0" borderId="0" xfId="0" applyFont="1" applyBorder="1" applyAlignment="1">
      <alignment wrapText="1"/>
    </xf>
    <xf numFmtId="0" fontId="9" fillId="0" borderId="0" xfId="0" applyFont="1" applyBorder="1"/>
    <xf numFmtId="0" fontId="9" fillId="0" borderId="5" xfId="0" applyFont="1" applyBorder="1" applyAlignment="1">
      <alignment vertical="top" wrapText="1"/>
    </xf>
    <xf numFmtId="0" fontId="9" fillId="0" borderId="5" xfId="0" applyFont="1" applyBorder="1" applyAlignment="1">
      <alignment horizontal="center"/>
    </xf>
    <xf numFmtId="0" fontId="9" fillId="3" borderId="0" xfId="0" applyFont="1" applyFill="1" applyAlignment="1">
      <alignment vertical="top" wrapText="1"/>
    </xf>
    <xf numFmtId="0" fontId="9" fillId="0" borderId="0" xfId="0" applyFont="1" applyAlignment="1">
      <alignment horizontal="center" vertical="top"/>
    </xf>
    <xf numFmtId="0" fontId="9" fillId="0" borderId="0" xfId="0" applyFont="1" applyBorder="1" applyAlignment="1">
      <alignment horizontal="left" vertical="top" wrapText="1"/>
    </xf>
    <xf numFmtId="0" fontId="9" fillId="0" borderId="0" xfId="0" applyFont="1" applyBorder="1" applyAlignment="1">
      <alignment horizontal="left" vertical="top"/>
    </xf>
    <xf numFmtId="0" fontId="11" fillId="0" borderId="0" xfId="0" applyFont="1" applyBorder="1" applyAlignment="1">
      <alignment horizontal="left" vertical="top" wrapText="1"/>
    </xf>
    <xf numFmtId="0" fontId="9" fillId="0" borderId="2" xfId="0" applyFont="1" applyBorder="1" applyAlignment="1">
      <alignment horizontal="left" vertical="top" wrapText="1"/>
    </xf>
    <xf numFmtId="3" fontId="10" fillId="0" borderId="2" xfId="2" applyNumberFormat="1" applyFont="1" applyBorder="1" applyAlignment="1">
      <alignment horizontal="center"/>
    </xf>
    <xf numFmtId="43" fontId="9" fillId="0" borderId="2" xfId="2" applyFont="1" applyBorder="1" applyAlignment="1">
      <alignment horizontal="center"/>
    </xf>
    <xf numFmtId="0" fontId="12" fillId="0" borderId="0" xfId="0" applyFont="1" applyFill="1" applyBorder="1" applyAlignment="1">
      <alignment horizontal="left"/>
    </xf>
    <xf numFmtId="0" fontId="9" fillId="0" borderId="0" xfId="0" applyFont="1" applyFill="1" applyBorder="1" applyAlignment="1">
      <alignment horizontal="left" vertical="top" wrapText="1"/>
    </xf>
    <xf numFmtId="0" fontId="10" fillId="0" borderId="1" xfId="0" applyFont="1" applyBorder="1" applyAlignment="1">
      <alignment vertical="top" wrapText="1"/>
    </xf>
    <xf numFmtId="0" fontId="10" fillId="0" borderId="1" xfId="0" applyFont="1" applyBorder="1" applyAlignment="1">
      <alignment horizontal="center"/>
    </xf>
    <xf numFmtId="0" fontId="10" fillId="0" borderId="2" xfId="0" applyFont="1" applyBorder="1" applyAlignment="1">
      <alignment vertical="top" wrapText="1"/>
    </xf>
    <xf numFmtId="0" fontId="11" fillId="0" borderId="3" xfId="0" applyFont="1" applyBorder="1" applyAlignment="1">
      <alignment vertical="top" wrapText="1"/>
    </xf>
    <xf numFmtId="0" fontId="11" fillId="0" borderId="4" xfId="0" applyFont="1" applyBorder="1" applyAlignment="1">
      <alignment horizontal="center"/>
    </xf>
    <xf numFmtId="3" fontId="11" fillId="0" borderId="4" xfId="2" applyNumberFormat="1" applyFont="1" applyBorder="1" applyAlignment="1">
      <alignment horizontal="center"/>
    </xf>
    <xf numFmtId="43" fontId="11" fillId="0" borderId="4" xfId="2" applyFont="1" applyBorder="1" applyAlignment="1">
      <alignment horizontal="center"/>
    </xf>
    <xf numFmtId="0" fontId="9" fillId="0" borderId="1" xfId="0" applyFont="1" applyBorder="1" applyAlignment="1">
      <alignment horizontal="left" wrapText="1"/>
    </xf>
    <xf numFmtId="0" fontId="9" fillId="0" borderId="1" xfId="0" applyFont="1" applyBorder="1" applyAlignment="1">
      <alignment horizontal="left"/>
    </xf>
    <xf numFmtId="0" fontId="9" fillId="0" borderId="0" xfId="0" applyFont="1" applyBorder="1" applyAlignment="1">
      <alignment horizontal="left"/>
    </xf>
    <xf numFmtId="0" fontId="9" fillId="0" borderId="1" xfId="0" applyFont="1" applyFill="1" applyBorder="1" applyAlignment="1">
      <alignment horizontal="left" vertical="top" wrapText="1"/>
    </xf>
    <xf numFmtId="0" fontId="9" fillId="0" borderId="0" xfId="0" applyFont="1" applyBorder="1" applyAlignment="1">
      <alignment horizontal="left" wrapText="1"/>
    </xf>
    <xf numFmtId="3" fontId="9" fillId="0" borderId="0" xfId="0" applyNumberFormat="1" applyFont="1" applyFill="1" applyBorder="1" applyAlignment="1">
      <alignment vertical="distributed" wrapText="1"/>
    </xf>
    <xf numFmtId="3" fontId="9" fillId="0" borderId="0" xfId="0" applyNumberFormat="1" applyFont="1" applyBorder="1" applyAlignment="1">
      <alignment wrapText="1"/>
    </xf>
    <xf numFmtId="3" fontId="9" fillId="0" borderId="2" xfId="2" applyNumberFormat="1" applyFont="1" applyBorder="1" applyAlignment="1">
      <alignment horizontal="center"/>
    </xf>
    <xf numFmtId="41" fontId="9" fillId="0" borderId="0" xfId="3" applyFont="1" applyBorder="1" applyAlignment="1">
      <alignment horizontal="center"/>
    </xf>
    <xf numFmtId="0" fontId="12" fillId="0" borderId="0" xfId="0" applyFont="1" applyBorder="1" applyAlignment="1">
      <alignment vertical="top" wrapText="1"/>
    </xf>
    <xf numFmtId="0" fontId="11" fillId="0" borderId="3" xfId="0" applyFont="1" applyBorder="1" applyAlignment="1">
      <alignment horizontal="left"/>
    </xf>
    <xf numFmtId="43" fontId="11" fillId="0" borderId="0" xfId="2" applyFont="1" applyBorder="1" applyAlignment="1">
      <alignment horizontal="center"/>
    </xf>
    <xf numFmtId="164" fontId="12" fillId="0" borderId="0" xfId="0" applyNumberFormat="1" applyFont="1" applyAlignment="1">
      <alignment horizontal="center"/>
    </xf>
    <xf numFmtId="0" fontId="12" fillId="0" borderId="0" xfId="0" applyFont="1" applyAlignment="1">
      <alignment horizontal="center"/>
    </xf>
    <xf numFmtId="0" fontId="12" fillId="0" borderId="1" xfId="0" applyFont="1" applyBorder="1"/>
    <xf numFmtId="37" fontId="10" fillId="0" borderId="1" xfId="2" applyNumberFormat="1" applyFont="1" applyBorder="1" applyAlignment="1">
      <alignment horizontal="center"/>
    </xf>
    <xf numFmtId="0" fontId="10" fillId="0" borderId="0" xfId="0" applyFont="1" applyAlignment="1">
      <alignment horizontal="center"/>
    </xf>
    <xf numFmtId="37" fontId="10" fillId="0" borderId="0" xfId="2" applyNumberFormat="1" applyFont="1" applyAlignment="1">
      <alignment horizontal="center"/>
    </xf>
    <xf numFmtId="0" fontId="12" fillId="0" borderId="3" xfId="0" applyFont="1" applyBorder="1"/>
    <xf numFmtId="0" fontId="12" fillId="0" borderId="4" xfId="0" applyFont="1" applyBorder="1"/>
    <xf numFmtId="3" fontId="12" fillId="0" borderId="4" xfId="2" applyNumberFormat="1" applyFont="1" applyBorder="1" applyAlignment="1">
      <alignment horizontal="center"/>
    </xf>
    <xf numFmtId="0" fontId="11" fillId="0" borderId="4" xfId="0" applyFont="1" applyBorder="1" applyAlignment="1">
      <alignment horizontal="right"/>
    </xf>
    <xf numFmtId="43" fontId="11" fillId="0" borderId="4" xfId="2" applyFont="1" applyBorder="1" applyAlignment="1">
      <alignment horizontal="right"/>
    </xf>
    <xf numFmtId="0" fontId="12" fillId="0" borderId="0" xfId="0" applyFont="1" applyBorder="1"/>
    <xf numFmtId="3" fontId="12" fillId="0" borderId="0" xfId="2" applyNumberFormat="1" applyFont="1" applyBorder="1" applyAlignment="1">
      <alignment horizontal="center"/>
    </xf>
    <xf numFmtId="0" fontId="10" fillId="0" borderId="0" xfId="0" applyFont="1" applyAlignment="1"/>
    <xf numFmtId="43" fontId="10" fillId="0" borderId="0" xfId="2" applyFont="1" applyAlignment="1"/>
    <xf numFmtId="37" fontId="12" fillId="0" borderId="4" xfId="2" applyNumberFormat="1" applyFont="1" applyBorder="1" applyAlignment="1">
      <alignment horizontal="center"/>
    </xf>
    <xf numFmtId="0" fontId="12" fillId="0" borderId="4" xfId="0" applyFont="1" applyBorder="1" applyAlignment="1"/>
    <xf numFmtId="43" fontId="12" fillId="0" borderId="4" xfId="2" applyFont="1" applyBorder="1" applyAlignment="1"/>
    <xf numFmtId="3" fontId="5" fillId="0" borderId="0" xfId="0" applyNumberFormat="1" applyFont="1" applyAlignment="1">
      <alignment horizontal="center"/>
    </xf>
    <xf numFmtId="0" fontId="16" fillId="0" borderId="0" xfId="5" applyFont="1" applyFill="1"/>
    <xf numFmtId="0" fontId="8" fillId="0" borderId="0" xfId="0" applyFont="1"/>
    <xf numFmtId="0" fontId="5" fillId="0" borderId="0" xfId="0" applyFont="1" applyAlignment="1">
      <alignment horizontal="center"/>
    </xf>
    <xf numFmtId="0" fontId="6" fillId="0" borderId="0" xfId="0" applyFont="1"/>
    <xf numFmtId="3" fontId="5" fillId="0" borderId="0" xfId="2" applyNumberFormat="1" applyFont="1" applyBorder="1" applyAlignment="1">
      <alignment horizontal="center"/>
    </xf>
    <xf numFmtId="0" fontId="17" fillId="0" borderId="0" xfId="0" applyFont="1"/>
    <xf numFmtId="0" fontId="19" fillId="0" borderId="0" xfId="0" applyFont="1" applyAlignment="1">
      <alignment horizontal="left"/>
    </xf>
    <xf numFmtId="0" fontId="17" fillId="0" borderId="0" xfId="0" applyFont="1" applyAlignment="1">
      <alignment horizontal="center"/>
    </xf>
    <xf numFmtId="3" fontId="17" fillId="0" borderId="0" xfId="2" applyNumberFormat="1" applyFont="1" applyAlignment="1">
      <alignment horizontal="center"/>
    </xf>
    <xf numFmtId="3" fontId="18" fillId="0" borderId="0" xfId="0" applyNumberFormat="1" applyFont="1" applyAlignment="1">
      <alignment horizontal="center"/>
    </xf>
    <xf numFmtId="165" fontId="18" fillId="0" borderId="0" xfId="2" applyNumberFormat="1" applyFont="1" applyAlignment="1">
      <alignment horizontal="right"/>
    </xf>
    <xf numFmtId="3" fontId="1" fillId="0" borderId="10" xfId="2" applyNumberFormat="1" applyFont="1" applyFill="1" applyBorder="1" applyAlignment="1">
      <alignment horizontal="center" vertical="center"/>
    </xf>
    <xf numFmtId="166" fontId="1" fillId="0" borderId="10" xfId="2" applyNumberFormat="1" applyFont="1" applyFill="1" applyBorder="1" applyAlignment="1">
      <alignment horizontal="center" vertical="center"/>
    </xf>
    <xf numFmtId="0" fontId="6" fillId="0" borderId="10" xfId="0" applyFont="1" applyBorder="1" applyAlignment="1">
      <alignment horizontal="center" vertical="center"/>
    </xf>
    <xf numFmtId="0" fontId="6" fillId="0" borderId="10" xfId="0" applyFont="1" applyBorder="1" applyAlignment="1">
      <alignment vertical="center" wrapText="1"/>
    </xf>
    <xf numFmtId="0" fontId="4" fillId="0" borderId="10" xfId="0" applyFont="1" applyBorder="1" applyAlignment="1">
      <alignment horizontal="center" vertical="center"/>
    </xf>
    <xf numFmtId="3" fontId="4" fillId="0" borderId="10" xfId="2" applyNumberFormat="1" applyFont="1" applyBorder="1" applyAlignment="1">
      <alignment horizontal="center" vertical="center"/>
    </xf>
    <xf numFmtId="3" fontId="5" fillId="0" borderId="10" xfId="0" applyNumberFormat="1" applyFont="1" applyBorder="1" applyAlignment="1">
      <alignment horizontal="center" vertical="center"/>
    </xf>
    <xf numFmtId="3" fontId="5" fillId="0" borderId="10" xfId="2" applyNumberFormat="1" applyFont="1" applyFill="1" applyBorder="1" applyAlignment="1">
      <alignment horizontal="center" vertical="center"/>
    </xf>
    <xf numFmtId="0" fontId="0" fillId="0" borderId="0" xfId="0" applyFont="1"/>
    <xf numFmtId="0" fontId="22" fillId="0" borderId="0" xfId="0" applyFont="1" applyAlignment="1">
      <alignment horizontal="left"/>
    </xf>
    <xf numFmtId="0" fontId="23" fillId="0" borderId="0" xfId="0" applyFont="1"/>
    <xf numFmtId="0" fontId="23" fillId="0" borderId="0" xfId="0" applyFont="1" applyAlignment="1">
      <alignment horizontal="center"/>
    </xf>
    <xf numFmtId="3" fontId="23" fillId="0" borderId="0" xfId="2" applyNumberFormat="1" applyFont="1" applyAlignment="1">
      <alignment horizontal="center"/>
    </xf>
    <xf numFmtId="3" fontId="24" fillId="0" borderId="0" xfId="0" applyNumberFormat="1" applyFont="1" applyAlignment="1">
      <alignment horizontal="center"/>
    </xf>
    <xf numFmtId="165" fontId="24" fillId="0" borderId="0" xfId="2" applyNumberFormat="1" applyFont="1" applyAlignment="1">
      <alignment horizontal="right"/>
    </xf>
    <xf numFmtId="0" fontId="25" fillId="0" borderId="0" xfId="0" applyFont="1"/>
    <xf numFmtId="3" fontId="0" fillId="0" borderId="0" xfId="2" applyNumberFormat="1" applyFont="1" applyAlignment="1">
      <alignment horizontal="center"/>
    </xf>
    <xf numFmtId="0" fontId="21" fillId="0" borderId="0" xfId="0" applyFont="1"/>
    <xf numFmtId="0" fontId="26" fillId="0" borderId="0" xfId="0" applyFont="1"/>
    <xf numFmtId="0" fontId="26" fillId="0" borderId="10" xfId="0" applyFont="1" applyBorder="1" applyAlignment="1">
      <alignment horizontal="center"/>
    </xf>
    <xf numFmtId="0" fontId="26" fillId="0" borderId="10" xfId="0" applyFont="1" applyBorder="1" applyAlignment="1">
      <alignment horizontal="left"/>
    </xf>
    <xf numFmtId="3" fontId="26" fillId="0" borderId="10" xfId="2" applyNumberFormat="1" applyFont="1" applyBorder="1" applyAlignment="1">
      <alignment horizontal="center"/>
    </xf>
    <xf numFmtId="3" fontId="21" fillId="0" borderId="10" xfId="0" applyNumberFormat="1" applyFont="1" applyBorder="1" applyAlignment="1">
      <alignment horizontal="center" wrapText="1"/>
    </xf>
    <xf numFmtId="0" fontId="27" fillId="0" borderId="0" xfId="4" applyFont="1" applyFill="1"/>
    <xf numFmtId="0" fontId="29" fillId="0" borderId="0" xfId="0" applyFont="1"/>
    <xf numFmtId="0" fontId="28" fillId="0" borderId="0" xfId="0" applyFont="1"/>
    <xf numFmtId="3" fontId="0" fillId="0" borderId="10" xfId="0" applyNumberFormat="1" applyFont="1" applyBorder="1" applyAlignment="1">
      <alignment horizontal="center"/>
    </xf>
    <xf numFmtId="0" fontId="27" fillId="0" borderId="0" xfId="5" applyFont="1" applyFill="1"/>
    <xf numFmtId="0" fontId="28" fillId="0" borderId="0" xfId="0" applyFont="1" applyAlignment="1">
      <alignment vertical="center"/>
    </xf>
    <xf numFmtId="0" fontId="29" fillId="0" borderId="0" xfId="0" applyFont="1" applyAlignment="1">
      <alignment vertical="center"/>
    </xf>
    <xf numFmtId="0" fontId="27" fillId="0" borderId="0" xfId="5" applyFont="1" applyFill="1" applyAlignment="1">
      <alignment vertical="center"/>
    </xf>
    <xf numFmtId="0" fontId="0" fillId="0" borderId="10" xfId="0" applyFont="1" applyBorder="1" applyAlignment="1">
      <alignment horizontal="center"/>
    </xf>
    <xf numFmtId="0" fontId="0" fillId="0" borderId="10" xfId="0" applyFont="1" applyBorder="1" applyAlignment="1">
      <alignment vertical="top" wrapText="1"/>
    </xf>
    <xf numFmtId="3" fontId="0" fillId="0" borderId="10" xfId="2" applyNumberFormat="1" applyFont="1" applyFill="1" applyBorder="1" applyAlignment="1">
      <alignment horizontal="center"/>
    </xf>
    <xf numFmtId="0" fontId="31" fillId="0" borderId="0" xfId="5" applyFont="1" applyFill="1" applyBorder="1" applyAlignment="1"/>
    <xf numFmtId="0" fontId="24" fillId="0" borderId="0" xfId="0" applyFont="1"/>
    <xf numFmtId="0" fontId="0" fillId="0" borderId="0" xfId="0" applyFont="1" applyAlignment="1">
      <alignment horizontal="center"/>
    </xf>
    <xf numFmtId="3" fontId="0" fillId="0" borderId="0" xfId="2" applyNumberFormat="1" applyFont="1" applyBorder="1" applyAlignment="1">
      <alignment horizontal="center"/>
    </xf>
    <xf numFmtId="3" fontId="0" fillId="0" borderId="0" xfId="0" applyNumberFormat="1" applyFont="1" applyAlignment="1">
      <alignment horizontal="center"/>
    </xf>
    <xf numFmtId="0" fontId="20" fillId="0" borderId="0" xfId="0" applyFont="1" applyAlignment="1">
      <alignment horizontal="left"/>
    </xf>
    <xf numFmtId="0" fontId="0" fillId="0" borderId="0" xfId="0" applyFont="1" applyAlignment="1"/>
    <xf numFmtId="166" fontId="24" fillId="0" borderId="10" xfId="2" applyNumberFormat="1" applyFont="1" applyFill="1" applyBorder="1" applyAlignment="1">
      <alignment horizontal="right" vertical="center"/>
    </xf>
    <xf numFmtId="0" fontId="22" fillId="0" borderId="0" xfId="0" applyFont="1" applyAlignment="1">
      <alignment horizontal="left" vertical="center"/>
    </xf>
    <xf numFmtId="0" fontId="0" fillId="0" borderId="0" xfId="0" applyFont="1" applyAlignment="1">
      <alignment horizontal="center" vertical="center"/>
    </xf>
    <xf numFmtId="166" fontId="28" fillId="0" borderId="10" xfId="2" applyNumberFormat="1" applyFont="1" applyFill="1" applyBorder="1" applyAlignment="1">
      <alignment horizontal="center" vertical="center"/>
    </xf>
    <xf numFmtId="0" fontId="31" fillId="0" borderId="0" xfId="5" applyFont="1" applyFill="1" applyBorder="1" applyAlignment="1">
      <alignment vertical="center"/>
    </xf>
    <xf numFmtId="0" fontId="23" fillId="0" borderId="0" xfId="0" applyFont="1" applyAlignment="1">
      <alignment vertical="center"/>
    </xf>
    <xf numFmtId="0" fontId="24" fillId="0" borderId="0" xfId="0" applyFont="1" applyAlignment="1">
      <alignment vertical="center"/>
    </xf>
    <xf numFmtId="0" fontId="0" fillId="0" borderId="10" xfId="0" applyFont="1" applyBorder="1"/>
    <xf numFmtId="0" fontId="28" fillId="0" borderId="0" xfId="0" applyFont="1" applyAlignment="1">
      <alignment horizontal="center" vertical="center"/>
    </xf>
    <xf numFmtId="0" fontId="29" fillId="0" borderId="0" xfId="0" applyFont="1" applyAlignment="1">
      <alignment horizontal="center" vertical="center"/>
    </xf>
    <xf numFmtId="166" fontId="29" fillId="0" borderId="0" xfId="2" applyNumberFormat="1" applyFont="1" applyAlignment="1">
      <alignment horizontal="center" vertical="center"/>
    </xf>
    <xf numFmtId="3" fontId="23" fillId="0" borderId="0" xfId="2" applyNumberFormat="1" applyFont="1" applyAlignment="1">
      <alignment horizontal="center" vertical="center"/>
    </xf>
    <xf numFmtId="3" fontId="0" fillId="0" borderId="0" xfId="2" applyNumberFormat="1" applyFont="1" applyBorder="1" applyAlignment="1">
      <alignment horizontal="center" vertical="center"/>
    </xf>
    <xf numFmtId="3" fontId="0" fillId="0" borderId="0" xfId="2" applyNumberFormat="1" applyFont="1" applyAlignment="1">
      <alignment horizontal="center" vertical="center"/>
    </xf>
    <xf numFmtId="164" fontId="16" fillId="0" borderId="10" xfId="5" applyNumberFormat="1" applyFont="1" applyFill="1" applyBorder="1" applyAlignment="1">
      <alignment horizontal="center" vertical="center"/>
    </xf>
    <xf numFmtId="0" fontId="16" fillId="0" borderId="10" xfId="5" applyFont="1" applyFill="1" applyBorder="1" applyAlignment="1">
      <alignment horizontal="center" vertical="center"/>
    </xf>
    <xf numFmtId="3" fontId="16" fillId="0" borderId="10" xfId="5" applyNumberFormat="1" applyFont="1" applyFill="1" applyBorder="1" applyAlignment="1">
      <alignment horizontal="center" vertical="center"/>
    </xf>
    <xf numFmtId="3" fontId="1" fillId="0" borderId="10" xfId="5" applyNumberFormat="1" applyFont="1" applyFill="1" applyBorder="1" applyAlignment="1">
      <alignment horizontal="center" vertical="center"/>
    </xf>
    <xf numFmtId="0" fontId="8" fillId="0" borderId="0" xfId="0" applyFont="1" applyFill="1"/>
    <xf numFmtId="0" fontId="1" fillId="0" borderId="0" xfId="0" applyFont="1" applyFill="1"/>
    <xf numFmtId="2" fontId="8" fillId="0" borderId="10" xfId="0" applyNumberFormat="1" applyFont="1" applyFill="1" applyBorder="1" applyAlignment="1">
      <alignment horizontal="center" vertical="center"/>
    </xf>
    <xf numFmtId="0" fontId="8" fillId="0" borderId="10" xfId="0" applyFont="1" applyFill="1" applyBorder="1" applyAlignment="1">
      <alignment horizontal="justify" vertical="center" wrapText="1"/>
    </xf>
    <xf numFmtId="0" fontId="8" fillId="0" borderId="10" xfId="0" applyFont="1" applyFill="1" applyBorder="1" applyAlignment="1">
      <alignment horizontal="center" vertical="center"/>
    </xf>
    <xf numFmtId="3" fontId="1" fillId="0" borderId="10" xfId="0" applyNumberFormat="1" applyFont="1" applyFill="1" applyBorder="1" applyAlignment="1">
      <alignment horizontal="center" vertical="center"/>
    </xf>
    <xf numFmtId="0" fontId="8" fillId="0" borderId="10" xfId="0" applyFont="1" applyFill="1" applyBorder="1" applyAlignment="1">
      <alignment horizontal="left" vertical="center" wrapText="1"/>
    </xf>
    <xf numFmtId="0" fontId="1" fillId="0" borderId="0" xfId="0" applyFont="1" applyFill="1" applyAlignment="1">
      <alignment vertical="center"/>
    </xf>
    <xf numFmtId="0" fontId="8" fillId="0" borderId="0" xfId="0" applyFont="1" applyFill="1" applyAlignment="1">
      <alignment vertical="center"/>
    </xf>
    <xf numFmtId="164" fontId="8" fillId="0" borderId="10" xfId="0" applyNumberFormat="1" applyFont="1" applyFill="1" applyBorder="1" applyAlignment="1">
      <alignment horizontal="center" vertical="center"/>
    </xf>
    <xf numFmtId="0" fontId="1" fillId="0" borderId="10" xfId="0" applyFont="1" applyFill="1" applyBorder="1" applyAlignment="1">
      <alignment vertical="center" wrapText="1"/>
    </xf>
    <xf numFmtId="0" fontId="5" fillId="0" borderId="0" xfId="0" applyFont="1" applyFill="1"/>
    <xf numFmtId="0" fontId="5" fillId="0" borderId="10" xfId="0" applyFont="1" applyFill="1" applyBorder="1" applyAlignment="1">
      <alignment horizontal="center" vertical="center"/>
    </xf>
    <xf numFmtId="0" fontId="5" fillId="0" borderId="10" xfId="0" applyFont="1" applyFill="1" applyBorder="1" applyAlignment="1">
      <alignment vertical="center" wrapText="1"/>
    </xf>
    <xf numFmtId="3" fontId="5" fillId="0" borderId="10" xfId="0" applyNumberFormat="1" applyFont="1" applyFill="1" applyBorder="1" applyAlignment="1">
      <alignment horizontal="center" vertical="center"/>
    </xf>
    <xf numFmtId="0" fontId="4" fillId="0" borderId="0" xfId="0" applyFont="1" applyFill="1"/>
    <xf numFmtId="0" fontId="8" fillId="0" borderId="0" xfId="4" applyFont="1" applyFill="1"/>
    <xf numFmtId="0" fontId="8" fillId="0" borderId="10" xfId="0" applyFont="1" applyFill="1" applyBorder="1" applyAlignment="1">
      <alignment vertical="center"/>
    </xf>
    <xf numFmtId="0" fontId="4" fillId="0" borderId="0" xfId="0" applyFont="1" applyAlignment="1">
      <alignment vertical="center"/>
    </xf>
    <xf numFmtId="0" fontId="6" fillId="0" borderId="10" xfId="0" applyFont="1" applyBorder="1" applyAlignment="1">
      <alignment vertical="center"/>
    </xf>
    <xf numFmtId="0" fontId="4" fillId="0" borderId="10" xfId="0" applyFont="1" applyBorder="1" applyAlignment="1">
      <alignment vertical="center"/>
    </xf>
    <xf numFmtId="166" fontId="8" fillId="0" borderId="10" xfId="0" applyNumberFormat="1" applyFont="1" applyFill="1" applyBorder="1" applyAlignment="1">
      <alignment vertical="center"/>
    </xf>
    <xf numFmtId="0" fontId="4" fillId="0" borderId="10" xfId="0" applyFont="1" applyFill="1" applyBorder="1" applyAlignment="1">
      <alignment vertical="center"/>
    </xf>
    <xf numFmtId="0" fontId="17" fillId="0" borderId="10" xfId="0" applyFont="1" applyBorder="1" applyAlignment="1">
      <alignment vertical="center"/>
    </xf>
    <xf numFmtId="0" fontId="8" fillId="0" borderId="10" xfId="4" applyFont="1" applyFill="1" applyBorder="1" applyAlignment="1">
      <alignment horizontal="center" vertical="center"/>
    </xf>
    <xf numFmtId="3" fontId="8" fillId="0" borderId="10" xfId="4" applyNumberFormat="1" applyFont="1" applyFill="1" applyBorder="1" applyAlignment="1">
      <alignment horizontal="center" vertical="center"/>
    </xf>
    <xf numFmtId="0" fontId="34" fillId="0" borderId="10" xfId="4" applyFont="1" applyFill="1" applyBorder="1" applyAlignment="1">
      <alignment horizontal="left" vertical="center"/>
    </xf>
    <xf numFmtId="0" fontId="17" fillId="0" borderId="10" xfId="0" applyFont="1" applyFill="1" applyBorder="1" applyAlignment="1">
      <alignment vertical="center"/>
    </xf>
    <xf numFmtId="166" fontId="17" fillId="0" borderId="10" xfId="0" applyNumberFormat="1" applyFont="1" applyFill="1" applyBorder="1" applyAlignment="1">
      <alignment vertical="center"/>
    </xf>
    <xf numFmtId="0" fontId="19" fillId="0" borderId="10" xfId="0" applyFont="1" applyFill="1" applyBorder="1" applyAlignment="1">
      <alignment vertical="center"/>
    </xf>
    <xf numFmtId="3" fontId="23" fillId="0" borderId="10" xfId="2" applyNumberFormat="1" applyFont="1" applyFill="1" applyBorder="1" applyAlignment="1">
      <alignment horizontal="center" vertical="center"/>
    </xf>
    <xf numFmtId="0" fontId="22" fillId="0" borderId="10" xfId="0" applyFont="1" applyFill="1" applyBorder="1" applyAlignment="1">
      <alignment vertical="top" wrapText="1"/>
    </xf>
    <xf numFmtId="0" fontId="23" fillId="0" borderId="10" xfId="0" applyFont="1" applyFill="1" applyBorder="1" applyAlignment="1">
      <alignment horizontal="center"/>
    </xf>
    <xf numFmtId="0" fontId="23" fillId="0" borderId="10" xfId="0" applyFont="1" applyFill="1" applyBorder="1" applyAlignment="1">
      <alignment horizontal="justify" vertical="top" wrapText="1"/>
    </xf>
    <xf numFmtId="166" fontId="23" fillId="0" borderId="10" xfId="2" applyNumberFormat="1" applyFont="1" applyFill="1" applyBorder="1" applyAlignment="1">
      <alignment horizontal="center" vertical="center"/>
    </xf>
    <xf numFmtId="3" fontId="23" fillId="0" borderId="10" xfId="0" applyNumberFormat="1" applyFont="1" applyFill="1" applyBorder="1" applyAlignment="1">
      <alignment vertical="center" wrapText="1"/>
    </xf>
    <xf numFmtId="0" fontId="23" fillId="0" borderId="10" xfId="0" applyFont="1" applyFill="1" applyBorder="1" applyAlignment="1">
      <alignment horizontal="center" vertical="center"/>
    </xf>
    <xf numFmtId="0" fontId="23" fillId="0" borderId="10" xfId="0" applyFont="1" applyFill="1" applyBorder="1" applyAlignment="1">
      <alignment horizontal="left" vertical="center" wrapText="1"/>
    </xf>
    <xf numFmtId="0" fontId="23" fillId="0" borderId="10" xfId="0" applyFont="1" applyFill="1" applyBorder="1" applyAlignment="1">
      <alignment vertical="top" wrapText="1"/>
    </xf>
    <xf numFmtId="164" fontId="23" fillId="0" borderId="10" xfId="0" applyNumberFormat="1" applyFont="1" applyFill="1" applyBorder="1" applyAlignment="1">
      <alignment horizontal="center" vertical="center"/>
    </xf>
    <xf numFmtId="0" fontId="23" fillId="0" borderId="10" xfId="0" applyFont="1" applyFill="1" applyBorder="1" applyAlignment="1">
      <alignment horizontal="justify" wrapText="1"/>
    </xf>
    <xf numFmtId="166" fontId="23" fillId="0" borderId="10" xfId="2" applyNumberFormat="1" applyFont="1" applyFill="1" applyBorder="1" applyAlignment="1">
      <alignment horizontal="right" vertical="center"/>
    </xf>
    <xf numFmtId="0" fontId="23" fillId="0" borderId="10" xfId="5" applyFont="1" applyFill="1" applyBorder="1" applyAlignment="1">
      <alignment horizontal="center"/>
    </xf>
    <xf numFmtId="3" fontId="23" fillId="0" borderId="10" xfId="5" applyNumberFormat="1" applyFont="1" applyFill="1" applyBorder="1" applyAlignment="1">
      <alignment horizontal="center" vertical="center"/>
    </xf>
    <xf numFmtId="3" fontId="23" fillId="0" borderId="10" xfId="5" applyNumberFormat="1" applyFont="1" applyFill="1" applyBorder="1" applyAlignment="1">
      <alignment horizontal="center"/>
    </xf>
    <xf numFmtId="166" fontId="23" fillId="0" borderId="10" xfId="2" applyNumberFormat="1" applyFont="1" applyFill="1" applyBorder="1" applyAlignment="1">
      <alignment vertical="center"/>
    </xf>
    <xf numFmtId="0" fontId="23" fillId="0" borderId="10" xfId="5" applyFont="1" applyFill="1" applyBorder="1" applyAlignment="1">
      <alignment horizontal="center" vertical="center"/>
    </xf>
    <xf numFmtId="3" fontId="22" fillId="0" borderId="10" xfId="5" applyNumberFormat="1" applyFont="1" applyFill="1" applyBorder="1" applyAlignment="1">
      <alignment horizontal="center" vertical="center"/>
    </xf>
    <xf numFmtId="166" fontId="22" fillId="0" borderId="10" xfId="5" applyNumberFormat="1" applyFont="1" applyFill="1" applyBorder="1" applyAlignment="1">
      <alignment horizontal="center" vertical="center"/>
    </xf>
    <xf numFmtId="0" fontId="23" fillId="0" borderId="10" xfId="4" applyFont="1" applyFill="1" applyBorder="1" applyAlignment="1">
      <alignment horizontal="center"/>
    </xf>
    <xf numFmtId="3" fontId="23" fillId="0" borderId="10" xfId="4" applyNumberFormat="1" applyFont="1" applyFill="1" applyBorder="1" applyAlignment="1">
      <alignment horizontal="center" vertical="center"/>
    </xf>
    <xf numFmtId="3" fontId="23" fillId="0" borderId="10" xfId="4" applyNumberFormat="1" applyFont="1" applyFill="1" applyBorder="1" applyAlignment="1">
      <alignment horizontal="center"/>
    </xf>
    <xf numFmtId="3" fontId="23" fillId="0" borderId="10" xfId="0" applyNumberFormat="1" applyFont="1" applyFill="1" applyBorder="1" applyAlignment="1">
      <alignment horizontal="center"/>
    </xf>
    <xf numFmtId="166" fontId="17" fillId="0" borderId="10" xfId="2" applyNumberFormat="1" applyFont="1" applyFill="1" applyBorder="1" applyAlignment="1">
      <alignment horizontal="center" vertical="center"/>
    </xf>
    <xf numFmtId="0" fontId="23" fillId="0" borderId="10" xfId="0" applyFont="1" applyFill="1" applyBorder="1"/>
    <xf numFmtId="0" fontId="23" fillId="0" borderId="10" xfId="4" applyFont="1" applyFill="1" applyBorder="1" applyAlignment="1">
      <alignment wrapText="1"/>
    </xf>
    <xf numFmtId="0" fontId="23" fillId="0" borderId="10" xfId="5" applyFont="1" applyFill="1" applyBorder="1" applyAlignment="1">
      <alignment vertical="top" wrapText="1"/>
    </xf>
    <xf numFmtId="0" fontId="27" fillId="0" borderId="0" xfId="4" applyFont="1" applyFill="1" applyAlignment="1">
      <alignment vertical="center"/>
    </xf>
    <xf numFmtId="0" fontId="23" fillId="0" borderId="10" xfId="4" applyFont="1" applyFill="1" applyBorder="1" applyAlignment="1">
      <alignment horizontal="center" vertical="center"/>
    </xf>
    <xf numFmtId="0" fontId="36" fillId="0" borderId="10" xfId="4" applyFont="1" applyFill="1" applyBorder="1" applyAlignment="1">
      <alignment horizontal="left" vertical="center"/>
    </xf>
    <xf numFmtId="0" fontId="0" fillId="0" borderId="0" xfId="0" applyFont="1" applyAlignment="1">
      <alignment vertical="center"/>
    </xf>
    <xf numFmtId="0" fontId="22" fillId="0" borderId="10" xfId="0" applyFont="1" applyFill="1" applyBorder="1" applyAlignment="1">
      <alignment horizontal="center" vertical="center"/>
    </xf>
    <xf numFmtId="0" fontId="22" fillId="0" borderId="10" xfId="0" applyFont="1" applyFill="1" applyBorder="1" applyAlignment="1">
      <alignment vertical="center" wrapText="1"/>
    </xf>
    <xf numFmtId="3" fontId="23" fillId="0" borderId="10" xfId="0" applyNumberFormat="1" applyFont="1" applyFill="1" applyBorder="1" applyAlignment="1">
      <alignment horizontal="center" vertical="center"/>
    </xf>
    <xf numFmtId="0" fontId="25" fillId="0" borderId="0" xfId="0" applyFont="1" applyAlignment="1">
      <alignment vertical="center"/>
    </xf>
    <xf numFmtId="164" fontId="23" fillId="0" borderId="10" xfId="5" applyNumberFormat="1" applyFont="1" applyFill="1" applyBorder="1" applyAlignment="1">
      <alignment horizontal="center" vertical="center"/>
    </xf>
    <xf numFmtId="0" fontId="23" fillId="0" borderId="10" xfId="5" applyFont="1" applyFill="1" applyBorder="1" applyAlignment="1">
      <alignment horizontal="left" vertical="center"/>
    </xf>
    <xf numFmtId="0" fontId="23" fillId="0" borderId="10" xfId="0" applyFont="1" applyFill="1" applyBorder="1" applyAlignment="1">
      <alignment horizontal="right" vertical="center"/>
    </xf>
    <xf numFmtId="2" fontId="23" fillId="0" borderId="10" xfId="0" applyNumberFormat="1" applyFont="1" applyFill="1" applyBorder="1" applyAlignment="1">
      <alignment horizontal="center" vertical="center"/>
    </xf>
    <xf numFmtId="0" fontId="23" fillId="0" borderId="10" xfId="0" applyFont="1" applyFill="1" applyBorder="1" applyAlignment="1">
      <alignment horizontal="justify" vertical="center" wrapText="1"/>
    </xf>
    <xf numFmtId="2" fontId="22" fillId="0" borderId="10" xfId="0" applyNumberFormat="1" applyFont="1" applyFill="1" applyBorder="1" applyAlignment="1">
      <alignment horizontal="center" vertical="center"/>
    </xf>
    <xf numFmtId="0" fontId="23" fillId="0" borderId="10" xfId="0" applyFont="1" applyFill="1" applyBorder="1" applyAlignment="1">
      <alignment vertical="center"/>
    </xf>
    <xf numFmtId="166" fontId="29" fillId="0" borderId="0" xfId="2" applyNumberFormat="1" applyFont="1" applyAlignment="1">
      <alignment vertical="center"/>
    </xf>
    <xf numFmtId="0" fontId="23" fillId="0" borderId="10" xfId="4" applyFont="1" applyFill="1" applyBorder="1" applyAlignment="1">
      <alignment vertical="center" wrapText="1"/>
    </xf>
    <xf numFmtId="0" fontId="23" fillId="0" borderId="10" xfId="0" applyFont="1" applyFill="1" applyBorder="1" applyAlignment="1">
      <alignment vertical="center" wrapText="1"/>
    </xf>
    <xf numFmtId="166" fontId="29" fillId="0" borderId="0" xfId="0" applyNumberFormat="1" applyFont="1" applyAlignment="1">
      <alignment vertical="center"/>
    </xf>
    <xf numFmtId="0" fontId="23" fillId="0" borderId="10" xfId="5" applyFont="1" applyFill="1" applyBorder="1" applyAlignment="1">
      <alignment vertical="center" wrapText="1"/>
    </xf>
    <xf numFmtId="0" fontId="30" fillId="0" borderId="0" xfId="0" applyFont="1" applyAlignment="1">
      <alignment vertical="center"/>
    </xf>
    <xf numFmtId="3" fontId="23" fillId="0" borderId="10" xfId="0" applyNumberFormat="1" applyFont="1" applyFill="1" applyBorder="1" applyAlignment="1">
      <alignment horizontal="left" vertical="center" wrapText="1"/>
    </xf>
    <xf numFmtId="0" fontId="22" fillId="0" borderId="10" xfId="5" applyFont="1" applyFill="1" applyBorder="1" applyAlignment="1">
      <alignment vertical="center" wrapText="1"/>
    </xf>
    <xf numFmtId="0" fontId="22" fillId="0" borderId="10" xfId="4" applyFont="1" applyFill="1" applyBorder="1" applyAlignment="1">
      <alignment vertical="center" wrapText="1"/>
    </xf>
    <xf numFmtId="0" fontId="22" fillId="0" borderId="10" xfId="5" applyFont="1" applyFill="1" applyBorder="1" applyAlignment="1">
      <alignment horizontal="left" vertical="center"/>
    </xf>
    <xf numFmtId="0" fontId="26" fillId="0" borderId="12" xfId="0" applyFont="1" applyBorder="1" applyAlignment="1">
      <alignment horizontal="center"/>
    </xf>
    <xf numFmtId="0" fontId="26" fillId="0" borderId="12" xfId="0" applyFont="1" applyBorder="1" applyAlignment="1">
      <alignment horizontal="left"/>
    </xf>
    <xf numFmtId="3" fontId="26" fillId="0" borderId="12" xfId="2" applyNumberFormat="1" applyFont="1" applyBorder="1" applyAlignment="1">
      <alignment horizontal="center" vertical="center"/>
    </xf>
    <xf numFmtId="3" fontId="21" fillId="0" borderId="12" xfId="0" applyNumberFormat="1" applyFont="1" applyBorder="1" applyAlignment="1">
      <alignment horizontal="center" wrapText="1"/>
    </xf>
    <xf numFmtId="0" fontId="6" fillId="0" borderId="12" xfId="0" applyFont="1" applyBorder="1" applyAlignment="1">
      <alignment vertical="center"/>
    </xf>
    <xf numFmtId="3" fontId="32" fillId="7" borderId="9" xfId="0" applyNumberFormat="1" applyFont="1" applyFill="1" applyBorder="1" applyAlignment="1">
      <alignment horizontal="center" vertical="center" wrapText="1"/>
    </xf>
    <xf numFmtId="3" fontId="32" fillId="8" borderId="9" xfId="0" applyNumberFormat="1" applyFont="1" applyFill="1" applyBorder="1" applyAlignment="1">
      <alignment horizontal="center" vertical="center" wrapText="1"/>
    </xf>
    <xf numFmtId="3" fontId="32" fillId="7" borderId="11" xfId="0" applyNumberFormat="1" applyFont="1" applyFill="1" applyBorder="1" applyAlignment="1">
      <alignment horizontal="center" vertical="center" wrapText="1"/>
    </xf>
    <xf numFmtId="3" fontId="32" fillId="8" borderId="11" xfId="0" applyNumberFormat="1" applyFont="1" applyFill="1" applyBorder="1" applyAlignment="1">
      <alignment horizontal="center" vertical="center" wrapText="1"/>
    </xf>
    <xf numFmtId="0" fontId="6" fillId="0" borderId="10" xfId="0" applyFont="1" applyBorder="1" applyAlignment="1">
      <alignment horizontal="center"/>
    </xf>
    <xf numFmtId="0" fontId="6" fillId="0" borderId="10" xfId="0" applyFont="1" applyBorder="1" applyAlignment="1">
      <alignment horizontal="left"/>
    </xf>
    <xf numFmtId="3" fontId="6" fillId="0" borderId="10" xfId="2" applyNumberFormat="1" applyFont="1" applyBorder="1" applyAlignment="1">
      <alignment horizontal="center"/>
    </xf>
    <xf numFmtId="3" fontId="7" fillId="0" borderId="10" xfId="0" applyNumberFormat="1" applyFont="1" applyBorder="1" applyAlignment="1">
      <alignment horizontal="center" wrapText="1"/>
    </xf>
    <xf numFmtId="166" fontId="37" fillId="0" borderId="10" xfId="5" applyNumberFormat="1" applyFont="1" applyFill="1" applyBorder="1" applyAlignment="1">
      <alignment horizontal="center" vertical="center"/>
    </xf>
    <xf numFmtId="3" fontId="37" fillId="0" borderId="10" xfId="5" applyNumberFormat="1" applyFont="1" applyFill="1" applyBorder="1" applyAlignment="1">
      <alignment horizontal="center" vertical="center"/>
    </xf>
    <xf numFmtId="3" fontId="32" fillId="10" borderId="9" xfId="0" applyNumberFormat="1" applyFont="1" applyFill="1" applyBorder="1" applyAlignment="1">
      <alignment horizontal="center" vertical="center" wrapText="1"/>
    </xf>
    <xf numFmtId="3" fontId="21" fillId="10" borderId="12" xfId="0" applyNumberFormat="1" applyFont="1" applyFill="1" applyBorder="1" applyAlignment="1">
      <alignment horizontal="center" wrapText="1"/>
    </xf>
    <xf numFmtId="3" fontId="23" fillId="10" borderId="10" xfId="4" applyNumberFormat="1" applyFont="1" applyFill="1" applyBorder="1" applyAlignment="1">
      <alignment horizontal="center" vertical="center"/>
    </xf>
    <xf numFmtId="3" fontId="23" fillId="10" borderId="10" xfId="0" applyNumberFormat="1" applyFont="1" applyFill="1" applyBorder="1" applyAlignment="1">
      <alignment horizontal="center" vertical="center"/>
    </xf>
    <xf numFmtId="3" fontId="23" fillId="10" borderId="10" xfId="5" applyNumberFormat="1" applyFont="1" applyFill="1" applyBorder="1" applyAlignment="1">
      <alignment horizontal="center" vertical="center"/>
    </xf>
    <xf numFmtId="166" fontId="23" fillId="10" borderId="10" xfId="2" applyNumberFormat="1" applyFont="1" applyFill="1" applyBorder="1" applyAlignment="1">
      <alignment horizontal="right" vertical="center"/>
    </xf>
    <xf numFmtId="3" fontId="23" fillId="10" borderId="10" xfId="0" applyNumberFormat="1" applyFont="1" applyFill="1" applyBorder="1" applyAlignment="1">
      <alignment horizontal="center"/>
    </xf>
    <xf numFmtId="166" fontId="37" fillId="10" borderId="10" xfId="5" applyNumberFormat="1" applyFont="1" applyFill="1" applyBorder="1" applyAlignment="1">
      <alignment horizontal="center" vertical="center"/>
    </xf>
    <xf numFmtId="0" fontId="17" fillId="0" borderId="0" xfId="5" applyFont="1" applyFill="1" applyBorder="1" applyAlignment="1"/>
    <xf numFmtId="0" fontId="17" fillId="0" borderId="10" xfId="5" applyFont="1" applyFill="1" applyBorder="1" applyAlignment="1">
      <alignment horizontal="center" vertical="center"/>
    </xf>
    <xf numFmtId="3" fontId="19" fillId="0" borderId="10" xfId="5" applyNumberFormat="1" applyFont="1" applyFill="1" applyBorder="1" applyAlignment="1">
      <alignment horizontal="center" vertical="center"/>
    </xf>
    <xf numFmtId="166" fontId="19" fillId="0" borderId="10" xfId="5" applyNumberFormat="1" applyFont="1" applyFill="1" applyBorder="1" applyAlignment="1">
      <alignment horizontal="center" vertical="center"/>
    </xf>
    <xf numFmtId="0" fontId="29" fillId="0" borderId="0" xfId="4" applyFont="1" applyFill="1"/>
    <xf numFmtId="0" fontId="29" fillId="0" borderId="0" xfId="5" applyFont="1" applyFill="1"/>
    <xf numFmtId="0" fontId="29" fillId="0" borderId="0" xfId="0" applyFont="1" applyFill="1"/>
    <xf numFmtId="0" fontId="25" fillId="0" borderId="0" xfId="0" applyFont="1" applyFill="1"/>
    <xf numFmtId="0" fontId="6" fillId="0" borderId="13" xfId="0" applyFont="1" applyBorder="1" applyAlignment="1">
      <alignment vertical="center"/>
    </xf>
    <xf numFmtId="3" fontId="0" fillId="10" borderId="10" xfId="0" applyNumberFormat="1" applyFont="1" applyFill="1" applyBorder="1" applyAlignment="1">
      <alignment horizontal="center"/>
    </xf>
    <xf numFmtId="3" fontId="38" fillId="10" borderId="10" xfId="0" applyNumberFormat="1" applyFont="1" applyFill="1" applyBorder="1" applyAlignment="1">
      <alignment horizontal="center"/>
    </xf>
    <xf numFmtId="0" fontId="23" fillId="0" borderId="0" xfId="0" applyFont="1" applyAlignment="1">
      <alignment horizontal="center" vertical="center"/>
    </xf>
    <xf numFmtId="3" fontId="24" fillId="0" borderId="0" xfId="0" applyNumberFormat="1" applyFont="1" applyAlignment="1">
      <alignment horizontal="center" vertical="center"/>
    </xf>
    <xf numFmtId="165" fontId="24" fillId="0" borderId="0" xfId="2" applyNumberFormat="1" applyFont="1" applyAlignment="1">
      <alignment horizontal="right" vertical="center"/>
    </xf>
    <xf numFmtId="0" fontId="21" fillId="0" borderId="0" xfId="0" applyFont="1" applyAlignment="1">
      <alignment vertical="center"/>
    </xf>
    <xf numFmtId="0" fontId="26" fillId="0" borderId="0" xfId="0" applyFont="1" applyAlignment="1">
      <alignment vertical="center"/>
    </xf>
    <xf numFmtId="0" fontId="26" fillId="0" borderId="11" xfId="0" applyFont="1" applyBorder="1" applyAlignment="1">
      <alignment horizontal="center" vertical="center"/>
    </xf>
    <xf numFmtId="0" fontId="26" fillId="0" borderId="11" xfId="0" applyFont="1" applyBorder="1" applyAlignment="1">
      <alignment horizontal="left" vertical="center"/>
    </xf>
    <xf numFmtId="3" fontId="26" fillId="0" borderId="11" xfId="2" applyNumberFormat="1" applyFont="1" applyBorder="1" applyAlignment="1">
      <alignment horizontal="center" vertical="center"/>
    </xf>
    <xf numFmtId="3" fontId="21" fillId="0" borderId="11" xfId="0" applyNumberFormat="1" applyFont="1" applyBorder="1" applyAlignment="1">
      <alignment horizontal="center" vertical="center" wrapText="1"/>
    </xf>
    <xf numFmtId="3" fontId="21" fillId="10" borderId="13" xfId="0" applyNumberFormat="1" applyFont="1" applyFill="1" applyBorder="1" applyAlignment="1">
      <alignment horizontal="center" vertical="center" wrapText="1"/>
    </xf>
    <xf numFmtId="0" fontId="29" fillId="0" borderId="10" xfId="4" applyFont="1" applyFill="1" applyBorder="1" applyAlignment="1">
      <alignment vertical="center"/>
    </xf>
    <xf numFmtId="0" fontId="29" fillId="0" borderId="0" xfId="0" applyFont="1" applyFill="1" applyAlignment="1">
      <alignment vertical="center"/>
    </xf>
    <xf numFmtId="0" fontId="25" fillId="0" borderId="10" xfId="0" applyFont="1" applyFill="1" applyBorder="1" applyAlignment="1">
      <alignment vertical="center"/>
    </xf>
    <xf numFmtId="0" fontId="25" fillId="0" borderId="0" xfId="0" applyFont="1" applyFill="1" applyAlignment="1">
      <alignment vertical="center"/>
    </xf>
    <xf numFmtId="0" fontId="29" fillId="0" borderId="10" xfId="5" applyFont="1" applyFill="1" applyBorder="1" applyAlignment="1">
      <alignment vertical="center"/>
    </xf>
    <xf numFmtId="0" fontId="29" fillId="0" borderId="10" xfId="0" applyFont="1" applyFill="1" applyBorder="1" applyAlignment="1">
      <alignment vertical="center"/>
    </xf>
    <xf numFmtId="0" fontId="30" fillId="0" borderId="0" xfId="0" applyFont="1" applyFill="1" applyAlignment="1">
      <alignment vertical="center"/>
    </xf>
    <xf numFmtId="0" fontId="22" fillId="0" borderId="10" xfId="4" applyFont="1" applyFill="1" applyBorder="1" applyAlignment="1">
      <alignment horizontal="left" vertical="center"/>
    </xf>
    <xf numFmtId="0" fontId="23" fillId="0" borderId="10" xfId="0" applyFont="1" applyFill="1" applyBorder="1" applyAlignment="1">
      <alignment horizontal="left" vertical="center"/>
    </xf>
    <xf numFmtId="166" fontId="22" fillId="10" borderId="10" xfId="5" applyNumberFormat="1" applyFont="1" applyFill="1" applyBorder="1" applyAlignment="1">
      <alignment horizontal="center" vertical="center"/>
    </xf>
    <xf numFmtId="0" fontId="23" fillId="0" borderId="0" xfId="5" applyFont="1" applyFill="1" applyBorder="1" applyAlignment="1">
      <alignment vertical="center"/>
    </xf>
    <xf numFmtId="0" fontId="23" fillId="0" borderId="0" xfId="0" applyFont="1" applyFill="1" applyAlignment="1">
      <alignment vertical="center"/>
    </xf>
    <xf numFmtId="0" fontId="23" fillId="0" borderId="0" xfId="0" applyFont="1" applyFill="1"/>
    <xf numFmtId="3" fontId="23" fillId="0" borderId="10" xfId="2" applyNumberFormat="1" applyFont="1" applyFill="1" applyBorder="1" applyAlignment="1">
      <alignment horizontal="center"/>
    </xf>
    <xf numFmtId="0" fontId="23" fillId="0" borderId="10" xfId="0" applyFont="1" applyFill="1" applyBorder="1" applyAlignment="1">
      <alignment horizontal="left" vertical="top" wrapText="1"/>
    </xf>
    <xf numFmtId="0" fontId="23" fillId="0" borderId="0" xfId="4" applyFont="1" applyFill="1" applyAlignment="1">
      <alignment vertical="center"/>
    </xf>
    <xf numFmtId="0" fontId="23" fillId="0" borderId="0" xfId="5" applyFont="1" applyFill="1" applyAlignment="1">
      <alignment vertical="center"/>
    </xf>
    <xf numFmtId="0" fontId="23" fillId="0" borderId="0" xfId="0" applyFont="1" applyFill="1" applyAlignment="1">
      <alignment horizontal="right" vertical="center"/>
    </xf>
    <xf numFmtId="0" fontId="22" fillId="0" borderId="0" xfId="0" applyFont="1" applyFill="1" applyAlignment="1">
      <alignment vertical="center"/>
    </xf>
    <xf numFmtId="3" fontId="32" fillId="10" borderId="10" xfId="0" applyNumberFormat="1" applyFont="1" applyFill="1" applyBorder="1" applyAlignment="1">
      <alignment horizontal="center" vertical="center"/>
    </xf>
    <xf numFmtId="3" fontId="32" fillId="7" borderId="10" xfId="0" applyNumberFormat="1" applyFont="1" applyFill="1" applyBorder="1" applyAlignment="1">
      <alignment horizontal="center" vertical="center" wrapText="1"/>
    </xf>
    <xf numFmtId="3" fontId="32" fillId="10" borderId="10" xfId="0" applyNumberFormat="1" applyFont="1" applyFill="1" applyBorder="1" applyAlignment="1">
      <alignment horizontal="center" vertical="center" wrapText="1"/>
    </xf>
    <xf numFmtId="3" fontId="32" fillId="8" borderId="10" xfId="0" applyNumberFormat="1" applyFont="1" applyFill="1" applyBorder="1" applyAlignment="1">
      <alignment horizontal="center" vertical="center" wrapText="1"/>
    </xf>
    <xf numFmtId="3" fontId="21" fillId="10" borderId="10" xfId="0" applyNumberFormat="1" applyFont="1" applyFill="1" applyBorder="1" applyAlignment="1">
      <alignment horizontal="center" vertical="center" wrapText="1"/>
    </xf>
    <xf numFmtId="3" fontId="39" fillId="10" borderId="7" xfId="0" applyNumberFormat="1" applyFont="1" applyFill="1" applyBorder="1" applyAlignment="1">
      <alignment horizontal="center" vertical="center"/>
    </xf>
    <xf numFmtId="3" fontId="35" fillId="10" borderId="10" xfId="0" applyNumberFormat="1" applyFont="1" applyFill="1" applyBorder="1" applyAlignment="1">
      <alignment horizontal="center"/>
    </xf>
    <xf numFmtId="3" fontId="22" fillId="0" borderId="10" xfId="5" applyNumberFormat="1" applyFont="1" applyFill="1" applyBorder="1" applyAlignment="1">
      <alignment horizontal="center"/>
    </xf>
    <xf numFmtId="3" fontId="23" fillId="0" borderId="10" xfId="0" applyNumberFormat="1" applyFont="1" applyFill="1" applyBorder="1" applyAlignment="1">
      <alignment horizontal="right" vertical="center"/>
    </xf>
    <xf numFmtId="3" fontId="23" fillId="0" borderId="10" xfId="5" applyNumberFormat="1" applyFont="1" applyFill="1" applyBorder="1" applyAlignment="1">
      <alignment horizontal="right" vertical="center"/>
    </xf>
    <xf numFmtId="3" fontId="22" fillId="0" borderId="10" xfId="0" applyNumberFormat="1" applyFont="1" applyFill="1" applyBorder="1" applyAlignment="1">
      <alignment horizontal="center" vertical="center" wrapText="1"/>
    </xf>
    <xf numFmtId="0" fontId="23" fillId="0" borderId="10" xfId="4" applyFont="1" applyFill="1" applyBorder="1" applyAlignment="1">
      <alignment horizontal="left" vertical="top"/>
    </xf>
    <xf numFmtId="0" fontId="23" fillId="0" borderId="10" xfId="0" applyFont="1" applyFill="1" applyBorder="1" applyAlignment="1">
      <alignment wrapText="1"/>
    </xf>
    <xf numFmtId="3" fontId="23" fillId="0" borderId="10" xfId="0" applyNumberFormat="1" applyFont="1" applyFill="1" applyBorder="1" applyAlignment="1">
      <alignment horizontal="right"/>
    </xf>
    <xf numFmtId="3" fontId="23" fillId="0" borderId="10" xfId="5" applyNumberFormat="1" applyFont="1" applyFill="1" applyBorder="1" applyAlignment="1">
      <alignment horizontal="right"/>
    </xf>
    <xf numFmtId="0" fontId="22" fillId="0" borderId="10" xfId="0" applyFont="1" applyFill="1" applyBorder="1" applyAlignment="1">
      <alignment horizontal="justify" wrapText="1"/>
    </xf>
    <xf numFmtId="2" fontId="23" fillId="0" borderId="10" xfId="5" applyNumberFormat="1" applyFont="1" applyFill="1" applyBorder="1" applyAlignment="1">
      <alignment horizontal="center" vertical="center"/>
    </xf>
    <xf numFmtId="0" fontId="23" fillId="0" borderId="10" xfId="5" applyFont="1" applyFill="1" applyBorder="1" applyAlignment="1">
      <alignment vertical="center"/>
    </xf>
    <xf numFmtId="3" fontId="23" fillId="0" borderId="10" xfId="0" applyNumberFormat="1" applyFont="1" applyFill="1" applyBorder="1" applyAlignment="1">
      <alignment vertical="top" wrapText="1"/>
    </xf>
    <xf numFmtId="0" fontId="23" fillId="0" borderId="10" xfId="5" applyFont="1" applyFill="1" applyBorder="1" applyAlignment="1">
      <alignment horizontal="left" vertical="center" wrapText="1"/>
    </xf>
    <xf numFmtId="0" fontId="23" fillId="0" borderId="10" xfId="0" quotePrefix="1" applyFont="1" applyFill="1" applyBorder="1" applyAlignment="1">
      <alignment horizontal="justify" wrapText="1"/>
    </xf>
    <xf numFmtId="0" fontId="23" fillId="0" borderId="10" xfId="5" applyFont="1" applyFill="1" applyBorder="1" applyAlignment="1"/>
    <xf numFmtId="0" fontId="22" fillId="0" borderId="10" xfId="0" applyFont="1" applyFill="1" applyBorder="1" applyAlignment="1">
      <alignment horizontal="left" vertical="center"/>
    </xf>
    <xf numFmtId="3" fontId="22" fillId="0" borderId="10" xfId="2" applyNumberFormat="1" applyFont="1" applyFill="1" applyBorder="1" applyAlignment="1">
      <alignment horizontal="center" vertical="center"/>
    </xf>
    <xf numFmtId="0" fontId="22" fillId="0" borderId="10" xfId="0" applyFont="1" applyFill="1" applyBorder="1" applyAlignment="1">
      <alignment horizontal="justify" vertical="center" wrapText="1"/>
    </xf>
    <xf numFmtId="0" fontId="23" fillId="0" borderId="10" xfId="0" quotePrefix="1" applyFont="1" applyFill="1" applyBorder="1" applyAlignment="1">
      <alignment horizontal="justify" vertical="center" wrapText="1"/>
    </xf>
    <xf numFmtId="3" fontId="23" fillId="0" borderId="10" xfId="2" applyNumberFormat="1" applyFont="1" applyFill="1" applyBorder="1" applyAlignment="1">
      <alignment horizontal="center" vertical="center" wrapText="1"/>
    </xf>
    <xf numFmtId="3" fontId="22" fillId="0" borderId="10" xfId="5" applyNumberFormat="1" applyFont="1" applyFill="1" applyBorder="1" applyAlignment="1">
      <alignment horizontal="right" vertical="center"/>
    </xf>
    <xf numFmtId="0" fontId="22" fillId="0" borderId="10" xfId="5" applyFont="1" applyFill="1" applyBorder="1" applyAlignment="1">
      <alignment horizontal="left" vertical="center" wrapText="1"/>
    </xf>
    <xf numFmtId="3" fontId="22" fillId="10" borderId="10" xfId="0" applyNumberFormat="1" applyFont="1" applyFill="1" applyBorder="1" applyAlignment="1">
      <alignment horizontal="center" vertical="center" wrapText="1"/>
    </xf>
    <xf numFmtId="0" fontId="29" fillId="0" borderId="0" xfId="5" applyFont="1" applyFill="1" applyAlignment="1">
      <alignment vertical="center"/>
    </xf>
    <xf numFmtId="0" fontId="23" fillId="0" borderId="0" xfId="5" applyFont="1" applyFill="1" applyBorder="1" applyAlignment="1"/>
    <xf numFmtId="3" fontId="23" fillId="0" borderId="10" xfId="4" applyNumberFormat="1" applyFont="1" applyFill="1" applyBorder="1" applyAlignment="1">
      <alignment horizontal="right" vertical="center"/>
    </xf>
    <xf numFmtId="166" fontId="37" fillId="0" borderId="10" xfId="5" applyNumberFormat="1" applyFont="1" applyFill="1" applyBorder="1" applyAlignment="1">
      <alignment horizontal="right" vertical="center"/>
    </xf>
    <xf numFmtId="0" fontId="22" fillId="0" borderId="0" xfId="0" applyFont="1" applyBorder="1" applyAlignment="1">
      <alignment vertical="center"/>
    </xf>
    <xf numFmtId="0" fontId="23" fillId="0" borderId="0" xfId="0" applyFont="1" applyBorder="1" applyAlignment="1">
      <alignment vertical="center"/>
    </xf>
    <xf numFmtId="0" fontId="23" fillId="0" borderId="0" xfId="0" applyFont="1" applyAlignment="1">
      <alignment horizontal="right" vertical="center"/>
    </xf>
    <xf numFmtId="0" fontId="22" fillId="0" borderId="0" xfId="0" applyFont="1" applyFill="1" applyBorder="1" applyAlignment="1">
      <alignment horizontal="left" vertical="center"/>
    </xf>
    <xf numFmtId="0" fontId="23" fillId="0" borderId="0" xfId="0" applyFont="1" applyFill="1" applyBorder="1" applyAlignment="1">
      <alignment vertical="center"/>
    </xf>
    <xf numFmtId="0" fontId="29" fillId="0" borderId="0" xfId="0" applyFont="1" applyFill="1" applyAlignment="1">
      <alignment horizontal="right" vertical="center"/>
    </xf>
    <xf numFmtId="0" fontId="23" fillId="0" borderId="0" xfId="0" applyFont="1" applyBorder="1" applyAlignment="1">
      <alignment horizontal="center" vertical="center"/>
    </xf>
    <xf numFmtId="0" fontId="42" fillId="0" borderId="0" xfId="10" applyFont="1" applyBorder="1" applyAlignment="1">
      <alignment vertical="center"/>
    </xf>
    <xf numFmtId="38" fontId="22" fillId="0" borderId="22" xfId="0" applyNumberFormat="1" applyFont="1" applyBorder="1" applyAlignment="1">
      <alignment horizontal="center" vertical="center"/>
    </xf>
    <xf numFmtId="0" fontId="22" fillId="0" borderId="23" xfId="0" applyFont="1" applyBorder="1" applyAlignment="1">
      <alignment horizontal="right" vertical="center"/>
    </xf>
    <xf numFmtId="38" fontId="22" fillId="0" borderId="24" xfId="0" applyNumberFormat="1" applyFont="1" applyBorder="1" applyAlignment="1">
      <alignment vertical="center"/>
    </xf>
    <xf numFmtId="38" fontId="22" fillId="0" borderId="0" xfId="2" applyNumberFormat="1" applyFont="1" applyAlignment="1">
      <alignment vertical="center"/>
    </xf>
    <xf numFmtId="38" fontId="22" fillId="0" borderId="0" xfId="0" applyNumberFormat="1" applyFont="1" applyAlignment="1">
      <alignment vertical="center"/>
    </xf>
    <xf numFmtId="0" fontId="22" fillId="0" borderId="0" xfId="0" applyFont="1" applyAlignment="1">
      <alignment vertical="center"/>
    </xf>
    <xf numFmtId="38" fontId="37" fillId="0" borderId="10" xfId="0" applyNumberFormat="1" applyFont="1" applyBorder="1" applyAlignment="1">
      <alignment horizontal="center" vertical="center"/>
    </xf>
    <xf numFmtId="0" fontId="37" fillId="0" borderId="10" xfId="0" applyFont="1" applyBorder="1" applyAlignment="1">
      <alignment vertical="center" wrapText="1"/>
    </xf>
    <xf numFmtId="38" fontId="37" fillId="0" borderId="10" xfId="2" applyNumberFormat="1" applyFont="1" applyFill="1" applyBorder="1" applyAlignment="1">
      <alignment horizontal="right" vertical="center"/>
    </xf>
    <xf numFmtId="0" fontId="37" fillId="0" borderId="0" xfId="0" applyFont="1" applyAlignment="1">
      <alignment vertical="center"/>
    </xf>
    <xf numFmtId="38" fontId="37" fillId="0" borderId="10" xfId="2" quotePrefix="1" applyNumberFormat="1" applyFont="1" applyFill="1" applyBorder="1" applyAlignment="1">
      <alignment horizontal="right" vertical="center"/>
    </xf>
    <xf numFmtId="38" fontId="36" fillId="0" borderId="22" xfId="0" applyNumberFormat="1" applyFont="1" applyBorder="1" applyAlignment="1">
      <alignment horizontal="center" vertical="center"/>
    </xf>
    <xf numFmtId="0" fontId="36" fillId="0" borderId="23" xfId="0" applyFont="1" applyBorder="1" applyAlignment="1">
      <alignment horizontal="right" vertical="center"/>
    </xf>
    <xf numFmtId="38" fontId="36" fillId="0" borderId="24" xfId="0" applyNumberFormat="1" applyFont="1" applyBorder="1" applyAlignment="1">
      <alignment vertical="center"/>
    </xf>
    <xf numFmtId="0" fontId="37" fillId="11" borderId="18" xfId="9" applyFont="1" applyFill="1" applyBorder="1" applyAlignment="1">
      <alignment horizontal="center" vertical="center" wrapText="1"/>
    </xf>
    <xf numFmtId="43" fontId="37" fillId="11" borderId="19" xfId="2" applyFont="1" applyFill="1" applyBorder="1" applyAlignment="1">
      <alignment horizontal="center" vertical="center" wrapText="1"/>
    </xf>
    <xf numFmtId="43" fontId="37" fillId="11" borderId="20" xfId="2" applyFont="1" applyFill="1" applyBorder="1" applyAlignment="1">
      <alignment horizontal="center" vertical="center" wrapText="1"/>
    </xf>
    <xf numFmtId="0" fontId="37" fillId="11" borderId="21" xfId="9" applyFont="1" applyFill="1" applyBorder="1" applyAlignment="1">
      <alignment horizontal="center" vertical="center" wrapText="1"/>
    </xf>
    <xf numFmtId="0" fontId="33" fillId="6" borderId="10" xfId="0" applyFont="1" applyFill="1" applyBorder="1" applyAlignment="1">
      <alignment horizontal="center" vertical="center" wrapText="1"/>
    </xf>
    <xf numFmtId="0" fontId="22" fillId="0" borderId="10" xfId="5" applyFont="1" applyFill="1" applyBorder="1" applyAlignment="1">
      <alignment horizontal="left" vertical="center" wrapText="1"/>
    </xf>
    <xf numFmtId="0" fontId="33" fillId="9" borderId="10" xfId="0" applyFont="1" applyFill="1" applyBorder="1" applyAlignment="1">
      <alignment horizontal="center" vertical="center"/>
    </xf>
    <xf numFmtId="3" fontId="33" fillId="9" borderId="10" xfId="2" applyNumberFormat="1" applyFont="1" applyFill="1" applyBorder="1" applyAlignment="1">
      <alignment horizontal="center" vertical="center"/>
    </xf>
    <xf numFmtId="3" fontId="39" fillId="7" borderId="10" xfId="0" applyNumberFormat="1" applyFont="1" applyFill="1" applyBorder="1" applyAlignment="1">
      <alignment horizontal="center" vertical="center"/>
    </xf>
    <xf numFmtId="3" fontId="39" fillId="8" borderId="10" xfId="0" applyNumberFormat="1" applyFont="1" applyFill="1" applyBorder="1" applyAlignment="1">
      <alignment horizontal="center" vertical="center"/>
    </xf>
    <xf numFmtId="0" fontId="0" fillId="0" borderId="0" xfId="0" applyFont="1" applyAlignment="1">
      <alignment horizontal="left" vertical="top" wrapText="1"/>
    </xf>
    <xf numFmtId="0" fontId="0" fillId="0" borderId="0" xfId="0" applyFont="1" applyAlignment="1">
      <alignment horizontal="left"/>
    </xf>
    <xf numFmtId="0" fontId="33" fillId="6" borderId="15" xfId="0" applyFont="1" applyFill="1" applyBorder="1" applyAlignment="1">
      <alignment horizontal="center" vertical="center" wrapText="1"/>
    </xf>
    <xf numFmtId="0" fontId="33" fillId="6" borderId="16" xfId="0" applyFont="1" applyFill="1" applyBorder="1" applyAlignment="1">
      <alignment horizontal="center" vertical="center" wrapText="1"/>
    </xf>
    <xf numFmtId="3" fontId="39" fillId="7" borderId="7" xfId="0" applyNumberFormat="1" applyFont="1" applyFill="1" applyBorder="1" applyAlignment="1">
      <alignment horizontal="center" vertical="center"/>
    </xf>
    <xf numFmtId="3" fontId="39" fillId="8" borderId="7" xfId="0" applyNumberFormat="1" applyFont="1" applyFill="1" applyBorder="1" applyAlignment="1">
      <alignment horizontal="center" vertical="center"/>
    </xf>
    <xf numFmtId="0" fontId="33" fillId="9" borderId="6" xfId="0" applyFont="1" applyFill="1" applyBorder="1" applyAlignment="1">
      <alignment horizontal="center" vertical="center"/>
    </xf>
    <xf numFmtId="0" fontId="33" fillId="9" borderId="8" xfId="0" applyFont="1" applyFill="1" applyBorder="1" applyAlignment="1">
      <alignment horizontal="center" vertical="center"/>
    </xf>
    <xf numFmtId="0" fontId="33" fillId="9" borderId="7" xfId="0" applyFont="1" applyFill="1" applyBorder="1" applyAlignment="1">
      <alignment horizontal="center" vertical="center"/>
    </xf>
    <xf numFmtId="0" fontId="33" fillId="9" borderId="9" xfId="0" applyFont="1" applyFill="1" applyBorder="1" applyAlignment="1">
      <alignment horizontal="center" vertical="center"/>
    </xf>
    <xf numFmtId="3" fontId="33" fillId="9" borderId="7" xfId="2" applyNumberFormat="1" applyFont="1" applyFill="1" applyBorder="1" applyAlignment="1">
      <alignment horizontal="center" vertical="center"/>
    </xf>
    <xf numFmtId="3" fontId="33" fillId="9" borderId="9" xfId="2" applyNumberFormat="1" applyFont="1" applyFill="1" applyBorder="1" applyAlignment="1">
      <alignment horizontal="center" vertical="center"/>
    </xf>
    <xf numFmtId="0" fontId="19" fillId="0" borderId="10" xfId="5" applyFont="1" applyFill="1" applyBorder="1" applyAlignment="1">
      <alignment horizontal="left" vertical="center" wrapText="1"/>
    </xf>
    <xf numFmtId="0" fontId="33" fillId="9" borderId="14" xfId="0" applyFont="1" applyFill="1" applyBorder="1" applyAlignment="1">
      <alignment horizontal="center" vertical="center"/>
    </xf>
    <xf numFmtId="0" fontId="33" fillId="9" borderId="11" xfId="0" applyFont="1" applyFill="1" applyBorder="1" applyAlignment="1">
      <alignment horizontal="center" vertical="center"/>
    </xf>
    <xf numFmtId="3" fontId="33" fillId="9" borderId="11" xfId="2" applyNumberFormat="1" applyFont="1" applyFill="1" applyBorder="1" applyAlignment="1">
      <alignment horizontal="center" vertical="center"/>
    </xf>
    <xf numFmtId="0" fontId="33" fillId="6" borderId="17" xfId="0" applyFont="1" applyFill="1" applyBorder="1" applyAlignment="1">
      <alignment horizontal="center" vertical="center" wrapText="1"/>
    </xf>
    <xf numFmtId="0" fontId="40" fillId="0" borderId="0" xfId="0" applyNumberFormat="1" applyFont="1" applyAlignment="1">
      <alignment horizontal="center" vertical="center"/>
    </xf>
    <xf numFmtId="38" fontId="35" fillId="0" borderId="10" xfId="2" applyNumberFormat="1" applyFont="1" applyBorder="1"/>
    <xf numFmtId="38" fontId="23" fillId="0" borderId="10" xfId="2" applyNumberFormat="1" applyFont="1" applyBorder="1"/>
    <xf numFmtId="38" fontId="35" fillId="0" borderId="10" xfId="2" applyNumberFormat="1" applyFont="1" applyBorder="1" applyAlignment="1">
      <alignment vertical="center"/>
    </xf>
    <xf numFmtId="0" fontId="0" fillId="0" borderId="0" xfId="0" applyAlignment="1">
      <alignment vertical="center"/>
    </xf>
    <xf numFmtId="38" fontId="35" fillId="10" borderId="10" xfId="2" applyNumberFormat="1" applyFont="1" applyFill="1" applyBorder="1"/>
    <xf numFmtId="38" fontId="35" fillId="10" borderId="10" xfId="2" applyNumberFormat="1" applyFont="1" applyFill="1" applyBorder="1" applyAlignment="1">
      <alignment vertical="center"/>
    </xf>
    <xf numFmtId="0" fontId="43" fillId="0" borderId="10" xfId="0" applyFont="1" applyBorder="1" applyAlignment="1">
      <alignment horizontal="center" vertical="center"/>
    </xf>
    <xf numFmtId="38" fontId="44" fillId="0" borderId="10" xfId="0" applyNumberFormat="1" applyFont="1" applyBorder="1" applyAlignment="1">
      <alignment vertical="center"/>
    </xf>
    <xf numFmtId="0" fontId="0" fillId="0" borderId="10" xfId="0" applyBorder="1"/>
    <xf numFmtId="38" fontId="23" fillId="0" borderId="11" xfId="2" applyNumberFormat="1" applyFont="1" applyBorder="1" applyAlignment="1">
      <alignment horizontal="right" vertical="center"/>
    </xf>
    <xf numFmtId="38" fontId="23" fillId="0" borderId="12" xfId="2" applyNumberFormat="1" applyFont="1" applyBorder="1" applyAlignment="1">
      <alignment horizontal="right" vertical="center"/>
    </xf>
    <xf numFmtId="0" fontId="0" fillId="10" borderId="10" xfId="0" applyFill="1" applyBorder="1"/>
    <xf numFmtId="0" fontId="45" fillId="0" borderId="27" xfId="0" applyFont="1" applyBorder="1" applyAlignment="1">
      <alignment horizontal="center"/>
    </xf>
    <xf numFmtId="0" fontId="45" fillId="0" borderId="28" xfId="0" applyFont="1" applyBorder="1" applyAlignment="1">
      <alignment horizontal="center"/>
    </xf>
    <xf numFmtId="0" fontId="45" fillId="0" borderId="29" xfId="0" applyFont="1" applyBorder="1" applyAlignment="1">
      <alignment horizontal="center"/>
    </xf>
    <xf numFmtId="38" fontId="23" fillId="0" borderId="11" xfId="2" applyNumberFormat="1" applyFont="1" applyBorder="1" applyAlignment="1">
      <alignment horizontal="right" vertical="center"/>
    </xf>
    <xf numFmtId="0" fontId="46" fillId="0" borderId="10" xfId="0" applyFont="1" applyBorder="1" applyAlignment="1">
      <alignment horizontal="center" vertical="top"/>
    </xf>
    <xf numFmtId="0" fontId="46" fillId="0" borderId="11" xfId="0" applyFont="1" applyBorder="1" applyAlignment="1">
      <alignment horizontal="center" vertical="center"/>
    </xf>
    <xf numFmtId="0" fontId="46" fillId="12" borderId="25" xfId="0" applyFont="1" applyFill="1" applyBorder="1" applyAlignment="1">
      <alignment horizontal="center" vertical="top"/>
    </xf>
    <xf numFmtId="0" fontId="46" fillId="12" borderId="2" xfId="0" applyFont="1" applyFill="1" applyBorder="1" applyAlignment="1">
      <alignment horizontal="center" vertical="top"/>
    </xf>
    <xf numFmtId="0" fontId="46" fillId="12" borderId="26" xfId="0" applyFont="1" applyFill="1" applyBorder="1" applyAlignment="1">
      <alignment horizontal="center" vertical="top"/>
    </xf>
    <xf numFmtId="0" fontId="46" fillId="10" borderId="2" xfId="0" applyFont="1" applyFill="1" applyBorder="1" applyAlignment="1">
      <alignment horizontal="center" vertical="top"/>
    </xf>
    <xf numFmtId="0" fontId="46" fillId="13" borderId="25" xfId="0" applyFont="1" applyFill="1" applyBorder="1" applyAlignment="1">
      <alignment horizontal="center" vertical="top"/>
    </xf>
    <xf numFmtId="0" fontId="46" fillId="13" borderId="2" xfId="0" applyFont="1" applyFill="1" applyBorder="1" applyAlignment="1">
      <alignment horizontal="center" vertical="top"/>
    </xf>
    <xf numFmtId="0" fontId="46" fillId="13" borderId="26" xfId="0" applyFont="1" applyFill="1" applyBorder="1" applyAlignment="1">
      <alignment horizontal="center" vertical="top"/>
    </xf>
    <xf numFmtId="0" fontId="46" fillId="14" borderId="25" xfId="0" applyFont="1" applyFill="1" applyBorder="1" applyAlignment="1">
      <alignment horizontal="center" vertical="center"/>
    </xf>
    <xf numFmtId="0" fontId="46" fillId="14" borderId="26" xfId="0" applyFont="1" applyFill="1" applyBorder="1" applyAlignment="1">
      <alignment horizontal="center" vertical="center"/>
    </xf>
    <xf numFmtId="0" fontId="46" fillId="0" borderId="10" xfId="5" applyFont="1" applyFill="1" applyBorder="1" applyAlignment="1">
      <alignment horizontal="left" vertical="center"/>
    </xf>
    <xf numFmtId="0" fontId="46" fillId="0" borderId="12" xfId="0" applyFont="1" applyBorder="1" applyAlignment="1">
      <alignment horizontal="center" vertical="center"/>
    </xf>
    <xf numFmtId="0" fontId="46" fillId="12" borderId="10" xfId="0" applyFont="1" applyFill="1" applyBorder="1" applyAlignment="1">
      <alignment horizontal="center" vertical="center" wrapText="1"/>
    </xf>
    <xf numFmtId="0" fontId="46" fillId="10" borderId="10" xfId="0" applyFont="1" applyFill="1" applyBorder="1" applyAlignment="1">
      <alignment horizontal="center" vertical="center" wrapText="1"/>
    </xf>
    <xf numFmtId="0" fontId="46" fillId="13" borderId="10" xfId="0" applyFont="1" applyFill="1" applyBorder="1" applyAlignment="1">
      <alignment horizontal="center" vertical="center" wrapText="1"/>
    </xf>
    <xf numFmtId="38" fontId="46" fillId="14" borderId="10" xfId="2" applyNumberFormat="1" applyFont="1" applyFill="1" applyBorder="1" applyAlignment="1">
      <alignment horizontal="center" vertical="center"/>
    </xf>
    <xf numFmtId="38" fontId="37" fillId="0" borderId="0" xfId="0" applyNumberFormat="1" applyFont="1" applyAlignment="1">
      <alignment vertical="center"/>
    </xf>
  </cellXfs>
  <cellStyles count="11">
    <cellStyle name="Accent1" xfId="4" builtinId="29"/>
    <cellStyle name="Accent2" xfId="5" builtinId="33"/>
    <cellStyle name="Comma" xfId="2" builtinId="3"/>
    <cellStyle name="Comma [0]" xfId="3" builtinId="6"/>
    <cellStyle name="Comma 2" xfId="1"/>
    <cellStyle name="Normal" xfId="0" builtinId="0"/>
    <cellStyle name="Normal 2" xfId="6"/>
    <cellStyle name="Normal 2 2" xfId="8"/>
    <cellStyle name="Normal 3" xfId="7"/>
    <cellStyle name="Normal_Sheet1" xfId="10"/>
    <cellStyle name="Section1" xfId="9"/>
  </cellStyles>
  <dxfs count="62">
    <dxf>
      <fill>
        <patternFill>
          <bgColor rgb="FF92D050"/>
        </patternFill>
      </fill>
    </dxf>
    <dxf>
      <fill>
        <patternFill>
          <bgColor theme="5" tint="0.39994506668294322"/>
        </patternFill>
      </fill>
    </dxf>
    <dxf>
      <fill>
        <patternFill>
          <bgColor rgb="FF92D050"/>
        </patternFill>
      </fill>
    </dxf>
    <dxf>
      <fill>
        <patternFill>
          <bgColor theme="5" tint="0.39994506668294322"/>
        </patternFill>
      </fill>
    </dxf>
    <dxf>
      <fill>
        <patternFill>
          <bgColor rgb="FF92D050"/>
        </patternFill>
      </fill>
    </dxf>
    <dxf>
      <fill>
        <patternFill>
          <bgColor theme="5" tint="0.39994506668294322"/>
        </patternFill>
      </fill>
    </dxf>
    <dxf>
      <fill>
        <patternFill>
          <bgColor rgb="FF92D050"/>
        </patternFill>
      </fill>
    </dxf>
    <dxf>
      <fill>
        <patternFill>
          <bgColor theme="5" tint="0.39994506668294322"/>
        </patternFill>
      </fill>
    </dxf>
    <dxf>
      <fill>
        <patternFill>
          <bgColor rgb="FF92D050"/>
        </patternFill>
      </fill>
    </dxf>
    <dxf>
      <fill>
        <patternFill>
          <bgColor theme="5" tint="0.39994506668294322"/>
        </patternFill>
      </fill>
    </dxf>
    <dxf>
      <fill>
        <patternFill>
          <bgColor rgb="FF92D050"/>
        </patternFill>
      </fill>
    </dxf>
    <dxf>
      <fill>
        <patternFill>
          <bgColor theme="5" tint="0.39994506668294322"/>
        </patternFill>
      </fill>
    </dxf>
    <dxf>
      <fill>
        <patternFill>
          <bgColor rgb="FF92D050"/>
        </patternFill>
      </fill>
    </dxf>
    <dxf>
      <fill>
        <patternFill>
          <bgColor theme="5" tint="0.39994506668294322"/>
        </patternFill>
      </fill>
    </dxf>
    <dxf>
      <fill>
        <patternFill>
          <bgColor rgb="FF92D050"/>
        </patternFill>
      </fill>
    </dxf>
    <dxf>
      <fill>
        <patternFill>
          <bgColor theme="5" tint="0.39994506668294322"/>
        </patternFill>
      </fill>
    </dxf>
    <dxf>
      <fill>
        <patternFill>
          <bgColor rgb="FF92D050"/>
        </patternFill>
      </fill>
    </dxf>
    <dxf>
      <fill>
        <patternFill>
          <bgColor theme="5" tint="0.39994506668294322"/>
        </patternFill>
      </fill>
    </dxf>
    <dxf>
      <fill>
        <patternFill>
          <bgColor rgb="FF92D050"/>
        </patternFill>
      </fill>
    </dxf>
    <dxf>
      <fill>
        <patternFill>
          <bgColor theme="5" tint="0.39994506668294322"/>
        </patternFill>
      </fill>
    </dxf>
    <dxf>
      <fill>
        <patternFill>
          <bgColor rgb="FF92D050"/>
        </patternFill>
      </fill>
    </dxf>
    <dxf>
      <fill>
        <patternFill>
          <bgColor theme="5" tint="0.39994506668294322"/>
        </patternFill>
      </fill>
    </dxf>
    <dxf>
      <fill>
        <patternFill>
          <bgColor rgb="FF92D050"/>
        </patternFill>
      </fill>
    </dxf>
    <dxf>
      <fill>
        <patternFill>
          <bgColor theme="5" tint="0.39994506668294322"/>
        </patternFill>
      </fill>
    </dxf>
    <dxf>
      <fill>
        <patternFill>
          <bgColor rgb="FF92D050"/>
        </patternFill>
      </fill>
    </dxf>
    <dxf>
      <fill>
        <patternFill>
          <bgColor theme="5" tint="0.39994506668294322"/>
        </patternFill>
      </fill>
    </dxf>
    <dxf>
      <fill>
        <patternFill>
          <bgColor rgb="FF92D050"/>
        </patternFill>
      </fill>
    </dxf>
    <dxf>
      <fill>
        <patternFill>
          <bgColor theme="5" tint="0.39994506668294322"/>
        </patternFill>
      </fill>
    </dxf>
    <dxf>
      <fill>
        <patternFill>
          <bgColor rgb="FF92D050"/>
        </patternFill>
      </fill>
    </dxf>
    <dxf>
      <fill>
        <patternFill>
          <bgColor theme="5" tint="0.39994506668294322"/>
        </patternFill>
      </fill>
    </dxf>
    <dxf>
      <fill>
        <patternFill>
          <bgColor rgb="FF92D050"/>
        </patternFill>
      </fill>
    </dxf>
    <dxf>
      <fill>
        <patternFill>
          <bgColor theme="5" tint="0.39994506668294322"/>
        </patternFill>
      </fill>
    </dxf>
    <dxf>
      <fill>
        <patternFill>
          <bgColor rgb="FF92D050"/>
        </patternFill>
      </fill>
    </dxf>
    <dxf>
      <fill>
        <patternFill>
          <bgColor theme="5" tint="0.39994506668294322"/>
        </patternFill>
      </fill>
    </dxf>
    <dxf>
      <fill>
        <patternFill>
          <bgColor rgb="FF92D050"/>
        </patternFill>
      </fill>
    </dxf>
    <dxf>
      <fill>
        <patternFill>
          <bgColor theme="5" tint="0.39994506668294322"/>
        </patternFill>
      </fill>
    </dxf>
    <dxf>
      <fill>
        <patternFill>
          <bgColor rgb="FF92D050"/>
        </patternFill>
      </fill>
    </dxf>
    <dxf>
      <fill>
        <patternFill>
          <bgColor theme="5" tint="0.39994506668294322"/>
        </patternFill>
      </fill>
    </dxf>
    <dxf>
      <fill>
        <patternFill>
          <bgColor rgb="FF92D050"/>
        </patternFill>
      </fill>
    </dxf>
    <dxf>
      <fill>
        <patternFill>
          <bgColor theme="5" tint="0.39994506668294322"/>
        </patternFill>
      </fill>
    </dxf>
    <dxf>
      <fill>
        <patternFill>
          <bgColor rgb="FF92D050"/>
        </patternFill>
      </fill>
    </dxf>
    <dxf>
      <fill>
        <patternFill>
          <bgColor theme="5" tint="0.39994506668294322"/>
        </patternFill>
      </fill>
    </dxf>
    <dxf>
      <fill>
        <patternFill>
          <bgColor rgb="FF92D050"/>
        </patternFill>
      </fill>
    </dxf>
    <dxf>
      <fill>
        <patternFill>
          <bgColor theme="5" tint="0.39994506668294322"/>
        </patternFill>
      </fill>
    </dxf>
    <dxf>
      <fill>
        <patternFill>
          <bgColor rgb="FF92D050"/>
        </patternFill>
      </fill>
    </dxf>
    <dxf>
      <fill>
        <patternFill>
          <bgColor theme="5" tint="0.39994506668294322"/>
        </patternFill>
      </fill>
    </dxf>
    <dxf>
      <fill>
        <patternFill>
          <bgColor rgb="FF92D050"/>
        </patternFill>
      </fill>
    </dxf>
    <dxf>
      <fill>
        <patternFill>
          <bgColor theme="5" tint="0.39994506668294322"/>
        </patternFill>
      </fill>
    </dxf>
    <dxf>
      <fill>
        <patternFill>
          <bgColor rgb="FF92D050"/>
        </patternFill>
      </fill>
    </dxf>
    <dxf>
      <fill>
        <patternFill>
          <bgColor theme="5" tint="0.39994506668294322"/>
        </patternFill>
      </fill>
    </dxf>
    <dxf>
      <fill>
        <patternFill>
          <bgColor rgb="FF92D050"/>
        </patternFill>
      </fill>
    </dxf>
    <dxf>
      <fill>
        <patternFill>
          <bgColor theme="5" tint="0.39994506668294322"/>
        </patternFill>
      </fill>
    </dxf>
    <dxf>
      <fill>
        <patternFill>
          <bgColor rgb="FF92D050"/>
        </patternFill>
      </fill>
    </dxf>
    <dxf>
      <fill>
        <patternFill>
          <bgColor theme="5" tint="0.39994506668294322"/>
        </patternFill>
      </fill>
    </dxf>
    <dxf>
      <fill>
        <patternFill>
          <bgColor rgb="FF92D050"/>
        </patternFill>
      </fill>
    </dxf>
    <dxf>
      <fill>
        <patternFill>
          <bgColor theme="5" tint="0.39994506668294322"/>
        </patternFill>
      </fill>
    </dxf>
    <dxf>
      <fill>
        <patternFill>
          <bgColor rgb="FF92D050"/>
        </patternFill>
      </fill>
    </dxf>
    <dxf>
      <fill>
        <patternFill>
          <bgColor theme="5" tint="0.39994506668294322"/>
        </patternFill>
      </fill>
    </dxf>
    <dxf>
      <fill>
        <patternFill>
          <bgColor rgb="FF92D050"/>
        </patternFill>
      </fill>
    </dxf>
    <dxf>
      <fill>
        <patternFill>
          <bgColor theme="5" tint="0.39994506668294322"/>
        </patternFill>
      </fill>
    </dxf>
    <dxf>
      <fill>
        <patternFill>
          <bgColor rgb="FF92D050"/>
        </patternFill>
      </fill>
    </dxf>
    <dxf>
      <fill>
        <patternFill>
          <bgColor theme="5" tint="0.39994506668294322"/>
        </patternFill>
      </fill>
    </dxf>
  </dxfs>
  <tableStyles count="0" defaultTableStyle="TableStyleMedium9" defaultPivotStyle="PivotStyleLight16"/>
  <colors>
    <mruColors>
      <color rgb="FFC0504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34"/>
  <sheetViews>
    <sheetView showGridLines="0" view="pageBreakPreview" zoomScale="80" zoomScaleNormal="80" zoomScaleSheetLayoutView="80" workbookViewId="0">
      <selection activeCell="J84" sqref="J84"/>
    </sheetView>
  </sheetViews>
  <sheetFormatPr defaultColWidth="9.140625" defaultRowHeight="15"/>
  <cols>
    <col min="1" max="1" width="2.42578125" style="113" customWidth="1"/>
    <col min="2" max="2" width="6" style="148" customWidth="1"/>
    <col min="3" max="3" width="71.5703125" style="113" customWidth="1"/>
    <col min="4" max="4" width="9.140625" style="113" customWidth="1"/>
    <col min="5" max="5" width="8.85546875" style="121" customWidth="1"/>
    <col min="6" max="6" width="17.5703125" style="143" customWidth="1"/>
    <col min="7" max="7" width="15" style="143" bestFit="1" customWidth="1"/>
    <col min="8" max="8" width="17.85546875" style="143" bestFit="1" customWidth="1"/>
    <col min="9" max="9" width="1.28515625" style="143" customWidth="1"/>
    <col min="10" max="10" width="20.140625" style="143" customWidth="1"/>
    <col min="11" max="11" width="18.42578125" style="143" customWidth="1"/>
    <col min="12" max="12" width="18.28515625" style="143" customWidth="1"/>
    <col min="13" max="13" width="17.5703125" style="182" customWidth="1"/>
    <col min="14" max="14" width="14.5703125" style="120" customWidth="1"/>
    <col min="15" max="20" width="9.140625" style="120"/>
    <col min="21" max="16384" width="9.140625" style="113"/>
  </cols>
  <sheetData>
    <row r="1" spans="1:20" ht="18.75">
      <c r="B1" s="147" t="s">
        <v>124</v>
      </c>
      <c r="C1" s="115"/>
      <c r="D1" s="116"/>
      <c r="E1" s="117"/>
      <c r="F1" s="118"/>
      <c r="G1" s="118"/>
      <c r="H1" s="118"/>
      <c r="I1" s="281"/>
      <c r="J1" s="118"/>
      <c r="K1" s="118"/>
      <c r="L1" s="119" t="s">
        <v>123</v>
      </c>
    </row>
    <row r="2" spans="1:20" ht="18.75">
      <c r="B2" s="147" t="s">
        <v>127</v>
      </c>
      <c r="C2" s="115"/>
      <c r="D2" s="116"/>
      <c r="E2" s="117"/>
      <c r="F2" s="118"/>
      <c r="G2" s="118"/>
      <c r="H2" s="118"/>
      <c r="I2" s="281"/>
      <c r="J2" s="118"/>
      <c r="K2" s="118"/>
      <c r="L2" s="118"/>
    </row>
    <row r="3" spans="1:20" ht="18.75">
      <c r="B3" s="147" t="s">
        <v>128</v>
      </c>
      <c r="C3" s="115"/>
      <c r="D3" s="116"/>
      <c r="E3" s="117"/>
      <c r="F3" s="118"/>
      <c r="G3" s="118"/>
      <c r="H3" s="118"/>
      <c r="I3" s="281"/>
      <c r="J3" s="118"/>
      <c r="K3" s="118"/>
      <c r="L3" s="118"/>
    </row>
    <row r="4" spans="1:20" ht="18.75" customHeight="1">
      <c r="B4" s="371" t="s">
        <v>34</v>
      </c>
      <c r="C4" s="371" t="s">
        <v>0</v>
      </c>
      <c r="D4" s="371" t="s">
        <v>1</v>
      </c>
      <c r="E4" s="372" t="s">
        <v>3</v>
      </c>
      <c r="F4" s="373" t="s">
        <v>327</v>
      </c>
      <c r="G4" s="373"/>
      <c r="H4" s="373"/>
      <c r="I4" s="309"/>
      <c r="J4" s="374" t="s">
        <v>331</v>
      </c>
      <c r="K4" s="374"/>
      <c r="L4" s="374"/>
      <c r="M4" s="369" t="s">
        <v>333</v>
      </c>
    </row>
    <row r="5" spans="1:20" s="122" customFormat="1" ht="42">
      <c r="B5" s="371"/>
      <c r="C5" s="371"/>
      <c r="D5" s="371"/>
      <c r="E5" s="372"/>
      <c r="F5" s="310" t="s">
        <v>329</v>
      </c>
      <c r="G5" s="310" t="s">
        <v>330</v>
      </c>
      <c r="H5" s="310" t="s">
        <v>328</v>
      </c>
      <c r="I5" s="311"/>
      <c r="J5" s="312" t="s">
        <v>329</v>
      </c>
      <c r="K5" s="312" t="s">
        <v>330</v>
      </c>
      <c r="L5" s="312" t="s">
        <v>328</v>
      </c>
      <c r="M5" s="369"/>
      <c r="N5" s="123"/>
      <c r="O5" s="123"/>
      <c r="P5" s="123"/>
      <c r="Q5" s="123"/>
      <c r="R5" s="123"/>
      <c r="S5" s="123"/>
      <c r="T5" s="123"/>
    </row>
    <row r="6" spans="1:20" s="275" customFormat="1" ht="18.75">
      <c r="A6" s="273"/>
      <c r="B6" s="222">
        <v>1</v>
      </c>
      <c r="C6" s="320" t="s">
        <v>129</v>
      </c>
      <c r="D6" s="213"/>
      <c r="E6" s="215"/>
      <c r="F6" s="215"/>
      <c r="G6" s="215"/>
      <c r="H6" s="215"/>
      <c r="I6" s="338"/>
      <c r="J6" s="215"/>
      <c r="K6" s="215"/>
      <c r="L6" s="215"/>
      <c r="M6" s="193"/>
    </row>
    <row r="7" spans="1:20" s="276" customFormat="1" ht="18.75">
      <c r="B7" s="225"/>
      <c r="C7" s="195"/>
      <c r="D7" s="196"/>
      <c r="E7" s="303"/>
      <c r="F7" s="216"/>
      <c r="G7" s="216"/>
      <c r="H7" s="216"/>
      <c r="I7" s="263"/>
      <c r="J7" s="216"/>
      <c r="K7" s="216"/>
      <c r="L7" s="216"/>
      <c r="M7" s="191"/>
    </row>
    <row r="8" spans="1:20" s="275" customFormat="1" ht="18.75">
      <c r="A8" s="274"/>
      <c r="B8" s="210">
        <v>1.1000000000000001</v>
      </c>
      <c r="C8" s="220" t="s">
        <v>130</v>
      </c>
      <c r="D8" s="206"/>
      <c r="E8" s="208"/>
      <c r="F8" s="208"/>
      <c r="G8" s="208"/>
      <c r="H8" s="208"/>
      <c r="I8" s="264"/>
      <c r="J8" s="208"/>
      <c r="K8" s="208"/>
      <c r="L8" s="208"/>
      <c r="M8" s="191"/>
    </row>
    <row r="9" spans="1:20" s="275" customFormat="1" ht="131.25">
      <c r="B9" s="225"/>
      <c r="C9" s="197" t="s">
        <v>131</v>
      </c>
      <c r="D9" s="196"/>
      <c r="E9" s="303"/>
      <c r="F9" s="322"/>
      <c r="G9" s="322"/>
      <c r="H9" s="322"/>
      <c r="I9" s="265"/>
      <c r="J9" s="322"/>
      <c r="K9" s="322"/>
      <c r="L9" s="322"/>
      <c r="M9" s="191"/>
    </row>
    <row r="10" spans="1:20" s="291" customFormat="1" ht="31.5" customHeight="1">
      <c r="B10" s="200" t="s">
        <v>12</v>
      </c>
      <c r="C10" s="238" t="s">
        <v>132</v>
      </c>
      <c r="D10" s="200" t="s">
        <v>133</v>
      </c>
      <c r="E10" s="194">
        <v>20</v>
      </c>
      <c r="F10" s="205">
        <v>285000</v>
      </c>
      <c r="G10" s="205">
        <v>3000</v>
      </c>
      <c r="H10" s="205">
        <f>SUM(F10+G10)*E10</f>
        <v>5760000</v>
      </c>
      <c r="I10" s="266"/>
      <c r="J10" s="205">
        <v>247250</v>
      </c>
      <c r="K10" s="205">
        <v>5000</v>
      </c>
      <c r="L10" s="205">
        <f>SUM(J10+K10)*E10</f>
        <v>5045000</v>
      </c>
      <c r="M10" s="192">
        <f>H10-L10</f>
        <v>715000</v>
      </c>
    </row>
    <row r="11" spans="1:20" s="291" customFormat="1" ht="18.75">
      <c r="B11" s="200" t="s">
        <v>11</v>
      </c>
      <c r="C11" s="238" t="s">
        <v>134</v>
      </c>
      <c r="D11" s="200" t="s">
        <v>133</v>
      </c>
      <c r="E11" s="194">
        <v>5</v>
      </c>
      <c r="F11" s="205">
        <v>125000</v>
      </c>
      <c r="G11" s="205">
        <v>3000</v>
      </c>
      <c r="H11" s="205">
        <f>SUM(F11+G11)*E11</f>
        <v>640000</v>
      </c>
      <c r="I11" s="266"/>
      <c r="J11" s="205">
        <v>204700</v>
      </c>
      <c r="K11" s="205">
        <v>5000</v>
      </c>
      <c r="L11" s="205">
        <f t="shared" ref="L11:L74" si="0">SUM(J11+K11)*E11</f>
        <v>1048500</v>
      </c>
      <c r="M11" s="192">
        <f t="shared" ref="M11:M74" si="1">H11-L11</f>
        <v>-408500</v>
      </c>
    </row>
    <row r="12" spans="1:20" s="291" customFormat="1" ht="20.100000000000001" customHeight="1">
      <c r="B12" s="200" t="s">
        <v>39</v>
      </c>
      <c r="C12" s="238" t="s">
        <v>135</v>
      </c>
      <c r="D12" s="200" t="s">
        <v>136</v>
      </c>
      <c r="E12" s="194">
        <v>1</v>
      </c>
      <c r="F12" s="205">
        <v>300000</v>
      </c>
      <c r="G12" s="205">
        <v>35000</v>
      </c>
      <c r="H12" s="205">
        <f>SUM(F12+G12)*E12</f>
        <v>335000</v>
      </c>
      <c r="I12" s="266"/>
      <c r="J12" s="205">
        <v>575000</v>
      </c>
      <c r="K12" s="205">
        <v>50000</v>
      </c>
      <c r="L12" s="205">
        <f t="shared" si="0"/>
        <v>625000</v>
      </c>
      <c r="M12" s="192">
        <f t="shared" si="1"/>
        <v>-290000</v>
      </c>
    </row>
    <row r="13" spans="1:20" s="275" customFormat="1" ht="18.75">
      <c r="B13" s="225"/>
      <c r="C13" s="218"/>
      <c r="D13" s="196"/>
      <c r="E13" s="303"/>
      <c r="F13" s="322"/>
      <c r="G13" s="322"/>
      <c r="H13" s="322"/>
      <c r="I13" s="266"/>
      <c r="J13" s="322"/>
      <c r="K13" s="322"/>
      <c r="L13" s="205"/>
      <c r="M13" s="192"/>
    </row>
    <row r="14" spans="1:20" s="275" customFormat="1" ht="18.75">
      <c r="A14" s="274"/>
      <c r="B14" s="210">
        <f>B8+0.1</f>
        <v>1.2000000000000002</v>
      </c>
      <c r="C14" s="220" t="s">
        <v>137</v>
      </c>
      <c r="D14" s="206"/>
      <c r="E14" s="208"/>
      <c r="F14" s="323"/>
      <c r="G14" s="323"/>
      <c r="H14" s="323"/>
      <c r="I14" s="266"/>
      <c r="J14" s="323"/>
      <c r="K14" s="323"/>
      <c r="L14" s="205"/>
      <c r="M14" s="192"/>
    </row>
    <row r="15" spans="1:20" s="275" customFormat="1" ht="93.75">
      <c r="B15" s="225"/>
      <c r="C15" s="197" t="s">
        <v>138</v>
      </c>
      <c r="D15" s="200" t="s">
        <v>136</v>
      </c>
      <c r="E15" s="194">
        <v>1</v>
      </c>
      <c r="F15" s="205">
        <v>875000</v>
      </c>
      <c r="G15" s="205">
        <v>75000</v>
      </c>
      <c r="H15" s="205">
        <f>SUM(F15+G15)*E15</f>
        <v>950000</v>
      </c>
      <c r="I15" s="266"/>
      <c r="J15" s="205"/>
      <c r="K15" s="205"/>
      <c r="L15" s="205">
        <f t="shared" si="0"/>
        <v>0</v>
      </c>
      <c r="M15" s="192">
        <f t="shared" si="1"/>
        <v>950000</v>
      </c>
      <c r="N15" s="275">
        <v>601280</v>
      </c>
      <c r="O15" s="275">
        <f>N15*1.35</f>
        <v>811728</v>
      </c>
    </row>
    <row r="16" spans="1:20" s="275" customFormat="1" ht="18.75">
      <c r="B16" s="225"/>
      <c r="C16" s="218"/>
      <c r="D16" s="196"/>
      <c r="E16" s="303"/>
      <c r="F16" s="322"/>
      <c r="G16" s="322"/>
      <c r="H16" s="322"/>
      <c r="I16" s="266"/>
      <c r="J16" s="322"/>
      <c r="K16" s="322"/>
      <c r="L16" s="205"/>
      <c r="M16" s="192"/>
    </row>
    <row r="17" spans="1:13" s="275" customFormat="1" ht="18.75">
      <c r="A17" s="274"/>
      <c r="B17" s="210">
        <f>B14+0.1</f>
        <v>1.3000000000000003</v>
      </c>
      <c r="C17" s="220" t="s">
        <v>139</v>
      </c>
      <c r="D17" s="206"/>
      <c r="E17" s="208"/>
      <c r="F17" s="208"/>
      <c r="G17" s="208"/>
      <c r="H17" s="208"/>
      <c r="I17" s="266"/>
      <c r="J17" s="208"/>
      <c r="K17" s="208"/>
      <c r="L17" s="205"/>
      <c r="M17" s="192"/>
    </row>
    <row r="18" spans="1:13" s="275" customFormat="1" ht="168.75">
      <c r="B18" s="225"/>
      <c r="C18" s="197" t="s">
        <v>140</v>
      </c>
      <c r="D18" s="196"/>
      <c r="E18" s="303"/>
      <c r="F18" s="216"/>
      <c r="G18" s="216"/>
      <c r="H18" s="216"/>
      <c r="I18" s="266"/>
      <c r="J18" s="216"/>
      <c r="K18" s="216"/>
      <c r="L18" s="205"/>
      <c r="M18" s="192"/>
    </row>
    <row r="19" spans="1:13" s="275" customFormat="1" ht="18.75">
      <c r="B19" s="200" t="s">
        <v>12</v>
      </c>
      <c r="C19" s="321" t="s">
        <v>141</v>
      </c>
      <c r="D19" s="200" t="s">
        <v>63</v>
      </c>
      <c r="E19" s="194">
        <v>1</v>
      </c>
      <c r="F19" s="317">
        <v>229000</v>
      </c>
      <c r="G19" s="317">
        <v>30000</v>
      </c>
      <c r="H19" s="205">
        <f>SUM(F19+G19)*E19</f>
        <v>259000</v>
      </c>
      <c r="I19" s="266"/>
      <c r="J19" s="317">
        <v>230000</v>
      </c>
      <c r="K19" s="317">
        <v>5000</v>
      </c>
      <c r="L19" s="205">
        <f t="shared" si="0"/>
        <v>235000</v>
      </c>
      <c r="M19" s="192">
        <f t="shared" si="1"/>
        <v>24000</v>
      </c>
    </row>
    <row r="20" spans="1:13" s="275" customFormat="1" ht="18.75">
      <c r="B20" s="225"/>
      <c r="C20" s="218"/>
      <c r="D20" s="200"/>
      <c r="E20" s="194"/>
      <c r="F20" s="227"/>
      <c r="G20" s="227"/>
      <c r="H20" s="227"/>
      <c r="I20" s="266"/>
      <c r="J20" s="227"/>
      <c r="K20" s="227"/>
      <c r="L20" s="205"/>
      <c r="M20" s="192"/>
    </row>
    <row r="21" spans="1:13" s="275" customFormat="1" ht="18.75">
      <c r="A21" s="274"/>
      <c r="B21" s="210">
        <f>B17+0.1</f>
        <v>1.4000000000000004</v>
      </c>
      <c r="C21" s="220" t="s">
        <v>142</v>
      </c>
      <c r="D21" s="210"/>
      <c r="E21" s="207"/>
      <c r="F21" s="207"/>
      <c r="G21" s="207"/>
      <c r="H21" s="207"/>
      <c r="I21" s="266"/>
      <c r="J21" s="207"/>
      <c r="K21" s="207"/>
      <c r="L21" s="205"/>
      <c r="M21" s="192"/>
    </row>
    <row r="22" spans="1:13" s="275" customFormat="1" ht="75">
      <c r="B22" s="225"/>
      <c r="C22" s="197" t="s">
        <v>143</v>
      </c>
      <c r="D22" s="200"/>
      <c r="E22" s="194"/>
      <c r="F22" s="227"/>
      <c r="G22" s="227"/>
      <c r="H22" s="227"/>
      <c r="I22" s="266"/>
      <c r="J22" s="227"/>
      <c r="K22" s="227"/>
      <c r="L22" s="205"/>
      <c r="M22" s="192"/>
    </row>
    <row r="23" spans="1:13" s="275" customFormat="1" ht="18.75">
      <c r="B23" s="200" t="s">
        <v>12</v>
      </c>
      <c r="C23" s="321" t="s">
        <v>144</v>
      </c>
      <c r="D23" s="200"/>
      <c r="E23" s="194"/>
      <c r="F23" s="227"/>
      <c r="G23" s="227"/>
      <c r="H23" s="227"/>
      <c r="I23" s="266"/>
      <c r="J23" s="227"/>
      <c r="K23" s="227"/>
      <c r="L23" s="205"/>
      <c r="M23" s="192"/>
    </row>
    <row r="24" spans="1:13" s="275" customFormat="1" ht="18.75">
      <c r="B24" s="200" t="s">
        <v>145</v>
      </c>
      <c r="C24" s="321" t="s">
        <v>146</v>
      </c>
      <c r="D24" s="200" t="s">
        <v>133</v>
      </c>
      <c r="E24" s="194">
        <v>4</v>
      </c>
      <c r="F24" s="317">
        <v>4500</v>
      </c>
      <c r="G24" s="317">
        <v>1000</v>
      </c>
      <c r="H24" s="205">
        <f>SUM(F24+G24)*E24</f>
        <v>22000</v>
      </c>
      <c r="I24" s="266"/>
      <c r="J24" s="317">
        <v>3220</v>
      </c>
      <c r="K24" s="317">
        <v>700</v>
      </c>
      <c r="L24" s="205">
        <f t="shared" si="0"/>
        <v>15680</v>
      </c>
      <c r="M24" s="192">
        <f t="shared" si="1"/>
        <v>6320</v>
      </c>
    </row>
    <row r="25" spans="1:13" s="275" customFormat="1" ht="18.75">
      <c r="B25" s="200"/>
      <c r="C25" s="321"/>
      <c r="D25" s="200"/>
      <c r="E25" s="194"/>
      <c r="F25" s="227"/>
      <c r="G25" s="227"/>
      <c r="H25" s="227"/>
      <c r="I25" s="266"/>
      <c r="J25" s="227"/>
      <c r="K25" s="227"/>
      <c r="L25" s="205"/>
      <c r="M25" s="192"/>
    </row>
    <row r="26" spans="1:13" s="275" customFormat="1" ht="18.75">
      <c r="B26" s="200" t="s">
        <v>11</v>
      </c>
      <c r="C26" s="321" t="s">
        <v>147</v>
      </c>
      <c r="D26" s="200"/>
      <c r="E26" s="194"/>
      <c r="F26" s="227"/>
      <c r="G26" s="227"/>
      <c r="H26" s="227"/>
      <c r="I26" s="266"/>
      <c r="J26" s="227"/>
      <c r="K26" s="227"/>
      <c r="L26" s="205"/>
      <c r="M26" s="192"/>
    </row>
    <row r="27" spans="1:13" s="275" customFormat="1" ht="18.75">
      <c r="B27" s="200" t="s">
        <v>145</v>
      </c>
      <c r="C27" s="321" t="s">
        <v>146</v>
      </c>
      <c r="D27" s="200" t="s">
        <v>63</v>
      </c>
      <c r="E27" s="194">
        <v>1</v>
      </c>
      <c r="F27" s="317">
        <v>4500</v>
      </c>
      <c r="G27" s="317">
        <v>1000</v>
      </c>
      <c r="H27" s="205">
        <f>SUM(F27+G27)*E27</f>
        <v>5500</v>
      </c>
      <c r="I27" s="266"/>
      <c r="J27" s="317">
        <v>3450</v>
      </c>
      <c r="K27" s="317">
        <v>700</v>
      </c>
      <c r="L27" s="205">
        <f t="shared" si="0"/>
        <v>4150</v>
      </c>
      <c r="M27" s="192">
        <f t="shared" si="1"/>
        <v>1350</v>
      </c>
    </row>
    <row r="28" spans="1:13" s="275" customFormat="1" ht="18.75">
      <c r="B28" s="200"/>
      <c r="C28" s="321"/>
      <c r="D28" s="200"/>
      <c r="E28" s="194"/>
      <c r="F28" s="227"/>
      <c r="G28" s="227"/>
      <c r="H28" s="227"/>
      <c r="I28" s="266"/>
      <c r="J28" s="227"/>
      <c r="K28" s="227"/>
      <c r="L28" s="205"/>
      <c r="M28" s="192"/>
    </row>
    <row r="29" spans="1:13" s="275" customFormat="1" ht="18.75">
      <c r="B29" s="200" t="s">
        <v>39</v>
      </c>
      <c r="C29" s="321" t="s">
        <v>148</v>
      </c>
      <c r="D29" s="200"/>
      <c r="E29" s="194"/>
      <c r="F29" s="227"/>
      <c r="G29" s="227"/>
      <c r="H29" s="227"/>
      <c r="I29" s="266"/>
      <c r="J29" s="227"/>
      <c r="K29" s="227"/>
      <c r="L29" s="205"/>
      <c r="M29" s="192"/>
    </row>
    <row r="30" spans="1:13" s="275" customFormat="1" ht="18.75">
      <c r="B30" s="200" t="s">
        <v>145</v>
      </c>
      <c r="C30" s="321" t="s">
        <v>146</v>
      </c>
      <c r="D30" s="200" t="s">
        <v>63</v>
      </c>
      <c r="E30" s="194">
        <v>1</v>
      </c>
      <c r="F30" s="317">
        <v>9000</v>
      </c>
      <c r="G30" s="317">
        <v>1500</v>
      </c>
      <c r="H30" s="205">
        <f>SUM(F30+G30)*E30</f>
        <v>10500</v>
      </c>
      <c r="I30" s="266"/>
      <c r="J30" s="317">
        <v>10350</v>
      </c>
      <c r="K30" s="317">
        <v>700</v>
      </c>
      <c r="L30" s="205">
        <f t="shared" si="0"/>
        <v>11050</v>
      </c>
      <c r="M30" s="192">
        <f t="shared" si="1"/>
        <v>-550</v>
      </c>
    </row>
    <row r="31" spans="1:13" s="275" customFormat="1" ht="18.75">
      <c r="B31" s="200"/>
      <c r="C31" s="321"/>
      <c r="D31" s="200"/>
      <c r="E31" s="194"/>
      <c r="F31" s="227"/>
      <c r="G31" s="227"/>
      <c r="H31" s="227"/>
      <c r="I31" s="266"/>
      <c r="J31" s="227"/>
      <c r="K31" s="227"/>
      <c r="L31" s="205"/>
      <c r="M31" s="192"/>
    </row>
    <row r="32" spans="1:13" s="275" customFormat="1" ht="18.75">
      <c r="B32" s="200" t="s">
        <v>115</v>
      </c>
      <c r="C32" s="321" t="s">
        <v>149</v>
      </c>
      <c r="D32" s="200"/>
      <c r="E32" s="194"/>
      <c r="F32" s="227"/>
      <c r="G32" s="227"/>
      <c r="H32" s="227"/>
      <c r="I32" s="266"/>
      <c r="J32" s="227"/>
      <c r="K32" s="227"/>
      <c r="L32" s="205"/>
      <c r="M32" s="192"/>
    </row>
    <row r="33" spans="1:13" s="275" customFormat="1" ht="18.75">
      <c r="B33" s="200" t="s">
        <v>145</v>
      </c>
      <c r="C33" s="321" t="s">
        <v>146</v>
      </c>
      <c r="D33" s="200" t="s">
        <v>63</v>
      </c>
      <c r="E33" s="194">
        <v>1</v>
      </c>
      <c r="F33" s="317">
        <v>42000</v>
      </c>
      <c r="G33" s="317">
        <v>3000</v>
      </c>
      <c r="H33" s="205">
        <f>SUM(F33+G33)*E33</f>
        <v>45000</v>
      </c>
      <c r="I33" s="266"/>
      <c r="J33" s="317">
        <v>23000</v>
      </c>
      <c r="K33" s="317">
        <v>700</v>
      </c>
      <c r="L33" s="205">
        <f t="shared" si="0"/>
        <v>23700</v>
      </c>
      <c r="M33" s="192">
        <f t="shared" si="1"/>
        <v>21300</v>
      </c>
    </row>
    <row r="34" spans="1:13" s="275" customFormat="1" ht="18.75">
      <c r="B34" s="200"/>
      <c r="C34" s="321"/>
      <c r="D34" s="200"/>
      <c r="E34" s="194"/>
      <c r="F34" s="227"/>
      <c r="G34" s="227"/>
      <c r="H34" s="227"/>
      <c r="I34" s="266"/>
      <c r="J34" s="227"/>
      <c r="K34" s="227"/>
      <c r="L34" s="205"/>
      <c r="M34" s="192"/>
    </row>
    <row r="35" spans="1:13" s="275" customFormat="1" ht="37.5">
      <c r="B35" s="200" t="s">
        <v>118</v>
      </c>
      <c r="C35" s="321" t="s">
        <v>150</v>
      </c>
      <c r="D35" s="200" t="s">
        <v>63</v>
      </c>
      <c r="E35" s="194">
        <v>1</v>
      </c>
      <c r="F35" s="317">
        <v>20000</v>
      </c>
      <c r="G35" s="317">
        <v>2000</v>
      </c>
      <c r="H35" s="205">
        <f>SUM(F35+G35)*E35</f>
        <v>22000</v>
      </c>
      <c r="I35" s="266"/>
      <c r="J35" s="317">
        <v>17250</v>
      </c>
      <c r="K35" s="317">
        <v>1000</v>
      </c>
      <c r="L35" s="205">
        <f t="shared" si="0"/>
        <v>18250</v>
      </c>
      <c r="M35" s="192">
        <f t="shared" si="1"/>
        <v>3750</v>
      </c>
    </row>
    <row r="36" spans="1:13" s="275" customFormat="1" ht="18.75">
      <c r="B36" s="200"/>
      <c r="C36" s="321"/>
      <c r="D36" s="200"/>
      <c r="E36" s="194"/>
      <c r="F36" s="227"/>
      <c r="G36" s="227"/>
      <c r="H36" s="227"/>
      <c r="I36" s="266"/>
      <c r="J36" s="227"/>
      <c r="K36" s="227"/>
      <c r="L36" s="205"/>
      <c r="M36" s="192"/>
    </row>
    <row r="37" spans="1:13" s="275" customFormat="1" ht="37.5">
      <c r="B37" s="200" t="s">
        <v>116</v>
      </c>
      <c r="C37" s="321" t="s">
        <v>151</v>
      </c>
      <c r="D37" s="200" t="s">
        <v>136</v>
      </c>
      <c r="E37" s="194">
        <v>1</v>
      </c>
      <c r="F37" s="317">
        <v>15000</v>
      </c>
      <c r="G37" s="317">
        <v>5000</v>
      </c>
      <c r="H37" s="205">
        <f>SUM(F37+G37)*E37</f>
        <v>20000</v>
      </c>
      <c r="I37" s="266"/>
      <c r="J37" s="317">
        <v>11500</v>
      </c>
      <c r="K37" s="317">
        <v>1000</v>
      </c>
      <c r="L37" s="205">
        <f t="shared" si="0"/>
        <v>12500</v>
      </c>
      <c r="M37" s="192">
        <f t="shared" si="1"/>
        <v>7500</v>
      </c>
    </row>
    <row r="38" spans="1:13" s="275" customFormat="1" ht="18.75">
      <c r="B38" s="200"/>
      <c r="C38" s="321"/>
      <c r="D38" s="200"/>
      <c r="E38" s="194"/>
      <c r="F38" s="227"/>
      <c r="G38" s="227"/>
      <c r="H38" s="227"/>
      <c r="I38" s="266"/>
      <c r="J38" s="227"/>
      <c r="K38" s="227"/>
      <c r="L38" s="205"/>
      <c r="M38" s="192"/>
    </row>
    <row r="39" spans="1:13" s="275" customFormat="1" ht="18.75">
      <c r="A39" s="274"/>
      <c r="B39" s="210">
        <f>B21+0.1</f>
        <v>1.5000000000000004</v>
      </c>
      <c r="C39" s="220" t="s">
        <v>152</v>
      </c>
      <c r="D39" s="210"/>
      <c r="E39" s="207"/>
      <c r="F39" s="207"/>
      <c r="G39" s="207"/>
      <c r="H39" s="207"/>
      <c r="I39" s="266"/>
      <c r="J39" s="207"/>
      <c r="K39" s="207"/>
      <c r="L39" s="205"/>
      <c r="M39" s="192"/>
    </row>
    <row r="40" spans="1:13" s="275" customFormat="1" ht="150">
      <c r="B40" s="225"/>
      <c r="C40" s="204" t="s">
        <v>153</v>
      </c>
      <c r="D40" s="200"/>
      <c r="E40" s="194"/>
      <c r="F40" s="227"/>
      <c r="G40" s="227"/>
      <c r="H40" s="227"/>
      <c r="I40" s="266"/>
      <c r="J40" s="227"/>
      <c r="K40" s="227"/>
      <c r="L40" s="205"/>
      <c r="M40" s="192"/>
    </row>
    <row r="41" spans="1:13" s="275" customFormat="1" ht="18.75">
      <c r="B41" s="225"/>
      <c r="C41" s="324" t="s">
        <v>154</v>
      </c>
      <c r="D41" s="200"/>
      <c r="E41" s="194"/>
      <c r="F41" s="227"/>
      <c r="G41" s="227"/>
      <c r="H41" s="227"/>
      <c r="I41" s="266"/>
      <c r="J41" s="227"/>
      <c r="K41" s="227"/>
      <c r="L41" s="205"/>
      <c r="M41" s="192"/>
    </row>
    <row r="42" spans="1:13" s="275" customFormat="1" ht="18.75">
      <c r="B42" s="200" t="s">
        <v>12</v>
      </c>
      <c r="C42" s="321" t="s">
        <v>146</v>
      </c>
      <c r="D42" s="200" t="s">
        <v>155</v>
      </c>
      <c r="E42" s="194">
        <v>25</v>
      </c>
      <c r="F42" s="317">
        <v>1580</v>
      </c>
      <c r="G42" s="317">
        <v>500</v>
      </c>
      <c r="H42" s="205">
        <f t="shared" ref="H42:H43" si="2">SUM(F42+G42)*E42</f>
        <v>52000</v>
      </c>
      <c r="I42" s="266"/>
      <c r="J42" s="317">
        <v>1938</v>
      </c>
      <c r="K42" s="317">
        <v>650</v>
      </c>
      <c r="L42" s="205">
        <f t="shared" si="0"/>
        <v>64700</v>
      </c>
      <c r="M42" s="192">
        <f t="shared" si="1"/>
        <v>-12700</v>
      </c>
    </row>
    <row r="43" spans="1:13" s="275" customFormat="1" ht="18.75">
      <c r="B43" s="200" t="s">
        <v>11</v>
      </c>
      <c r="C43" s="321" t="s">
        <v>156</v>
      </c>
      <c r="D43" s="200" t="s">
        <v>155</v>
      </c>
      <c r="E43" s="194">
        <v>50</v>
      </c>
      <c r="F43" s="317">
        <v>2562</v>
      </c>
      <c r="G43" s="317">
        <v>580</v>
      </c>
      <c r="H43" s="205">
        <f t="shared" si="2"/>
        <v>157100</v>
      </c>
      <c r="I43" s="266"/>
      <c r="J43" s="317">
        <v>3145</v>
      </c>
      <c r="K43" s="317">
        <v>1100</v>
      </c>
      <c r="L43" s="205">
        <f t="shared" si="0"/>
        <v>212250</v>
      </c>
      <c r="M43" s="192">
        <f t="shared" si="1"/>
        <v>-55150</v>
      </c>
    </row>
    <row r="44" spans="1:13" s="275" customFormat="1" ht="18.75">
      <c r="B44" s="225"/>
      <c r="C44" s="324" t="s">
        <v>157</v>
      </c>
      <c r="D44" s="200"/>
      <c r="E44" s="194"/>
      <c r="F44" s="227"/>
      <c r="G44" s="227"/>
      <c r="H44" s="227"/>
      <c r="I44" s="266"/>
      <c r="J44" s="227"/>
      <c r="K44" s="227"/>
      <c r="L44" s="205"/>
      <c r="M44" s="192"/>
    </row>
    <row r="45" spans="1:13" s="275" customFormat="1" ht="18.75">
      <c r="B45" s="200" t="s">
        <v>11</v>
      </c>
      <c r="C45" s="321" t="s">
        <v>156</v>
      </c>
      <c r="D45" s="200" t="s">
        <v>155</v>
      </c>
      <c r="E45" s="194">
        <v>50</v>
      </c>
      <c r="F45" s="317">
        <v>2562</v>
      </c>
      <c r="G45" s="317">
        <v>580</v>
      </c>
      <c r="H45" s="205">
        <f>SUM(F45+G45)*E45</f>
        <v>157100</v>
      </c>
      <c r="I45" s="264"/>
      <c r="J45" s="317">
        <v>3145</v>
      </c>
      <c r="K45" s="317">
        <v>1100</v>
      </c>
      <c r="L45" s="205">
        <f t="shared" si="0"/>
        <v>212250</v>
      </c>
      <c r="M45" s="192">
        <f t="shared" si="1"/>
        <v>-55150</v>
      </c>
    </row>
    <row r="46" spans="1:13" s="275" customFormat="1" ht="18.75">
      <c r="B46" s="225"/>
      <c r="C46" s="218"/>
      <c r="D46" s="200"/>
      <c r="E46" s="194"/>
      <c r="F46" s="227"/>
      <c r="G46" s="227"/>
      <c r="H46" s="227"/>
      <c r="I46" s="299"/>
      <c r="J46" s="227"/>
      <c r="K46" s="227"/>
      <c r="L46" s="205"/>
      <c r="M46" s="192"/>
    </row>
    <row r="47" spans="1:13" s="275" customFormat="1" ht="18.75">
      <c r="A47" s="274"/>
      <c r="B47" s="210">
        <f>B39+0.1</f>
        <v>1.6000000000000005</v>
      </c>
      <c r="C47" s="220" t="s">
        <v>158</v>
      </c>
      <c r="D47" s="210"/>
      <c r="E47" s="207"/>
      <c r="F47" s="207"/>
      <c r="G47" s="207"/>
      <c r="H47" s="207"/>
      <c r="I47" s="264"/>
      <c r="J47" s="207"/>
      <c r="K47" s="207"/>
      <c r="L47" s="205"/>
      <c r="M47" s="192"/>
    </row>
    <row r="48" spans="1:13" s="275" customFormat="1" ht="131.25">
      <c r="B48" s="225"/>
      <c r="C48" s="204" t="s">
        <v>159</v>
      </c>
      <c r="D48" s="200"/>
      <c r="E48" s="194"/>
      <c r="F48" s="227"/>
      <c r="G48" s="227"/>
      <c r="H48" s="227"/>
      <c r="I48" s="264"/>
      <c r="J48" s="227"/>
      <c r="K48" s="227"/>
      <c r="L48" s="205"/>
      <c r="M48" s="192"/>
    </row>
    <row r="49" spans="1:13" s="275" customFormat="1" ht="18.75">
      <c r="B49" s="225"/>
      <c r="C49" s="324" t="s">
        <v>154</v>
      </c>
      <c r="D49" s="200"/>
      <c r="E49" s="194"/>
      <c r="F49" s="227"/>
      <c r="G49" s="227"/>
      <c r="H49" s="227"/>
      <c r="I49" s="264"/>
      <c r="J49" s="227"/>
      <c r="K49" s="227"/>
      <c r="L49" s="205"/>
      <c r="M49" s="192"/>
    </row>
    <row r="50" spans="1:13" s="275" customFormat="1" ht="18.75">
      <c r="B50" s="200" t="s">
        <v>12</v>
      </c>
      <c r="C50" s="321" t="s">
        <v>146</v>
      </c>
      <c r="D50" s="200" t="s">
        <v>155</v>
      </c>
      <c r="E50" s="194">
        <f>E42</f>
        <v>25</v>
      </c>
      <c r="F50" s="317">
        <v>1100</v>
      </c>
      <c r="G50" s="317">
        <v>200</v>
      </c>
      <c r="H50" s="205">
        <f t="shared" ref="H50:H51" si="3">SUM(F50+G50)*E50</f>
        <v>32500</v>
      </c>
      <c r="I50" s="264"/>
      <c r="J50" s="317">
        <v>1668</v>
      </c>
      <c r="K50" s="317">
        <v>425</v>
      </c>
      <c r="L50" s="205">
        <f t="shared" si="0"/>
        <v>52325</v>
      </c>
      <c r="M50" s="192">
        <f t="shared" si="1"/>
        <v>-19825</v>
      </c>
    </row>
    <row r="51" spans="1:13" s="275" customFormat="1" ht="18.75">
      <c r="B51" s="200" t="s">
        <v>11</v>
      </c>
      <c r="C51" s="321" t="s">
        <v>156</v>
      </c>
      <c r="D51" s="200" t="s">
        <v>155</v>
      </c>
      <c r="E51" s="194">
        <f>E43</f>
        <v>50</v>
      </c>
      <c r="F51" s="317">
        <v>1250</v>
      </c>
      <c r="G51" s="317">
        <v>250</v>
      </c>
      <c r="H51" s="205">
        <f t="shared" si="3"/>
        <v>75000</v>
      </c>
      <c r="I51" s="264"/>
      <c r="J51" s="317">
        <v>1668</v>
      </c>
      <c r="K51" s="317">
        <v>425</v>
      </c>
      <c r="L51" s="205">
        <f t="shared" si="0"/>
        <v>104650</v>
      </c>
      <c r="M51" s="192">
        <f t="shared" si="1"/>
        <v>-29650</v>
      </c>
    </row>
    <row r="52" spans="1:13" s="275" customFormat="1" ht="18.75">
      <c r="B52" s="200"/>
      <c r="C52" s="321"/>
      <c r="D52" s="200"/>
      <c r="E52" s="194"/>
      <c r="F52" s="227"/>
      <c r="G52" s="227"/>
      <c r="H52" s="227"/>
      <c r="I52" s="264"/>
      <c r="J52" s="227"/>
      <c r="K52" s="227"/>
      <c r="L52" s="205"/>
      <c r="M52" s="192"/>
    </row>
    <row r="53" spans="1:13" s="275" customFormat="1" ht="18.75">
      <c r="A53" s="274"/>
      <c r="B53" s="210">
        <f>B47+0.1</f>
        <v>1.7000000000000006</v>
      </c>
      <c r="C53" s="220" t="s">
        <v>160</v>
      </c>
      <c r="D53" s="210"/>
      <c r="E53" s="207"/>
      <c r="F53" s="207"/>
      <c r="G53" s="207"/>
      <c r="H53" s="207"/>
      <c r="I53" s="264"/>
      <c r="J53" s="207"/>
      <c r="K53" s="207"/>
      <c r="L53" s="205"/>
      <c r="M53" s="192"/>
    </row>
    <row r="54" spans="1:13" s="275" customFormat="1" ht="112.5">
      <c r="B54" s="225"/>
      <c r="C54" s="329" t="s">
        <v>161</v>
      </c>
      <c r="D54" s="200"/>
      <c r="E54" s="194"/>
      <c r="F54" s="227"/>
      <c r="G54" s="227"/>
      <c r="H54" s="227"/>
      <c r="I54" s="264"/>
      <c r="J54" s="227"/>
      <c r="K54" s="227"/>
      <c r="L54" s="205"/>
      <c r="M54" s="192"/>
    </row>
    <row r="55" spans="1:13" s="275" customFormat="1" ht="35.25" customHeight="1">
      <c r="B55" s="200" t="s">
        <v>12</v>
      </c>
      <c r="C55" s="321" t="s">
        <v>146</v>
      </c>
      <c r="D55" s="200" t="s">
        <v>155</v>
      </c>
      <c r="E55" s="194">
        <v>12</v>
      </c>
      <c r="F55" s="317">
        <v>500</v>
      </c>
      <c r="G55" s="317">
        <v>200</v>
      </c>
      <c r="H55" s="205">
        <f t="shared" ref="H55:H56" si="4">SUM(F55+G55)*E55</f>
        <v>8400</v>
      </c>
      <c r="I55" s="264"/>
      <c r="J55" s="317">
        <v>1294</v>
      </c>
      <c r="K55" s="317">
        <v>325</v>
      </c>
      <c r="L55" s="205">
        <f t="shared" si="0"/>
        <v>19428</v>
      </c>
      <c r="M55" s="192">
        <f t="shared" si="1"/>
        <v>-11028</v>
      </c>
    </row>
    <row r="56" spans="1:13" s="275" customFormat="1" ht="38.25" customHeight="1">
      <c r="B56" s="200" t="s">
        <v>11</v>
      </c>
      <c r="C56" s="321" t="s">
        <v>162</v>
      </c>
      <c r="D56" s="200" t="s">
        <v>155</v>
      </c>
      <c r="E56" s="194">
        <v>15</v>
      </c>
      <c r="F56" s="317">
        <v>780</v>
      </c>
      <c r="G56" s="317">
        <v>250</v>
      </c>
      <c r="H56" s="205">
        <f t="shared" si="4"/>
        <v>15450</v>
      </c>
      <c r="I56" s="264"/>
      <c r="J56" s="317">
        <v>2760</v>
      </c>
      <c r="K56" s="317">
        <v>450</v>
      </c>
      <c r="L56" s="205">
        <f t="shared" si="0"/>
        <v>48150</v>
      </c>
      <c r="M56" s="192">
        <f t="shared" si="1"/>
        <v>-32700</v>
      </c>
    </row>
    <row r="57" spans="1:13" s="275" customFormat="1" ht="18.75">
      <c r="B57" s="200"/>
      <c r="C57" s="202"/>
      <c r="D57" s="200"/>
      <c r="E57" s="194"/>
      <c r="F57" s="317"/>
      <c r="G57" s="317"/>
      <c r="H57" s="317"/>
      <c r="I57" s="264"/>
      <c r="J57" s="317"/>
      <c r="K57" s="317"/>
      <c r="L57" s="205"/>
      <c r="M57" s="192"/>
    </row>
    <row r="58" spans="1:13" s="275" customFormat="1" ht="18.75">
      <c r="A58" s="274"/>
      <c r="B58" s="210">
        <f>B53+0.1</f>
        <v>1.8000000000000007</v>
      </c>
      <c r="C58" s="220" t="s">
        <v>163</v>
      </c>
      <c r="D58" s="210"/>
      <c r="E58" s="207"/>
      <c r="F58" s="318"/>
      <c r="G58" s="318"/>
      <c r="H58" s="318"/>
      <c r="I58" s="264"/>
      <c r="J58" s="318"/>
      <c r="K58" s="318"/>
      <c r="L58" s="205"/>
      <c r="M58" s="192"/>
    </row>
    <row r="59" spans="1:13" s="275" customFormat="1" ht="73.5" customHeight="1">
      <c r="B59" s="225"/>
      <c r="C59" s="197" t="s">
        <v>164</v>
      </c>
      <c r="D59" s="200"/>
      <c r="E59" s="194"/>
      <c r="F59" s="317"/>
      <c r="G59" s="317"/>
      <c r="H59" s="317"/>
      <c r="I59" s="264"/>
      <c r="J59" s="317"/>
      <c r="K59" s="317"/>
      <c r="L59" s="205">
        <f t="shared" si="0"/>
        <v>0</v>
      </c>
      <c r="M59" s="192">
        <f t="shared" si="1"/>
        <v>0</v>
      </c>
    </row>
    <row r="60" spans="1:13" s="275" customFormat="1" ht="42" customHeight="1">
      <c r="B60" s="200" t="s">
        <v>12</v>
      </c>
      <c r="C60" s="321" t="s">
        <v>165</v>
      </c>
      <c r="D60" s="200" t="s">
        <v>133</v>
      </c>
      <c r="E60" s="194">
        <v>2</v>
      </c>
      <c r="F60" s="317">
        <v>19500</v>
      </c>
      <c r="G60" s="317">
        <v>2000</v>
      </c>
      <c r="H60" s="205">
        <f>SUM(F60+G60)*E60</f>
        <v>43000</v>
      </c>
      <c r="I60" s="264"/>
      <c r="J60" s="317">
        <v>40250</v>
      </c>
      <c r="K60" s="317">
        <v>2000</v>
      </c>
      <c r="L60" s="205">
        <f t="shared" si="0"/>
        <v>84500</v>
      </c>
      <c r="M60" s="192">
        <f t="shared" si="1"/>
        <v>-41500</v>
      </c>
    </row>
    <row r="61" spans="1:13" s="275" customFormat="1" ht="14.1" customHeight="1">
      <c r="B61" s="225"/>
      <c r="C61" s="218"/>
      <c r="D61" s="200"/>
      <c r="E61" s="194"/>
      <c r="F61" s="317"/>
      <c r="G61" s="317"/>
      <c r="H61" s="317"/>
      <c r="I61" s="264"/>
      <c r="J61" s="317"/>
      <c r="K61" s="317"/>
      <c r="L61" s="205"/>
      <c r="M61" s="192"/>
    </row>
    <row r="62" spans="1:13" s="291" customFormat="1" ht="18.75">
      <c r="A62" s="339"/>
      <c r="B62" s="210">
        <f>B58+0.1</f>
        <v>1.9000000000000008</v>
      </c>
      <c r="C62" s="240" t="s">
        <v>166</v>
      </c>
      <c r="D62" s="210"/>
      <c r="E62" s="207"/>
      <c r="F62" s="318"/>
      <c r="G62" s="318"/>
      <c r="H62" s="318"/>
      <c r="I62" s="264"/>
      <c r="J62" s="318"/>
      <c r="K62" s="318"/>
      <c r="L62" s="205"/>
      <c r="M62" s="192"/>
    </row>
    <row r="63" spans="1:13" s="275" customFormat="1" ht="132" customHeight="1">
      <c r="B63" s="200"/>
      <c r="C63" s="204" t="s">
        <v>167</v>
      </c>
      <c r="D63" s="200" t="s">
        <v>122</v>
      </c>
      <c r="E63" s="194">
        <v>610</v>
      </c>
      <c r="F63" s="317">
        <v>3100</v>
      </c>
      <c r="G63" s="317">
        <v>650</v>
      </c>
      <c r="H63" s="205">
        <f>SUM(F63+G63)*E63</f>
        <v>2287500</v>
      </c>
      <c r="I63" s="264"/>
      <c r="J63" s="317">
        <v>4945</v>
      </c>
      <c r="K63" s="317">
        <v>650</v>
      </c>
      <c r="L63" s="205">
        <f t="shared" si="0"/>
        <v>3412950</v>
      </c>
      <c r="M63" s="192">
        <f t="shared" si="1"/>
        <v>-1125450</v>
      </c>
    </row>
    <row r="64" spans="1:13" s="275" customFormat="1" ht="14.1" customHeight="1">
      <c r="B64" s="225"/>
      <c r="C64" s="218"/>
      <c r="D64" s="200"/>
      <c r="E64" s="194"/>
      <c r="F64" s="317"/>
      <c r="G64" s="317"/>
      <c r="H64" s="317"/>
      <c r="I64" s="264"/>
      <c r="J64" s="317"/>
      <c r="K64" s="317"/>
      <c r="L64" s="205"/>
      <c r="M64" s="192"/>
    </row>
    <row r="65" spans="1:16" s="291" customFormat="1" ht="18.75">
      <c r="A65" s="339"/>
      <c r="B65" s="325">
        <f>B62-0.8</f>
        <v>1.1000000000000008</v>
      </c>
      <c r="C65" s="240" t="s">
        <v>168</v>
      </c>
      <c r="D65" s="210"/>
      <c r="E65" s="207"/>
      <c r="F65" s="318"/>
      <c r="G65" s="318"/>
      <c r="H65" s="318"/>
      <c r="I65" s="264"/>
      <c r="J65" s="318"/>
      <c r="K65" s="318"/>
      <c r="L65" s="205"/>
      <c r="M65" s="192"/>
    </row>
    <row r="66" spans="1:16" s="275" customFormat="1" ht="75">
      <c r="B66" s="200"/>
      <c r="C66" s="204" t="s">
        <v>169</v>
      </c>
      <c r="D66" s="200" t="s">
        <v>122</v>
      </c>
      <c r="E66" s="194">
        <v>610</v>
      </c>
      <c r="F66" s="317">
        <v>2650</v>
      </c>
      <c r="G66" s="317">
        <v>400</v>
      </c>
      <c r="H66" s="205">
        <f>SUM(F66+G66)*E66</f>
        <v>1860500</v>
      </c>
      <c r="I66" s="264"/>
      <c r="J66" s="317">
        <v>3220</v>
      </c>
      <c r="K66" s="317">
        <v>550</v>
      </c>
      <c r="L66" s="205">
        <f t="shared" si="0"/>
        <v>2299700</v>
      </c>
      <c r="M66" s="192">
        <f t="shared" si="1"/>
        <v>-439200</v>
      </c>
    </row>
    <row r="67" spans="1:16" s="275" customFormat="1" ht="14.1" customHeight="1">
      <c r="B67" s="200"/>
      <c r="C67" s="304"/>
      <c r="D67" s="200"/>
      <c r="E67" s="194"/>
      <c r="F67" s="317"/>
      <c r="G67" s="317"/>
      <c r="H67" s="317"/>
      <c r="I67" s="264"/>
      <c r="J67" s="317"/>
      <c r="K67" s="317"/>
      <c r="L67" s="205"/>
      <c r="M67" s="192"/>
    </row>
    <row r="68" spans="1:16" s="291" customFormat="1" ht="18.75">
      <c r="A68" s="339"/>
      <c r="B68" s="325">
        <f>B65+0.01</f>
        <v>1.1100000000000008</v>
      </c>
      <c r="C68" s="240" t="s">
        <v>170</v>
      </c>
      <c r="D68" s="326"/>
      <c r="E68" s="207"/>
      <c r="F68" s="318"/>
      <c r="G68" s="318"/>
      <c r="H68" s="318"/>
      <c r="I68" s="264"/>
      <c r="J68" s="318"/>
      <c r="K68" s="318"/>
      <c r="L68" s="205"/>
      <c r="M68" s="192"/>
    </row>
    <row r="69" spans="1:16" s="275" customFormat="1" ht="75">
      <c r="B69" s="200"/>
      <c r="C69" s="197" t="s">
        <v>171</v>
      </c>
      <c r="D69" s="200" t="s">
        <v>122</v>
      </c>
      <c r="E69" s="194">
        <v>60</v>
      </c>
      <c r="F69" s="317">
        <v>2000</v>
      </c>
      <c r="G69" s="317">
        <v>400</v>
      </c>
      <c r="H69" s="205">
        <f>SUM(F69+G69)*E69</f>
        <v>144000</v>
      </c>
      <c r="I69" s="264"/>
      <c r="J69" s="317">
        <v>3450</v>
      </c>
      <c r="K69" s="317">
        <v>550</v>
      </c>
      <c r="L69" s="205">
        <f t="shared" si="0"/>
        <v>240000</v>
      </c>
      <c r="M69" s="192">
        <f t="shared" si="1"/>
        <v>-96000</v>
      </c>
    </row>
    <row r="70" spans="1:16" s="275" customFormat="1" ht="14.1" customHeight="1">
      <c r="B70" s="200"/>
      <c r="C70" s="327"/>
      <c r="D70" s="200"/>
      <c r="E70" s="194"/>
      <c r="F70" s="317"/>
      <c r="G70" s="317"/>
      <c r="H70" s="317"/>
      <c r="I70" s="264"/>
      <c r="J70" s="317"/>
      <c r="K70" s="317"/>
      <c r="L70" s="205"/>
      <c r="M70" s="192"/>
    </row>
    <row r="71" spans="1:16" s="291" customFormat="1" ht="18.75" customHeight="1">
      <c r="A71" s="339"/>
      <c r="B71" s="325">
        <f>B68+0.01</f>
        <v>1.1200000000000008</v>
      </c>
      <c r="C71" s="328" t="s">
        <v>172</v>
      </c>
      <c r="D71" s="210"/>
      <c r="E71" s="207"/>
      <c r="F71" s="318"/>
      <c r="G71" s="318"/>
      <c r="H71" s="318"/>
      <c r="I71" s="264"/>
      <c r="J71" s="318"/>
      <c r="K71" s="318"/>
      <c r="L71" s="205"/>
      <c r="M71" s="192"/>
    </row>
    <row r="72" spans="1:16" s="275" customFormat="1" ht="112.5">
      <c r="B72" s="200"/>
      <c r="C72" s="204" t="s">
        <v>173</v>
      </c>
      <c r="D72" s="200"/>
      <c r="E72" s="194"/>
      <c r="F72" s="317"/>
      <c r="G72" s="317"/>
      <c r="H72" s="317"/>
      <c r="I72" s="264"/>
      <c r="J72" s="317"/>
      <c r="K72" s="317"/>
      <c r="L72" s="205"/>
      <c r="M72" s="192"/>
    </row>
    <row r="73" spans="1:16" s="275" customFormat="1" ht="18.75">
      <c r="B73" s="200" t="s">
        <v>12</v>
      </c>
      <c r="C73" s="321" t="s">
        <v>174</v>
      </c>
      <c r="D73" s="200"/>
      <c r="E73" s="194"/>
      <c r="F73" s="317"/>
      <c r="G73" s="317"/>
      <c r="H73" s="317"/>
      <c r="I73" s="264"/>
      <c r="J73" s="317"/>
      <c r="K73" s="317"/>
      <c r="L73" s="205"/>
      <c r="M73" s="192"/>
    </row>
    <row r="74" spans="1:16" s="275" customFormat="1" ht="18.75">
      <c r="B74" s="200" t="s">
        <v>145</v>
      </c>
      <c r="C74" s="321" t="s">
        <v>175</v>
      </c>
      <c r="D74" s="200" t="s">
        <v>133</v>
      </c>
      <c r="E74" s="194">
        <v>3</v>
      </c>
      <c r="F74" s="317">
        <v>3055</v>
      </c>
      <c r="G74" s="317">
        <v>500</v>
      </c>
      <c r="H74" s="205">
        <f t="shared" ref="H74:H77" si="5">SUM(F74+G74)*E74</f>
        <v>10665</v>
      </c>
      <c r="I74" s="264"/>
      <c r="J74" s="317">
        <v>2645</v>
      </c>
      <c r="K74" s="317">
        <v>300</v>
      </c>
      <c r="L74" s="205">
        <f t="shared" si="0"/>
        <v>8835</v>
      </c>
      <c r="M74" s="192">
        <f t="shared" si="1"/>
        <v>1830</v>
      </c>
      <c r="O74" s="275">
        <v>2350</v>
      </c>
      <c r="P74" s="275">
        <f>O74*1.3</f>
        <v>3055</v>
      </c>
    </row>
    <row r="75" spans="1:16" s="275" customFormat="1" ht="18.75">
      <c r="B75" s="200" t="s">
        <v>176</v>
      </c>
      <c r="C75" s="321" t="s">
        <v>177</v>
      </c>
      <c r="D75" s="200" t="s">
        <v>133</v>
      </c>
      <c r="E75" s="194">
        <v>15</v>
      </c>
      <c r="F75" s="317">
        <v>3705</v>
      </c>
      <c r="G75" s="317">
        <v>500</v>
      </c>
      <c r="H75" s="205">
        <f t="shared" si="5"/>
        <v>63075</v>
      </c>
      <c r="I75" s="264"/>
      <c r="J75" s="317">
        <v>3738</v>
      </c>
      <c r="K75" s="317">
        <v>400</v>
      </c>
      <c r="L75" s="205">
        <f t="shared" ref="L75:L131" si="6">SUM(J75+K75)*E75</f>
        <v>62070</v>
      </c>
      <c r="M75" s="192">
        <f t="shared" ref="M75:M131" si="7">H75-L75</f>
        <v>1005</v>
      </c>
      <c r="O75" s="275">
        <v>2850</v>
      </c>
      <c r="P75" s="275">
        <f t="shared" ref="P75:P77" si="8">O75*1.3</f>
        <v>3705</v>
      </c>
    </row>
    <row r="76" spans="1:16" s="275" customFormat="1" ht="18.75">
      <c r="B76" s="200" t="s">
        <v>178</v>
      </c>
      <c r="C76" s="321" t="s">
        <v>179</v>
      </c>
      <c r="D76" s="200" t="s">
        <v>133</v>
      </c>
      <c r="E76" s="194">
        <v>20</v>
      </c>
      <c r="F76" s="317">
        <v>8214</v>
      </c>
      <c r="G76" s="317">
        <v>500</v>
      </c>
      <c r="H76" s="205">
        <f t="shared" si="5"/>
        <v>174280</v>
      </c>
      <c r="I76" s="264"/>
      <c r="J76" s="317">
        <v>8050</v>
      </c>
      <c r="K76" s="317">
        <v>500</v>
      </c>
      <c r="L76" s="205">
        <f t="shared" si="6"/>
        <v>171000</v>
      </c>
      <c r="M76" s="192">
        <f t="shared" si="7"/>
        <v>3280</v>
      </c>
      <c r="O76" s="275">
        <v>6318</v>
      </c>
      <c r="P76" s="275">
        <f t="shared" si="8"/>
        <v>8213.4</v>
      </c>
    </row>
    <row r="77" spans="1:16" s="275" customFormat="1" ht="18.75">
      <c r="B77" s="200" t="s">
        <v>180</v>
      </c>
      <c r="C77" s="321" t="s">
        <v>181</v>
      </c>
      <c r="D77" s="200" t="s">
        <v>133</v>
      </c>
      <c r="E77" s="194">
        <v>6</v>
      </c>
      <c r="F77" s="317">
        <v>4680</v>
      </c>
      <c r="G77" s="317">
        <v>500</v>
      </c>
      <c r="H77" s="205">
        <f t="shared" si="5"/>
        <v>31080</v>
      </c>
      <c r="I77" s="264"/>
      <c r="J77" s="317">
        <v>9200</v>
      </c>
      <c r="K77" s="317">
        <v>500</v>
      </c>
      <c r="L77" s="205">
        <f t="shared" si="6"/>
        <v>58200</v>
      </c>
      <c r="M77" s="192">
        <f t="shared" si="7"/>
        <v>-27120</v>
      </c>
      <c r="O77" s="275">
        <v>3600</v>
      </c>
      <c r="P77" s="275">
        <f t="shared" si="8"/>
        <v>4680</v>
      </c>
    </row>
    <row r="78" spans="1:16" s="275" customFormat="1" ht="12.75" customHeight="1">
      <c r="B78" s="200"/>
      <c r="C78" s="327"/>
      <c r="D78" s="200"/>
      <c r="E78" s="194"/>
      <c r="F78" s="317"/>
      <c r="G78" s="317"/>
      <c r="H78" s="317"/>
      <c r="I78" s="264"/>
      <c r="J78" s="317"/>
      <c r="K78" s="317"/>
      <c r="L78" s="205"/>
      <c r="M78" s="192"/>
    </row>
    <row r="79" spans="1:16" s="275" customFormat="1" ht="18.75">
      <c r="B79" s="200" t="s">
        <v>11</v>
      </c>
      <c r="C79" s="321" t="s">
        <v>182</v>
      </c>
      <c r="D79" s="200"/>
      <c r="E79" s="194"/>
      <c r="F79" s="317"/>
      <c r="G79" s="317"/>
      <c r="H79" s="317"/>
      <c r="I79" s="264"/>
      <c r="J79" s="317"/>
      <c r="K79" s="317"/>
      <c r="L79" s="205"/>
      <c r="M79" s="192"/>
    </row>
    <row r="80" spans="1:16" s="291" customFormat="1" ht="18.75">
      <c r="B80" s="200" t="s">
        <v>145</v>
      </c>
      <c r="C80" s="238" t="s">
        <v>183</v>
      </c>
      <c r="D80" s="200" t="s">
        <v>63</v>
      </c>
      <c r="E80" s="194">
        <v>1</v>
      </c>
      <c r="F80" s="317">
        <v>1625</v>
      </c>
      <c r="G80" s="317">
        <v>500</v>
      </c>
      <c r="H80" s="205">
        <f t="shared" ref="H80:H82" si="9">SUM(F80+G80)*E80</f>
        <v>2125</v>
      </c>
      <c r="I80" s="264"/>
      <c r="J80" s="317">
        <v>3738</v>
      </c>
      <c r="K80" s="317">
        <v>400</v>
      </c>
      <c r="L80" s="205">
        <f t="shared" si="6"/>
        <v>4138</v>
      </c>
      <c r="M80" s="192">
        <f t="shared" si="7"/>
        <v>-2013</v>
      </c>
      <c r="O80" s="291">
        <v>1250</v>
      </c>
      <c r="P80" s="275">
        <f t="shared" ref="P80:P82" si="10">O80*1.3</f>
        <v>1625</v>
      </c>
    </row>
    <row r="81" spans="2:16" s="291" customFormat="1" ht="18.75">
      <c r="B81" s="200" t="s">
        <v>176</v>
      </c>
      <c r="C81" s="238" t="s">
        <v>184</v>
      </c>
      <c r="D81" s="200" t="s">
        <v>63</v>
      </c>
      <c r="E81" s="194">
        <v>1</v>
      </c>
      <c r="F81" s="317">
        <v>2340</v>
      </c>
      <c r="G81" s="317">
        <v>500</v>
      </c>
      <c r="H81" s="205">
        <f t="shared" si="9"/>
        <v>2840</v>
      </c>
      <c r="I81" s="264"/>
      <c r="J81" s="317">
        <v>4945</v>
      </c>
      <c r="K81" s="317">
        <v>500</v>
      </c>
      <c r="L81" s="205">
        <f t="shared" si="6"/>
        <v>5445</v>
      </c>
      <c r="M81" s="192">
        <f t="shared" si="7"/>
        <v>-2605</v>
      </c>
      <c r="O81" s="291">
        <v>1800</v>
      </c>
      <c r="P81" s="275">
        <f t="shared" si="10"/>
        <v>2340</v>
      </c>
    </row>
    <row r="82" spans="2:16" s="291" customFormat="1" ht="18.75">
      <c r="B82" s="200" t="s">
        <v>178</v>
      </c>
      <c r="C82" s="238" t="s">
        <v>185</v>
      </c>
      <c r="D82" s="200" t="s">
        <v>63</v>
      </c>
      <c r="E82" s="194">
        <v>1</v>
      </c>
      <c r="F82" s="317">
        <v>4680</v>
      </c>
      <c r="G82" s="317">
        <v>500</v>
      </c>
      <c r="H82" s="205">
        <f t="shared" si="9"/>
        <v>5180</v>
      </c>
      <c r="I82" s="264"/>
      <c r="J82" s="317">
        <v>9775</v>
      </c>
      <c r="K82" s="317">
        <v>500</v>
      </c>
      <c r="L82" s="205">
        <f t="shared" si="6"/>
        <v>10275</v>
      </c>
      <c r="M82" s="192">
        <f t="shared" si="7"/>
        <v>-5095</v>
      </c>
      <c r="O82" s="291">
        <v>3600</v>
      </c>
      <c r="P82" s="275">
        <f t="shared" si="10"/>
        <v>4680</v>
      </c>
    </row>
    <row r="83" spans="2:16" s="275" customFormat="1" ht="12.75" customHeight="1">
      <c r="B83" s="200"/>
      <c r="C83" s="327"/>
      <c r="D83" s="200"/>
      <c r="E83" s="194"/>
      <c r="F83" s="317"/>
      <c r="G83" s="317"/>
      <c r="H83" s="317"/>
      <c r="I83" s="264"/>
      <c r="J83" s="317"/>
      <c r="K83" s="317"/>
      <c r="L83" s="205"/>
      <c r="M83" s="192"/>
    </row>
    <row r="84" spans="2:16" s="275" customFormat="1" ht="18.75">
      <c r="B84" s="200" t="s">
        <v>11</v>
      </c>
      <c r="C84" s="321" t="s">
        <v>186</v>
      </c>
      <c r="D84" s="200"/>
      <c r="E84" s="194"/>
      <c r="F84" s="317"/>
      <c r="G84" s="317"/>
      <c r="H84" s="317"/>
      <c r="I84" s="264"/>
      <c r="J84" s="317"/>
      <c r="K84" s="317"/>
      <c r="L84" s="205"/>
      <c r="M84" s="192"/>
    </row>
    <row r="85" spans="2:16" s="291" customFormat="1" ht="18.75">
      <c r="B85" s="200" t="s">
        <v>145</v>
      </c>
      <c r="C85" s="238" t="s">
        <v>187</v>
      </c>
      <c r="D85" s="200" t="s">
        <v>63</v>
      </c>
      <c r="E85" s="194">
        <v>1</v>
      </c>
      <c r="F85" s="317">
        <v>2000</v>
      </c>
      <c r="G85" s="317">
        <v>400</v>
      </c>
      <c r="H85" s="205">
        <f t="shared" ref="H85:H92" si="11">SUM(F85+G85)*E85</f>
        <v>2400</v>
      </c>
      <c r="I85" s="264"/>
      <c r="J85" s="317">
        <v>2875</v>
      </c>
      <c r="K85" s="317">
        <v>300</v>
      </c>
      <c r="L85" s="205">
        <f t="shared" si="6"/>
        <v>3175</v>
      </c>
      <c r="M85" s="192">
        <f t="shared" si="7"/>
        <v>-775</v>
      </c>
    </row>
    <row r="86" spans="2:16" s="291" customFormat="1" ht="18.75">
      <c r="B86" s="200" t="s">
        <v>176</v>
      </c>
      <c r="C86" s="238" t="s">
        <v>188</v>
      </c>
      <c r="D86" s="200" t="s">
        <v>63</v>
      </c>
      <c r="E86" s="194">
        <v>1</v>
      </c>
      <c r="F86" s="317">
        <v>2400</v>
      </c>
      <c r="G86" s="317">
        <v>400</v>
      </c>
      <c r="H86" s="205">
        <f t="shared" si="11"/>
        <v>2800</v>
      </c>
      <c r="I86" s="264"/>
      <c r="J86" s="317">
        <v>2875</v>
      </c>
      <c r="K86" s="317">
        <v>300</v>
      </c>
      <c r="L86" s="205">
        <f t="shared" si="6"/>
        <v>3175</v>
      </c>
      <c r="M86" s="192">
        <f t="shared" si="7"/>
        <v>-375</v>
      </c>
    </row>
    <row r="87" spans="2:16" s="291" customFormat="1" ht="18.75">
      <c r="B87" s="200" t="s">
        <v>178</v>
      </c>
      <c r="C87" s="238" t="s">
        <v>183</v>
      </c>
      <c r="D87" s="200" t="s">
        <v>63</v>
      </c>
      <c r="E87" s="194">
        <v>1</v>
      </c>
      <c r="F87" s="317">
        <v>2800</v>
      </c>
      <c r="G87" s="317">
        <v>400</v>
      </c>
      <c r="H87" s="205">
        <f t="shared" si="11"/>
        <v>3200</v>
      </c>
      <c r="I87" s="264"/>
      <c r="J87" s="317">
        <v>2875</v>
      </c>
      <c r="K87" s="317">
        <v>500</v>
      </c>
      <c r="L87" s="205">
        <f t="shared" si="6"/>
        <v>3375</v>
      </c>
      <c r="M87" s="192">
        <f t="shared" si="7"/>
        <v>-175</v>
      </c>
    </row>
    <row r="88" spans="2:16" s="291" customFormat="1" ht="18.75">
      <c r="B88" s="200" t="s">
        <v>180</v>
      </c>
      <c r="C88" s="238" t="s">
        <v>189</v>
      </c>
      <c r="D88" s="200" t="s">
        <v>63</v>
      </c>
      <c r="E88" s="194">
        <v>1</v>
      </c>
      <c r="F88" s="317">
        <v>3500</v>
      </c>
      <c r="G88" s="317">
        <v>400</v>
      </c>
      <c r="H88" s="205">
        <f t="shared" si="11"/>
        <v>3900</v>
      </c>
      <c r="I88" s="264"/>
      <c r="J88" s="317">
        <v>4025</v>
      </c>
      <c r="K88" s="317">
        <v>500</v>
      </c>
      <c r="L88" s="205">
        <f t="shared" si="6"/>
        <v>4525</v>
      </c>
      <c r="M88" s="192">
        <f t="shared" si="7"/>
        <v>-625</v>
      </c>
    </row>
    <row r="89" spans="2:16" s="291" customFormat="1" ht="18.75">
      <c r="B89" s="200" t="s">
        <v>190</v>
      </c>
      <c r="C89" s="238" t="s">
        <v>191</v>
      </c>
      <c r="D89" s="200" t="s">
        <v>63</v>
      </c>
      <c r="E89" s="194">
        <v>1</v>
      </c>
      <c r="F89" s="317">
        <v>3800</v>
      </c>
      <c r="G89" s="317">
        <v>400</v>
      </c>
      <c r="H89" s="205">
        <f t="shared" si="11"/>
        <v>4200</v>
      </c>
      <c r="I89" s="264"/>
      <c r="J89" s="317">
        <v>4025</v>
      </c>
      <c r="K89" s="317">
        <v>500</v>
      </c>
      <c r="L89" s="205">
        <f t="shared" si="6"/>
        <v>4525</v>
      </c>
      <c r="M89" s="192">
        <f t="shared" si="7"/>
        <v>-325</v>
      </c>
    </row>
    <row r="90" spans="2:16" s="291" customFormat="1" ht="18.75">
      <c r="B90" s="200" t="s">
        <v>192</v>
      </c>
      <c r="C90" s="238" t="s">
        <v>193</v>
      </c>
      <c r="D90" s="200" t="s">
        <v>63</v>
      </c>
      <c r="E90" s="194">
        <v>1</v>
      </c>
      <c r="F90" s="317">
        <v>4500</v>
      </c>
      <c r="G90" s="317">
        <v>400</v>
      </c>
      <c r="H90" s="205">
        <f t="shared" si="11"/>
        <v>4900</v>
      </c>
      <c r="I90" s="264"/>
      <c r="J90" s="317">
        <v>4600</v>
      </c>
      <c r="K90" s="317">
        <v>500</v>
      </c>
      <c r="L90" s="205">
        <f t="shared" si="6"/>
        <v>5100</v>
      </c>
      <c r="M90" s="192">
        <f t="shared" si="7"/>
        <v>-200</v>
      </c>
    </row>
    <row r="91" spans="2:16" s="291" customFormat="1" ht="18.75">
      <c r="B91" s="200" t="s">
        <v>194</v>
      </c>
      <c r="C91" s="238" t="s">
        <v>195</v>
      </c>
      <c r="D91" s="200" t="s">
        <v>63</v>
      </c>
      <c r="E91" s="194">
        <v>1</v>
      </c>
      <c r="F91" s="317">
        <v>5500</v>
      </c>
      <c r="G91" s="317">
        <v>400</v>
      </c>
      <c r="H91" s="205">
        <f t="shared" si="11"/>
        <v>5900</v>
      </c>
      <c r="I91" s="264"/>
      <c r="J91" s="317">
        <v>5750</v>
      </c>
      <c r="K91" s="317">
        <v>500</v>
      </c>
      <c r="L91" s="205">
        <f t="shared" si="6"/>
        <v>6250</v>
      </c>
      <c r="M91" s="192">
        <f t="shared" si="7"/>
        <v>-350</v>
      </c>
    </row>
    <row r="92" spans="2:16" s="291" customFormat="1" ht="18.75">
      <c r="B92" s="200" t="s">
        <v>196</v>
      </c>
      <c r="C92" s="238" t="s">
        <v>197</v>
      </c>
      <c r="D92" s="200" t="s">
        <v>63</v>
      </c>
      <c r="E92" s="194">
        <v>1</v>
      </c>
      <c r="F92" s="317">
        <v>8000</v>
      </c>
      <c r="G92" s="317">
        <v>400</v>
      </c>
      <c r="H92" s="205">
        <f t="shared" si="11"/>
        <v>8400</v>
      </c>
      <c r="I92" s="264"/>
      <c r="J92" s="317">
        <v>23000</v>
      </c>
      <c r="K92" s="317">
        <v>2000</v>
      </c>
      <c r="L92" s="205">
        <f t="shared" si="6"/>
        <v>25000</v>
      </c>
      <c r="M92" s="192">
        <f t="shared" si="7"/>
        <v>-16600</v>
      </c>
    </row>
    <row r="93" spans="2:16" s="275" customFormat="1" ht="18.75">
      <c r="B93" s="200"/>
      <c r="C93" s="321"/>
      <c r="D93" s="200"/>
      <c r="E93" s="194"/>
      <c r="F93" s="317"/>
      <c r="G93" s="317"/>
      <c r="H93" s="317"/>
      <c r="I93" s="266"/>
      <c r="J93" s="317"/>
      <c r="K93" s="317"/>
      <c r="L93" s="205"/>
      <c r="M93" s="192"/>
    </row>
    <row r="94" spans="2:16" s="275" customFormat="1" ht="18.75">
      <c r="B94" s="200" t="s">
        <v>39</v>
      </c>
      <c r="C94" s="321" t="s">
        <v>198</v>
      </c>
      <c r="D94" s="200"/>
      <c r="E94" s="194"/>
      <c r="F94" s="317"/>
      <c r="G94" s="317"/>
      <c r="H94" s="317"/>
      <c r="I94" s="264"/>
      <c r="J94" s="317"/>
      <c r="K94" s="317"/>
      <c r="L94" s="205"/>
      <c r="M94" s="192"/>
    </row>
    <row r="95" spans="2:16" s="275" customFormat="1" ht="18.75">
      <c r="B95" s="200" t="s">
        <v>145</v>
      </c>
      <c r="C95" s="321" t="s">
        <v>199</v>
      </c>
      <c r="D95" s="200" t="s">
        <v>155</v>
      </c>
      <c r="E95" s="194">
        <v>4</v>
      </c>
      <c r="F95" s="317">
        <v>3198</v>
      </c>
      <c r="G95" s="317">
        <v>1000</v>
      </c>
      <c r="H95" s="205">
        <f t="shared" ref="H95:H96" si="12">SUM(F95+G95)*E95</f>
        <v>16792</v>
      </c>
      <c r="I95" s="264"/>
      <c r="J95" s="317">
        <v>2013</v>
      </c>
      <c r="K95" s="317">
        <v>350</v>
      </c>
      <c r="L95" s="205">
        <f t="shared" si="6"/>
        <v>9452</v>
      </c>
      <c r="M95" s="192">
        <f t="shared" si="7"/>
        <v>7340</v>
      </c>
      <c r="O95" s="275">
        <v>2460</v>
      </c>
      <c r="P95" s="275">
        <f t="shared" ref="P95:P96" si="13">O95*1.3</f>
        <v>3198</v>
      </c>
    </row>
    <row r="96" spans="2:16" s="275" customFormat="1" ht="18.75">
      <c r="B96" s="200" t="s">
        <v>176</v>
      </c>
      <c r="C96" s="321" t="s">
        <v>200</v>
      </c>
      <c r="D96" s="200" t="s">
        <v>155</v>
      </c>
      <c r="E96" s="194">
        <v>40</v>
      </c>
      <c r="F96" s="317">
        <v>3731</v>
      </c>
      <c r="G96" s="317">
        <v>1000</v>
      </c>
      <c r="H96" s="205">
        <f t="shared" si="12"/>
        <v>189240</v>
      </c>
      <c r="I96" s="264"/>
      <c r="J96" s="317">
        <v>4025</v>
      </c>
      <c r="K96" s="317">
        <v>350</v>
      </c>
      <c r="L96" s="205">
        <f t="shared" si="6"/>
        <v>175000</v>
      </c>
      <c r="M96" s="192">
        <f t="shared" si="7"/>
        <v>14240</v>
      </c>
      <c r="O96" s="275">
        <v>2870</v>
      </c>
      <c r="P96" s="275">
        <f t="shared" si="13"/>
        <v>3731</v>
      </c>
    </row>
    <row r="97" spans="1:16" s="275" customFormat="1" ht="18.75">
      <c r="B97" s="200"/>
      <c r="C97" s="327"/>
      <c r="D97" s="200"/>
      <c r="E97" s="194"/>
      <c r="F97" s="317"/>
      <c r="G97" s="317"/>
      <c r="H97" s="317"/>
      <c r="I97" s="264"/>
      <c r="J97" s="317"/>
      <c r="K97" s="317"/>
      <c r="L97" s="205"/>
      <c r="M97" s="192"/>
    </row>
    <row r="98" spans="1:16" s="275" customFormat="1" ht="18.75">
      <c r="B98" s="200" t="s">
        <v>115</v>
      </c>
      <c r="C98" s="321" t="s">
        <v>201</v>
      </c>
      <c r="D98" s="200"/>
      <c r="E98" s="194"/>
      <c r="F98" s="317"/>
      <c r="G98" s="317"/>
      <c r="H98" s="317"/>
      <c r="I98" s="264"/>
      <c r="J98" s="317"/>
      <c r="K98" s="317"/>
      <c r="L98" s="205"/>
      <c r="M98" s="192"/>
    </row>
    <row r="99" spans="1:16" s="275" customFormat="1" ht="18.75">
      <c r="B99" s="200" t="s">
        <v>145</v>
      </c>
      <c r="C99" s="321" t="s">
        <v>202</v>
      </c>
      <c r="D99" s="200" t="s">
        <v>133</v>
      </c>
      <c r="E99" s="194">
        <v>12</v>
      </c>
      <c r="F99" s="317">
        <v>1625</v>
      </c>
      <c r="G99" s="317">
        <v>500</v>
      </c>
      <c r="H99" s="205">
        <f t="shared" ref="H99" si="14">SUM(F99+G99)*E99</f>
        <v>25500</v>
      </c>
      <c r="I99" s="264"/>
      <c r="J99" s="317">
        <v>2875</v>
      </c>
      <c r="K99" s="317">
        <v>300</v>
      </c>
      <c r="L99" s="205">
        <f t="shared" si="6"/>
        <v>38100</v>
      </c>
      <c r="M99" s="192">
        <f t="shared" si="7"/>
        <v>-12600</v>
      </c>
    </row>
    <row r="100" spans="1:16" s="275" customFormat="1" ht="12.75" customHeight="1">
      <c r="B100" s="200"/>
      <c r="C100" s="327"/>
      <c r="D100" s="200"/>
      <c r="E100" s="194"/>
      <c r="F100" s="317"/>
      <c r="G100" s="317"/>
      <c r="H100" s="317"/>
      <c r="I100" s="264"/>
      <c r="J100" s="317"/>
      <c r="K100" s="317"/>
      <c r="L100" s="205"/>
      <c r="M100" s="192"/>
    </row>
    <row r="101" spans="1:16" s="275" customFormat="1" ht="16.5" customHeight="1">
      <c r="A101" s="274"/>
      <c r="B101" s="325">
        <f>B71+0.01</f>
        <v>1.1300000000000008</v>
      </c>
      <c r="C101" s="220" t="s">
        <v>203</v>
      </c>
      <c r="D101" s="210"/>
      <c r="E101" s="207"/>
      <c r="F101" s="318"/>
      <c r="G101" s="318"/>
      <c r="H101" s="318"/>
      <c r="I101" s="264"/>
      <c r="J101" s="318"/>
      <c r="K101" s="318"/>
      <c r="L101" s="205"/>
      <c r="M101" s="192"/>
    </row>
    <row r="102" spans="1:16" s="275" customFormat="1" ht="75">
      <c r="B102" s="200"/>
      <c r="C102" s="197" t="s">
        <v>204</v>
      </c>
      <c r="D102" s="200"/>
      <c r="E102" s="335"/>
      <c r="F102" s="317"/>
      <c r="G102" s="317"/>
      <c r="H102" s="317"/>
      <c r="I102" s="264"/>
      <c r="J102" s="317"/>
      <c r="K102" s="317"/>
      <c r="L102" s="205"/>
      <c r="M102" s="192"/>
    </row>
    <row r="103" spans="1:16" s="275" customFormat="1" ht="20.100000000000001" customHeight="1">
      <c r="B103" s="200" t="s">
        <v>12</v>
      </c>
      <c r="C103" s="321" t="s">
        <v>202</v>
      </c>
      <c r="D103" s="200" t="s">
        <v>155</v>
      </c>
      <c r="E103" s="194">
        <v>40</v>
      </c>
      <c r="F103" s="317">
        <v>1200</v>
      </c>
      <c r="G103" s="317">
        <v>300</v>
      </c>
      <c r="H103" s="205">
        <f t="shared" ref="H103" si="15">SUM(F103+G103)*E103</f>
        <v>60000</v>
      </c>
      <c r="I103" s="264"/>
      <c r="J103" s="317">
        <v>920</v>
      </c>
      <c r="K103" s="317">
        <v>200</v>
      </c>
      <c r="L103" s="205">
        <f t="shared" si="6"/>
        <v>44800</v>
      </c>
      <c r="M103" s="192">
        <f t="shared" si="7"/>
        <v>15200</v>
      </c>
    </row>
    <row r="104" spans="1:16" s="275" customFormat="1" ht="12.75" customHeight="1">
      <c r="B104" s="200"/>
      <c r="C104" s="327"/>
      <c r="D104" s="200"/>
      <c r="E104" s="194"/>
      <c r="F104" s="317"/>
      <c r="G104" s="317"/>
      <c r="H104" s="317"/>
      <c r="I104" s="264"/>
      <c r="J104" s="317"/>
      <c r="K104" s="317"/>
      <c r="L104" s="205"/>
      <c r="M104" s="192"/>
    </row>
    <row r="105" spans="1:16" s="275" customFormat="1" ht="16.5" customHeight="1">
      <c r="A105" s="274"/>
      <c r="B105" s="325">
        <f>B101+0.01</f>
        <v>1.1400000000000008</v>
      </c>
      <c r="C105" s="220" t="s">
        <v>205</v>
      </c>
      <c r="D105" s="210"/>
      <c r="E105" s="207"/>
      <c r="F105" s="318"/>
      <c r="G105" s="318"/>
      <c r="H105" s="318"/>
      <c r="I105" s="264"/>
      <c r="J105" s="318"/>
      <c r="K105" s="318"/>
      <c r="L105" s="205"/>
      <c r="M105" s="192"/>
    </row>
    <row r="106" spans="1:16" s="275" customFormat="1" ht="75">
      <c r="B106" s="200"/>
      <c r="C106" s="204" t="s">
        <v>206</v>
      </c>
      <c r="D106" s="200"/>
      <c r="E106" s="335"/>
      <c r="F106" s="317"/>
      <c r="G106" s="317"/>
      <c r="H106" s="317"/>
      <c r="I106" s="264"/>
      <c r="J106" s="317"/>
      <c r="K106" s="317"/>
      <c r="L106" s="205"/>
      <c r="M106" s="192"/>
    </row>
    <row r="107" spans="1:16" s="275" customFormat="1" ht="20.100000000000001" customHeight="1">
      <c r="B107" s="200" t="s">
        <v>12</v>
      </c>
      <c r="C107" s="321" t="s">
        <v>202</v>
      </c>
      <c r="D107" s="200" t="s">
        <v>133</v>
      </c>
      <c r="E107" s="194">
        <v>34</v>
      </c>
      <c r="F107" s="317">
        <v>1950</v>
      </c>
      <c r="G107" s="317">
        <v>500</v>
      </c>
      <c r="H107" s="205">
        <f t="shared" ref="H107" si="16">SUM(F107+G107)*E107</f>
        <v>83300</v>
      </c>
      <c r="I107" s="264"/>
      <c r="J107" s="317">
        <v>3450</v>
      </c>
      <c r="K107" s="317">
        <v>500</v>
      </c>
      <c r="L107" s="205">
        <f t="shared" si="6"/>
        <v>134300</v>
      </c>
      <c r="M107" s="192">
        <f t="shared" si="7"/>
        <v>-51000</v>
      </c>
      <c r="O107" s="275">
        <v>1500</v>
      </c>
      <c r="P107" s="275">
        <f>O107*1.3</f>
        <v>1950</v>
      </c>
    </row>
    <row r="108" spans="1:16" s="275" customFormat="1" ht="12.75" customHeight="1">
      <c r="B108" s="200"/>
      <c r="C108" s="327"/>
      <c r="D108" s="200"/>
      <c r="E108" s="194"/>
      <c r="F108" s="317"/>
      <c r="G108" s="317"/>
      <c r="H108" s="317"/>
      <c r="I108" s="264"/>
      <c r="J108" s="317"/>
      <c r="K108" s="317"/>
      <c r="L108" s="205"/>
      <c r="M108" s="192"/>
    </row>
    <row r="109" spans="1:16" s="275" customFormat="1" ht="16.5" customHeight="1">
      <c r="A109" s="274"/>
      <c r="B109" s="325">
        <f>B105+0.01</f>
        <v>1.1500000000000008</v>
      </c>
      <c r="C109" s="220" t="s">
        <v>207</v>
      </c>
      <c r="D109" s="210"/>
      <c r="E109" s="207"/>
      <c r="F109" s="318"/>
      <c r="G109" s="318"/>
      <c r="H109" s="318"/>
      <c r="I109" s="264"/>
      <c r="J109" s="318"/>
      <c r="K109" s="318"/>
      <c r="L109" s="205"/>
      <c r="M109" s="192"/>
    </row>
    <row r="110" spans="1:16" s="275" customFormat="1" ht="131.25">
      <c r="B110" s="200"/>
      <c r="C110" s="204" t="s">
        <v>208</v>
      </c>
      <c r="D110" s="200"/>
      <c r="E110" s="335"/>
      <c r="F110" s="317"/>
      <c r="G110" s="317"/>
      <c r="H110" s="317"/>
      <c r="I110" s="264"/>
      <c r="J110" s="317"/>
      <c r="K110" s="317"/>
      <c r="L110" s="205"/>
      <c r="M110" s="192"/>
    </row>
    <row r="111" spans="1:16" s="275" customFormat="1" ht="18.75">
      <c r="B111" s="200" t="s">
        <v>12</v>
      </c>
      <c r="C111" s="321" t="s">
        <v>187</v>
      </c>
      <c r="D111" s="200" t="s">
        <v>63</v>
      </c>
      <c r="E111" s="194">
        <v>1</v>
      </c>
      <c r="F111" s="317">
        <v>3250</v>
      </c>
      <c r="G111" s="317">
        <v>500</v>
      </c>
      <c r="H111" s="205">
        <f t="shared" ref="H111:H120" si="17">SUM(F111+G111)*E111</f>
        <v>3750</v>
      </c>
      <c r="I111" s="264"/>
      <c r="J111" s="317">
        <v>3163</v>
      </c>
      <c r="K111" s="317">
        <v>300</v>
      </c>
      <c r="L111" s="205">
        <f t="shared" si="6"/>
        <v>3463</v>
      </c>
      <c r="M111" s="192">
        <f t="shared" si="7"/>
        <v>287</v>
      </c>
      <c r="O111" s="275">
        <v>2500</v>
      </c>
      <c r="P111" s="275">
        <f t="shared" ref="P111:P120" si="18">O111*1.3</f>
        <v>3250</v>
      </c>
    </row>
    <row r="112" spans="1:16" s="275" customFormat="1" ht="18.75">
      <c r="B112" s="200" t="s">
        <v>11</v>
      </c>
      <c r="C112" s="321" t="s">
        <v>183</v>
      </c>
      <c r="D112" s="200" t="s">
        <v>63</v>
      </c>
      <c r="E112" s="194">
        <v>1</v>
      </c>
      <c r="F112" s="317">
        <v>3250</v>
      </c>
      <c r="G112" s="317">
        <v>500</v>
      </c>
      <c r="H112" s="205">
        <f t="shared" si="17"/>
        <v>3750</v>
      </c>
      <c r="I112" s="264"/>
      <c r="J112" s="317">
        <v>3565</v>
      </c>
      <c r="K112" s="317">
        <v>400</v>
      </c>
      <c r="L112" s="205">
        <f t="shared" si="6"/>
        <v>3965</v>
      </c>
      <c r="M112" s="192">
        <f t="shared" si="7"/>
        <v>-215</v>
      </c>
      <c r="O112" s="275">
        <v>2500</v>
      </c>
      <c r="P112" s="275">
        <f t="shared" si="18"/>
        <v>3250</v>
      </c>
    </row>
    <row r="113" spans="1:16" s="275" customFormat="1" ht="18.75">
      <c r="B113" s="200" t="s">
        <v>39</v>
      </c>
      <c r="C113" s="321" t="s">
        <v>209</v>
      </c>
      <c r="D113" s="200" t="s">
        <v>63</v>
      </c>
      <c r="E113" s="194">
        <v>1</v>
      </c>
      <c r="F113" s="317">
        <v>3250</v>
      </c>
      <c r="G113" s="317">
        <v>500</v>
      </c>
      <c r="H113" s="205">
        <f t="shared" si="17"/>
        <v>3750</v>
      </c>
      <c r="I113" s="264"/>
      <c r="J113" s="317">
        <v>2760</v>
      </c>
      <c r="K113" s="317">
        <v>300</v>
      </c>
      <c r="L113" s="205">
        <f t="shared" si="6"/>
        <v>3060</v>
      </c>
      <c r="M113" s="192">
        <f t="shared" si="7"/>
        <v>690</v>
      </c>
      <c r="O113" s="275">
        <v>2500</v>
      </c>
      <c r="P113" s="275">
        <f t="shared" si="18"/>
        <v>3250</v>
      </c>
    </row>
    <row r="114" spans="1:16" s="275" customFormat="1" ht="18.75">
      <c r="B114" s="200" t="s">
        <v>115</v>
      </c>
      <c r="C114" s="321" t="s">
        <v>210</v>
      </c>
      <c r="D114" s="200" t="s">
        <v>63</v>
      </c>
      <c r="E114" s="194">
        <v>1</v>
      </c>
      <c r="F114" s="317">
        <v>5614</v>
      </c>
      <c r="G114" s="317">
        <v>500</v>
      </c>
      <c r="H114" s="205">
        <f t="shared" si="17"/>
        <v>6114</v>
      </c>
      <c r="I114" s="264"/>
      <c r="J114" s="317">
        <v>7705</v>
      </c>
      <c r="K114" s="317">
        <v>500</v>
      </c>
      <c r="L114" s="205">
        <f t="shared" si="6"/>
        <v>8205</v>
      </c>
      <c r="M114" s="192">
        <f t="shared" si="7"/>
        <v>-2091</v>
      </c>
      <c r="O114" s="275">
        <v>4318</v>
      </c>
      <c r="P114" s="275">
        <f t="shared" si="18"/>
        <v>5613.4000000000005</v>
      </c>
    </row>
    <row r="115" spans="1:16" s="275" customFormat="1" ht="18.75">
      <c r="B115" s="200" t="s">
        <v>118</v>
      </c>
      <c r="C115" s="321" t="s">
        <v>184</v>
      </c>
      <c r="D115" s="200" t="s">
        <v>133</v>
      </c>
      <c r="E115" s="194">
        <v>5</v>
      </c>
      <c r="F115" s="317">
        <v>3250</v>
      </c>
      <c r="G115" s="317">
        <v>500</v>
      </c>
      <c r="H115" s="205">
        <f t="shared" si="17"/>
        <v>18750</v>
      </c>
      <c r="I115" s="264"/>
      <c r="J115" s="317">
        <v>4715</v>
      </c>
      <c r="K115" s="317">
        <v>500</v>
      </c>
      <c r="L115" s="205">
        <f t="shared" si="6"/>
        <v>26075</v>
      </c>
      <c r="M115" s="192">
        <f t="shared" si="7"/>
        <v>-7325</v>
      </c>
      <c r="O115" s="275">
        <v>2500</v>
      </c>
      <c r="P115" s="275">
        <f t="shared" si="18"/>
        <v>3250</v>
      </c>
    </row>
    <row r="116" spans="1:16" s="275" customFormat="1" ht="18.75">
      <c r="B116" s="200" t="s">
        <v>116</v>
      </c>
      <c r="C116" s="321" t="s">
        <v>189</v>
      </c>
      <c r="D116" s="200" t="s">
        <v>63</v>
      </c>
      <c r="E116" s="194">
        <v>1</v>
      </c>
      <c r="F116" s="317">
        <v>4576</v>
      </c>
      <c r="G116" s="317">
        <v>500</v>
      </c>
      <c r="H116" s="205">
        <f t="shared" si="17"/>
        <v>5076</v>
      </c>
      <c r="I116" s="264"/>
      <c r="J116" s="317">
        <v>6325</v>
      </c>
      <c r="K116" s="317">
        <v>500</v>
      </c>
      <c r="L116" s="205">
        <f t="shared" si="6"/>
        <v>6825</v>
      </c>
      <c r="M116" s="192">
        <f t="shared" si="7"/>
        <v>-1749</v>
      </c>
      <c r="O116" s="275">
        <v>3520</v>
      </c>
      <c r="P116" s="275">
        <f t="shared" si="18"/>
        <v>4576</v>
      </c>
    </row>
    <row r="117" spans="1:16" s="275" customFormat="1" ht="18.75">
      <c r="B117" s="200" t="s">
        <v>119</v>
      </c>
      <c r="C117" s="321" t="s">
        <v>191</v>
      </c>
      <c r="D117" s="200" t="s">
        <v>63</v>
      </c>
      <c r="E117" s="194">
        <v>1</v>
      </c>
      <c r="F117" s="317">
        <v>4119</v>
      </c>
      <c r="G117" s="317">
        <v>500</v>
      </c>
      <c r="H117" s="205">
        <f t="shared" si="17"/>
        <v>4619</v>
      </c>
      <c r="I117" s="264"/>
      <c r="J117" s="317">
        <v>5750</v>
      </c>
      <c r="K117" s="317">
        <v>500</v>
      </c>
      <c r="L117" s="205">
        <f t="shared" si="6"/>
        <v>6250</v>
      </c>
      <c r="M117" s="192">
        <f t="shared" si="7"/>
        <v>-1631</v>
      </c>
      <c r="O117" s="275">
        <v>3168</v>
      </c>
      <c r="P117" s="275">
        <f t="shared" si="18"/>
        <v>4118.4000000000005</v>
      </c>
    </row>
    <row r="118" spans="1:16" s="275" customFormat="1" ht="18.75">
      <c r="B118" s="200" t="s">
        <v>120</v>
      </c>
      <c r="C118" s="321" t="s">
        <v>211</v>
      </c>
      <c r="D118" s="200" t="s">
        <v>63</v>
      </c>
      <c r="E118" s="194">
        <v>1</v>
      </c>
      <c r="F118" s="317">
        <v>4030</v>
      </c>
      <c r="G118" s="317">
        <v>500</v>
      </c>
      <c r="H118" s="205">
        <f t="shared" si="17"/>
        <v>4530</v>
      </c>
      <c r="I118" s="264"/>
      <c r="J118" s="317">
        <v>6555</v>
      </c>
      <c r="K118" s="317">
        <v>500</v>
      </c>
      <c r="L118" s="205">
        <f t="shared" si="6"/>
        <v>7055</v>
      </c>
      <c r="M118" s="192">
        <f t="shared" si="7"/>
        <v>-2525</v>
      </c>
      <c r="O118" s="275">
        <v>3100</v>
      </c>
      <c r="P118" s="275">
        <f t="shared" si="18"/>
        <v>4030</v>
      </c>
    </row>
    <row r="119" spans="1:16" s="275" customFormat="1" ht="18.75">
      <c r="B119" s="200" t="s">
        <v>97</v>
      </c>
      <c r="C119" s="321" t="s">
        <v>212</v>
      </c>
      <c r="D119" s="200" t="s">
        <v>63</v>
      </c>
      <c r="E119" s="194">
        <v>1</v>
      </c>
      <c r="F119" s="317">
        <v>15787</v>
      </c>
      <c r="G119" s="317">
        <v>500</v>
      </c>
      <c r="H119" s="205">
        <f t="shared" si="17"/>
        <v>16287</v>
      </c>
      <c r="I119" s="264"/>
      <c r="J119" s="317">
        <v>19550</v>
      </c>
      <c r="K119" s="317">
        <v>2000</v>
      </c>
      <c r="L119" s="205">
        <f t="shared" si="6"/>
        <v>21550</v>
      </c>
      <c r="M119" s="192">
        <f t="shared" si="7"/>
        <v>-5263</v>
      </c>
      <c r="O119" s="275">
        <v>12144</v>
      </c>
      <c r="P119" s="275">
        <f t="shared" si="18"/>
        <v>15787.2</v>
      </c>
    </row>
    <row r="120" spans="1:16" s="275" customFormat="1" ht="18.75">
      <c r="B120" s="200" t="s">
        <v>121</v>
      </c>
      <c r="C120" s="321" t="s">
        <v>213</v>
      </c>
      <c r="D120" s="200" t="s">
        <v>63</v>
      </c>
      <c r="E120" s="194">
        <v>1</v>
      </c>
      <c r="F120" s="317">
        <v>16474</v>
      </c>
      <c r="G120" s="317">
        <v>500</v>
      </c>
      <c r="H120" s="205">
        <f t="shared" si="17"/>
        <v>16974</v>
      </c>
      <c r="I120" s="264"/>
      <c r="J120" s="317">
        <v>20700</v>
      </c>
      <c r="K120" s="317">
        <v>2000</v>
      </c>
      <c r="L120" s="205">
        <f t="shared" si="6"/>
        <v>22700</v>
      </c>
      <c r="M120" s="192">
        <f t="shared" si="7"/>
        <v>-5726</v>
      </c>
      <c r="O120" s="275">
        <v>12672</v>
      </c>
      <c r="P120" s="275">
        <f t="shared" si="18"/>
        <v>16473.600000000002</v>
      </c>
    </row>
    <row r="121" spans="1:16" s="275" customFormat="1" ht="18.75">
      <c r="B121" s="200"/>
      <c r="C121" s="204"/>
      <c r="D121" s="200"/>
      <c r="E121" s="335"/>
      <c r="F121" s="317"/>
      <c r="G121" s="317"/>
      <c r="H121" s="317"/>
      <c r="I121" s="264"/>
      <c r="J121" s="317"/>
      <c r="K121" s="317"/>
      <c r="L121" s="205"/>
      <c r="M121" s="192"/>
    </row>
    <row r="122" spans="1:16" s="275" customFormat="1" ht="18.75">
      <c r="A122" s="273"/>
      <c r="B122" s="222">
        <v>2</v>
      </c>
      <c r="C122" s="219" t="s">
        <v>214</v>
      </c>
      <c r="D122" s="222"/>
      <c r="E122" s="214"/>
      <c r="F122" s="341"/>
      <c r="G122" s="341"/>
      <c r="H122" s="341"/>
      <c r="I122" s="264"/>
      <c r="J122" s="341"/>
      <c r="K122" s="341"/>
      <c r="L122" s="205"/>
      <c r="M122" s="192"/>
    </row>
    <row r="123" spans="1:16" s="276" customFormat="1" ht="18.75">
      <c r="B123" s="225"/>
      <c r="C123" s="195"/>
      <c r="D123" s="200"/>
      <c r="E123" s="194"/>
      <c r="F123" s="317"/>
      <c r="G123" s="317"/>
      <c r="H123" s="317"/>
      <c r="I123" s="264"/>
      <c r="J123" s="317"/>
      <c r="K123" s="317"/>
      <c r="L123" s="205"/>
      <c r="M123" s="192"/>
    </row>
    <row r="124" spans="1:16" s="275" customFormat="1" ht="18.75">
      <c r="A124" s="274"/>
      <c r="B124" s="210">
        <v>2.1</v>
      </c>
      <c r="C124" s="220" t="s">
        <v>215</v>
      </c>
      <c r="D124" s="210"/>
      <c r="E124" s="207"/>
      <c r="F124" s="318"/>
      <c r="G124" s="318"/>
      <c r="H124" s="318"/>
      <c r="I124" s="264"/>
      <c r="J124" s="318"/>
      <c r="K124" s="318"/>
      <c r="L124" s="205"/>
      <c r="M124" s="192"/>
    </row>
    <row r="125" spans="1:16" s="275" customFormat="1" ht="93.75">
      <c r="B125" s="200"/>
      <c r="C125" s="204" t="s">
        <v>216</v>
      </c>
      <c r="D125" s="200" t="s">
        <v>117</v>
      </c>
      <c r="E125" s="335">
        <v>1</v>
      </c>
      <c r="F125" s="317">
        <v>15000</v>
      </c>
      <c r="G125" s="317">
        <v>10000</v>
      </c>
      <c r="H125" s="205">
        <f t="shared" ref="H125" si="19">SUM(F125+G125)*E125</f>
        <v>25000</v>
      </c>
      <c r="I125" s="264"/>
      <c r="J125" s="317">
        <v>28750</v>
      </c>
      <c r="K125" s="317">
        <v>10000</v>
      </c>
      <c r="L125" s="205">
        <f t="shared" si="6"/>
        <v>38750</v>
      </c>
      <c r="M125" s="192">
        <f t="shared" si="7"/>
        <v>-13750</v>
      </c>
    </row>
    <row r="126" spans="1:16" s="276" customFormat="1" ht="18.75">
      <c r="B126" s="225"/>
      <c r="C126" s="195"/>
      <c r="D126" s="200"/>
      <c r="E126" s="194"/>
      <c r="F126" s="317"/>
      <c r="G126" s="317"/>
      <c r="H126" s="317"/>
      <c r="I126" s="264"/>
      <c r="J126" s="317"/>
      <c r="K126" s="317"/>
      <c r="L126" s="205"/>
      <c r="M126" s="192"/>
    </row>
    <row r="127" spans="1:16" s="275" customFormat="1" ht="18.75">
      <c r="A127" s="274"/>
      <c r="B127" s="210">
        <v>2.2000000000000002</v>
      </c>
      <c r="C127" s="220" t="s">
        <v>217</v>
      </c>
      <c r="D127" s="210"/>
      <c r="E127" s="207"/>
      <c r="F127" s="318"/>
      <c r="G127" s="318"/>
      <c r="H127" s="318"/>
      <c r="I127" s="264"/>
      <c r="J127" s="318"/>
      <c r="K127" s="318"/>
      <c r="L127" s="205"/>
      <c r="M127" s="192"/>
    </row>
    <row r="128" spans="1:16" s="275" customFormat="1" ht="131.25">
      <c r="B128" s="200"/>
      <c r="C128" s="197" t="s">
        <v>218</v>
      </c>
      <c r="D128" s="200" t="s">
        <v>117</v>
      </c>
      <c r="E128" s="335">
        <v>1</v>
      </c>
      <c r="F128" s="317">
        <v>0</v>
      </c>
      <c r="G128" s="317">
        <v>90000</v>
      </c>
      <c r="H128" s="205">
        <f t="shared" ref="H128" si="20">SUM(F128+G128)*E128</f>
        <v>90000</v>
      </c>
      <c r="I128" s="264"/>
      <c r="J128" s="317">
        <v>0</v>
      </c>
      <c r="K128" s="317">
        <v>100000</v>
      </c>
      <c r="L128" s="205">
        <f t="shared" si="6"/>
        <v>100000</v>
      </c>
      <c r="M128" s="192">
        <f t="shared" si="7"/>
        <v>-10000</v>
      </c>
    </row>
    <row r="129" spans="1:13" s="276" customFormat="1" ht="18.75">
      <c r="B129" s="225"/>
      <c r="C129" s="195"/>
      <c r="D129" s="200"/>
      <c r="E129" s="194"/>
      <c r="F129" s="317"/>
      <c r="G129" s="317"/>
      <c r="H129" s="317"/>
      <c r="I129" s="264"/>
      <c r="J129" s="317"/>
      <c r="K129" s="317"/>
      <c r="L129" s="205"/>
      <c r="M129" s="192"/>
    </row>
    <row r="130" spans="1:13" s="275" customFormat="1" ht="18.75">
      <c r="A130" s="274"/>
      <c r="B130" s="210">
        <v>2.2000000000000002</v>
      </c>
      <c r="C130" s="220" t="s">
        <v>219</v>
      </c>
      <c r="D130" s="210"/>
      <c r="E130" s="207"/>
      <c r="F130" s="318"/>
      <c r="G130" s="318"/>
      <c r="H130" s="318"/>
      <c r="I130" s="264"/>
      <c r="J130" s="318"/>
      <c r="K130" s="318"/>
      <c r="L130" s="205"/>
      <c r="M130" s="192"/>
    </row>
    <row r="131" spans="1:13" s="275" customFormat="1" ht="93.75">
      <c r="B131" s="200"/>
      <c r="C131" s="204" t="s">
        <v>220</v>
      </c>
      <c r="D131" s="200" t="s">
        <v>117</v>
      </c>
      <c r="E131" s="335">
        <v>1</v>
      </c>
      <c r="F131" s="317">
        <v>10000</v>
      </c>
      <c r="G131" s="317">
        <v>15000</v>
      </c>
      <c r="H131" s="205">
        <f t="shared" ref="H131" si="21">SUM(F131+G131)*E131</f>
        <v>25000</v>
      </c>
      <c r="I131" s="264"/>
      <c r="J131" s="317">
        <v>11500</v>
      </c>
      <c r="K131" s="317">
        <v>10000</v>
      </c>
      <c r="L131" s="205">
        <f t="shared" si="6"/>
        <v>21500</v>
      </c>
      <c r="M131" s="192">
        <f t="shared" si="7"/>
        <v>3500</v>
      </c>
    </row>
    <row r="132" spans="1:13" s="276" customFormat="1" ht="15.75" customHeight="1">
      <c r="B132" s="200"/>
      <c r="C132" s="202"/>
      <c r="D132" s="196"/>
      <c r="E132" s="303"/>
      <c r="F132" s="322"/>
      <c r="G132" s="322"/>
      <c r="H132" s="322"/>
      <c r="I132" s="264"/>
      <c r="J132" s="322"/>
      <c r="K132" s="322"/>
      <c r="L132" s="205"/>
      <c r="M132" s="192"/>
    </row>
    <row r="133" spans="1:13" s="276" customFormat="1" ht="18.75">
      <c r="A133" s="275"/>
      <c r="B133" s="200"/>
      <c r="C133" s="218"/>
      <c r="D133" s="218"/>
      <c r="E133" s="216"/>
      <c r="F133" s="322"/>
      <c r="G133" s="322"/>
      <c r="H133" s="322"/>
      <c r="I133" s="264"/>
      <c r="J133" s="322"/>
      <c r="K133" s="322"/>
      <c r="L133" s="205"/>
      <c r="M133" s="192"/>
    </row>
    <row r="134" spans="1:13" s="302" customFormat="1" ht="36.75" customHeight="1">
      <c r="A134" s="340"/>
      <c r="B134" s="210"/>
      <c r="C134" s="370" t="s">
        <v>221</v>
      </c>
      <c r="D134" s="370"/>
      <c r="E134" s="316"/>
      <c r="F134" s="342"/>
      <c r="G134" s="342"/>
      <c r="H134" s="342">
        <f>SUM(H7:H133)</f>
        <v>13824927</v>
      </c>
      <c r="I134" s="264"/>
      <c r="J134" s="342"/>
      <c r="K134" s="342"/>
      <c r="L134" s="342">
        <f>SUM(L7:L133)</f>
        <v>14835871</v>
      </c>
      <c r="M134" s="192"/>
    </row>
  </sheetData>
  <mergeCells count="8">
    <mergeCell ref="M4:M5"/>
    <mergeCell ref="C134:D134"/>
    <mergeCell ref="B4:B5"/>
    <mergeCell ref="C4:C5"/>
    <mergeCell ref="D4:D5"/>
    <mergeCell ref="E4:E5"/>
    <mergeCell ref="F4:H4"/>
    <mergeCell ref="J4:L4"/>
  </mergeCells>
  <conditionalFormatting sqref="M10:M134">
    <cfRule type="cellIs" dxfId="61" priority="1" operator="lessThan">
      <formula>0</formula>
    </cfRule>
    <cfRule type="cellIs" dxfId="60" priority="2" operator="greaterThan">
      <formula>0</formula>
    </cfRule>
  </conditionalFormatting>
  <printOptions horizontalCentered="1"/>
  <pageMargins left="0" right="0" top="0.47244094488188998" bottom="0.472440945" header="0.31496062992126" footer="0.31496062992126"/>
  <pageSetup paperSize="9" scale="60" orientation="landscape" r:id="rId1"/>
  <headerFooter>
    <oddHeader>&amp;LDeutsche Bank AG, Karachi branch&amp;RKarachi Relocation
General Contractor works</oddHeader>
    <oddFooter>&amp;L&amp;A&amp;RPage &amp;P of &amp;N&amp;C&amp;1#&amp;"Calibri"&amp;10&amp;K000000 For internal use only</oddFooter>
  </headerFooter>
  <rowBreaks count="3" manualBreakCount="3">
    <brk id="46" max="12" man="1"/>
    <brk id="57" max="12" man="1"/>
    <brk id="79" max="12"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147"/>
  <sheetViews>
    <sheetView showGridLines="0" view="pageBreakPreview" zoomScale="80" zoomScaleNormal="100" zoomScaleSheetLayoutView="80" workbookViewId="0">
      <pane xSplit="5" ySplit="5" topLeftCell="F6" activePane="bottomRight" state="frozen"/>
      <selection activeCell="H6" sqref="H6"/>
      <selection pane="topRight" activeCell="H6" sqref="H6"/>
      <selection pane="bottomLeft" activeCell="H6" sqref="H6"/>
      <selection pane="bottomRight" activeCell="N138" sqref="N138"/>
    </sheetView>
  </sheetViews>
  <sheetFormatPr defaultColWidth="9.140625" defaultRowHeight="15"/>
  <cols>
    <col min="1" max="1" width="2.42578125" style="113" customWidth="1"/>
    <col min="2" max="2" width="6" style="141" customWidth="1"/>
    <col min="3" max="3" width="71.5703125" style="113" customWidth="1"/>
    <col min="4" max="4" width="9.140625" style="113" customWidth="1"/>
    <col min="5" max="5" width="8.85546875" style="121" customWidth="1"/>
    <col min="6" max="7" width="20.140625" style="143" customWidth="1"/>
    <col min="8" max="8" width="16.140625" style="143" customWidth="1"/>
    <col min="9" max="9" width="1.28515625" style="143" customWidth="1"/>
    <col min="10" max="11" width="23.7109375" style="143" customWidth="1"/>
    <col min="12" max="12" width="16" style="143" customWidth="1"/>
    <col min="13" max="13" width="17.5703125" style="182" customWidth="1"/>
    <col min="14" max="19" width="9.140625" style="120"/>
    <col min="20" max="16384" width="9.140625" style="113"/>
  </cols>
  <sheetData>
    <row r="1" spans="1:19" ht="18.75">
      <c r="B1" s="114" t="str">
        <f>'HVAC 15'!B1</f>
        <v>Deutsche Bank AG, Karachi Branch</v>
      </c>
      <c r="C1" s="115"/>
      <c r="D1" s="116"/>
      <c r="E1" s="117"/>
      <c r="F1" s="118"/>
      <c r="G1" s="118"/>
      <c r="H1" s="118"/>
      <c r="I1" s="281"/>
      <c r="J1" s="118"/>
      <c r="K1" s="118"/>
      <c r="L1" s="119" t="s">
        <v>123</v>
      </c>
    </row>
    <row r="2" spans="1:19" ht="18.75">
      <c r="B2" s="114" t="str">
        <f>'HVAC 15'!B2</f>
        <v>Karachi Branch Relocation</v>
      </c>
      <c r="C2" s="115"/>
      <c r="D2" s="116"/>
      <c r="E2" s="117"/>
      <c r="F2" s="118"/>
      <c r="G2" s="118"/>
      <c r="H2" s="118"/>
      <c r="I2" s="281"/>
      <c r="J2" s="118"/>
      <c r="K2" s="118"/>
      <c r="L2" s="118"/>
    </row>
    <row r="3" spans="1:19" ht="18.75">
      <c r="B3" s="114" t="s">
        <v>222</v>
      </c>
      <c r="C3" s="115"/>
      <c r="D3" s="116"/>
      <c r="E3" s="117"/>
      <c r="F3" s="118"/>
      <c r="G3" s="118"/>
      <c r="H3" s="118"/>
      <c r="I3" s="281"/>
      <c r="J3" s="118"/>
      <c r="K3" s="118"/>
      <c r="L3" s="118"/>
    </row>
    <row r="4" spans="1:19" ht="26.25">
      <c r="B4" s="371" t="s">
        <v>34</v>
      </c>
      <c r="C4" s="371" t="s">
        <v>0</v>
      </c>
      <c r="D4" s="371" t="s">
        <v>1</v>
      </c>
      <c r="E4" s="372" t="s">
        <v>3</v>
      </c>
      <c r="F4" s="373" t="s">
        <v>327</v>
      </c>
      <c r="G4" s="373"/>
      <c r="H4" s="373"/>
      <c r="I4" s="309"/>
      <c r="J4" s="374" t="s">
        <v>331</v>
      </c>
      <c r="K4" s="374"/>
      <c r="L4" s="374"/>
      <c r="M4" s="369" t="s">
        <v>333</v>
      </c>
    </row>
    <row r="5" spans="1:19" s="122" customFormat="1" ht="38.25" customHeight="1">
      <c r="B5" s="371"/>
      <c r="C5" s="371"/>
      <c r="D5" s="371"/>
      <c r="E5" s="372"/>
      <c r="F5" s="310" t="s">
        <v>329</v>
      </c>
      <c r="G5" s="310" t="s">
        <v>330</v>
      </c>
      <c r="H5" s="310" t="s">
        <v>328</v>
      </c>
      <c r="I5" s="311"/>
      <c r="J5" s="312" t="s">
        <v>329</v>
      </c>
      <c r="K5" s="312" t="s">
        <v>330</v>
      </c>
      <c r="L5" s="312" t="s">
        <v>328</v>
      </c>
      <c r="M5" s="369"/>
      <c r="N5" s="123"/>
      <c r="O5" s="123"/>
      <c r="P5" s="123"/>
      <c r="Q5" s="123"/>
      <c r="R5" s="123"/>
      <c r="S5" s="123"/>
    </row>
    <row r="6" spans="1:19" s="122" customFormat="1" ht="18.75">
      <c r="B6" s="225"/>
      <c r="C6" s="331"/>
      <c r="D6" s="225"/>
      <c r="E6" s="332"/>
      <c r="F6" s="319"/>
      <c r="G6" s="319"/>
      <c r="H6" s="319"/>
      <c r="I6" s="338"/>
      <c r="J6" s="319"/>
      <c r="K6" s="319"/>
      <c r="L6" s="319"/>
      <c r="M6" s="193"/>
      <c r="N6" s="123"/>
      <c r="O6" s="123"/>
      <c r="P6" s="123"/>
      <c r="Q6" s="123"/>
      <c r="R6" s="123"/>
      <c r="S6" s="123"/>
    </row>
    <row r="7" spans="1:19" s="130" customFormat="1" ht="18.75">
      <c r="A7" s="128"/>
      <c r="B7" s="222">
        <v>1</v>
      </c>
      <c r="C7" s="297" t="s">
        <v>129</v>
      </c>
      <c r="D7" s="222"/>
      <c r="E7" s="214"/>
      <c r="F7" s="214"/>
      <c r="G7" s="214"/>
      <c r="H7" s="214"/>
      <c r="I7" s="263"/>
      <c r="J7" s="214"/>
      <c r="K7" s="214"/>
      <c r="L7" s="214"/>
      <c r="M7" s="191"/>
      <c r="N7" s="129"/>
      <c r="O7" s="129"/>
      <c r="P7" s="129"/>
      <c r="Q7" s="129"/>
      <c r="R7" s="129"/>
      <c r="S7" s="129"/>
    </row>
    <row r="8" spans="1:19" ht="18.75">
      <c r="B8" s="225"/>
      <c r="C8" s="226"/>
      <c r="D8" s="200"/>
      <c r="E8" s="194"/>
      <c r="F8" s="227"/>
      <c r="G8" s="227"/>
      <c r="H8" s="227"/>
      <c r="I8" s="264"/>
      <c r="J8" s="227"/>
      <c r="K8" s="227"/>
      <c r="L8" s="227"/>
      <c r="M8" s="191"/>
    </row>
    <row r="9" spans="1:19" s="130" customFormat="1" ht="18.75">
      <c r="A9" s="132"/>
      <c r="B9" s="210">
        <v>1.1000000000000001</v>
      </c>
      <c r="C9" s="243" t="s">
        <v>130</v>
      </c>
      <c r="D9" s="210"/>
      <c r="E9" s="207"/>
      <c r="F9" s="207"/>
      <c r="G9" s="207"/>
      <c r="H9" s="207"/>
      <c r="I9" s="265"/>
      <c r="J9" s="207"/>
      <c r="K9" s="207"/>
      <c r="L9" s="207"/>
      <c r="M9" s="191"/>
      <c r="N9" s="129"/>
      <c r="O9" s="129"/>
      <c r="P9" s="129"/>
      <c r="Q9" s="129"/>
      <c r="R9" s="129"/>
      <c r="S9" s="129"/>
    </row>
    <row r="10" spans="1:19" s="130" customFormat="1" ht="131.25">
      <c r="B10" s="225"/>
      <c r="C10" s="233" t="s">
        <v>131</v>
      </c>
      <c r="D10" s="200"/>
      <c r="E10" s="194"/>
      <c r="F10" s="227"/>
      <c r="G10" s="227"/>
      <c r="H10" s="227"/>
      <c r="I10" s="266"/>
      <c r="J10" s="227"/>
      <c r="K10" s="227"/>
      <c r="L10" s="227"/>
      <c r="M10" s="192"/>
      <c r="N10" s="129"/>
      <c r="O10" s="129"/>
      <c r="P10" s="129"/>
      <c r="Q10" s="129"/>
      <c r="R10" s="129"/>
      <c r="S10" s="129"/>
    </row>
    <row r="11" spans="1:19" s="130" customFormat="1" ht="31.5" customHeight="1">
      <c r="B11" s="200" t="s">
        <v>12</v>
      </c>
      <c r="C11" s="238" t="s">
        <v>132</v>
      </c>
      <c r="D11" s="200" t="s">
        <v>133</v>
      </c>
      <c r="E11" s="194">
        <v>9</v>
      </c>
      <c r="F11" s="205">
        <v>285000</v>
      </c>
      <c r="G11" s="205">
        <v>3000</v>
      </c>
      <c r="H11" s="205">
        <f>SUM(F11+G11)*E11</f>
        <v>2592000</v>
      </c>
      <c r="I11" s="266"/>
      <c r="J11" s="205">
        <v>253000</v>
      </c>
      <c r="K11" s="205">
        <v>5000</v>
      </c>
      <c r="L11" s="205">
        <f>SUM(J11+K11)*E11</f>
        <v>2322000</v>
      </c>
      <c r="M11" s="192">
        <f>H11-L11</f>
        <v>270000</v>
      </c>
      <c r="N11" s="129"/>
      <c r="O11" s="129"/>
      <c r="P11" s="129"/>
      <c r="Q11" s="129"/>
      <c r="R11" s="129"/>
      <c r="S11" s="129"/>
    </row>
    <row r="12" spans="1:19" s="130" customFormat="1" ht="18.75">
      <c r="B12" s="200" t="s">
        <v>11</v>
      </c>
      <c r="C12" s="238" t="s">
        <v>134</v>
      </c>
      <c r="D12" s="200" t="s">
        <v>133</v>
      </c>
      <c r="E12" s="194">
        <v>3</v>
      </c>
      <c r="F12" s="205">
        <v>175000</v>
      </c>
      <c r="G12" s="205">
        <v>3000</v>
      </c>
      <c r="H12" s="205">
        <f t="shared" ref="H12:H75" si="0">SUM(F12+G12)*E12</f>
        <v>534000</v>
      </c>
      <c r="I12" s="266"/>
      <c r="J12" s="205">
        <v>207000</v>
      </c>
      <c r="K12" s="205">
        <v>5000</v>
      </c>
      <c r="L12" s="205">
        <f t="shared" ref="L12:L75" si="1">SUM(J12+K12)*E12</f>
        <v>636000</v>
      </c>
      <c r="M12" s="192">
        <f t="shared" ref="M12:M75" si="2">H12-L12</f>
        <v>-102000</v>
      </c>
      <c r="N12" s="129"/>
      <c r="O12" s="129"/>
      <c r="P12" s="129"/>
      <c r="Q12" s="129"/>
      <c r="R12" s="129"/>
      <c r="S12" s="129"/>
    </row>
    <row r="13" spans="1:19" s="130" customFormat="1" ht="18.75">
      <c r="B13" s="200" t="s">
        <v>39</v>
      </c>
      <c r="C13" s="238" t="s">
        <v>135</v>
      </c>
      <c r="D13" s="200" t="s">
        <v>136</v>
      </c>
      <c r="E13" s="194">
        <v>1</v>
      </c>
      <c r="F13" s="205">
        <v>160000</v>
      </c>
      <c r="G13" s="205">
        <v>30000</v>
      </c>
      <c r="H13" s="205">
        <f t="shared" si="0"/>
        <v>190000</v>
      </c>
      <c r="I13" s="266"/>
      <c r="J13" s="205">
        <v>230000</v>
      </c>
      <c r="K13" s="205">
        <v>25000</v>
      </c>
      <c r="L13" s="205">
        <f t="shared" si="1"/>
        <v>255000</v>
      </c>
      <c r="M13" s="192">
        <f t="shared" si="2"/>
        <v>-65000</v>
      </c>
      <c r="N13" s="129"/>
      <c r="O13" s="129"/>
      <c r="P13" s="129"/>
      <c r="Q13" s="129"/>
      <c r="R13" s="129"/>
      <c r="S13" s="129"/>
    </row>
    <row r="14" spans="1:19" s="130" customFormat="1" ht="18.75">
      <c r="B14" s="225"/>
      <c r="C14" s="235"/>
      <c r="D14" s="200"/>
      <c r="E14" s="194"/>
      <c r="F14" s="317"/>
      <c r="G14" s="317"/>
      <c r="H14" s="205"/>
      <c r="I14" s="266"/>
      <c r="J14" s="317"/>
      <c r="K14" s="317"/>
      <c r="L14" s="205"/>
      <c r="M14" s="192"/>
      <c r="N14" s="129"/>
      <c r="O14" s="129"/>
      <c r="P14" s="129"/>
      <c r="Q14" s="129"/>
      <c r="R14" s="129"/>
      <c r="S14" s="129"/>
    </row>
    <row r="15" spans="1:19" s="130" customFormat="1" ht="18.75">
      <c r="A15" s="132"/>
      <c r="B15" s="210">
        <f>B9+0.1</f>
        <v>1.2000000000000002</v>
      </c>
      <c r="C15" s="243" t="s">
        <v>137</v>
      </c>
      <c r="D15" s="210"/>
      <c r="E15" s="207"/>
      <c r="F15" s="318"/>
      <c r="G15" s="318"/>
      <c r="H15" s="205"/>
      <c r="I15" s="266"/>
      <c r="J15" s="318"/>
      <c r="K15" s="318"/>
      <c r="L15" s="205"/>
      <c r="M15" s="192"/>
      <c r="N15" s="129"/>
      <c r="O15" s="129"/>
      <c r="P15" s="129"/>
      <c r="Q15" s="129"/>
      <c r="R15" s="129"/>
      <c r="S15" s="129"/>
    </row>
    <row r="16" spans="1:19" s="130" customFormat="1" ht="93.75">
      <c r="B16" s="225"/>
      <c r="C16" s="233" t="s">
        <v>223</v>
      </c>
      <c r="D16" s="200" t="s">
        <v>136</v>
      </c>
      <c r="E16" s="194">
        <v>1</v>
      </c>
      <c r="F16" s="205">
        <v>875000</v>
      </c>
      <c r="G16" s="205">
        <v>75000</v>
      </c>
      <c r="H16" s="205">
        <f t="shared" si="0"/>
        <v>950000</v>
      </c>
      <c r="I16" s="266"/>
      <c r="J16" s="205"/>
      <c r="K16" s="205"/>
      <c r="L16" s="205">
        <f t="shared" si="1"/>
        <v>0</v>
      </c>
      <c r="M16" s="192">
        <f t="shared" si="2"/>
        <v>950000</v>
      </c>
      <c r="N16" s="129"/>
      <c r="O16" s="129"/>
      <c r="P16" s="129"/>
      <c r="Q16" s="129"/>
      <c r="R16" s="129"/>
      <c r="S16" s="129"/>
    </row>
    <row r="17" spans="1:19" s="130" customFormat="1" ht="18.75">
      <c r="B17" s="225"/>
      <c r="C17" s="235"/>
      <c r="D17" s="200"/>
      <c r="E17" s="194"/>
      <c r="F17" s="317"/>
      <c r="G17" s="317"/>
      <c r="H17" s="205"/>
      <c r="I17" s="266"/>
      <c r="J17" s="317"/>
      <c r="K17" s="317"/>
      <c r="L17" s="205"/>
      <c r="M17" s="192"/>
      <c r="N17" s="129"/>
      <c r="O17" s="129"/>
      <c r="P17" s="129"/>
      <c r="Q17" s="129"/>
      <c r="R17" s="129"/>
      <c r="S17" s="129"/>
    </row>
    <row r="18" spans="1:19" s="130" customFormat="1" ht="18.75">
      <c r="A18" s="132"/>
      <c r="B18" s="210">
        <f>B15+0.1</f>
        <v>1.3000000000000003</v>
      </c>
      <c r="C18" s="243" t="s">
        <v>139</v>
      </c>
      <c r="D18" s="210"/>
      <c r="E18" s="207"/>
      <c r="F18" s="207"/>
      <c r="G18" s="207"/>
      <c r="H18" s="205"/>
      <c r="I18" s="266"/>
      <c r="J18" s="207"/>
      <c r="K18" s="207"/>
      <c r="L18" s="205"/>
      <c r="M18" s="192"/>
      <c r="N18" s="129"/>
      <c r="O18" s="129"/>
      <c r="P18" s="129"/>
      <c r="Q18" s="129"/>
      <c r="R18" s="129"/>
      <c r="S18" s="129"/>
    </row>
    <row r="19" spans="1:19" s="130" customFormat="1" ht="168.75">
      <c r="B19" s="225"/>
      <c r="C19" s="233" t="s">
        <v>140</v>
      </c>
      <c r="D19" s="200"/>
      <c r="E19" s="194"/>
      <c r="F19" s="227"/>
      <c r="G19" s="227"/>
      <c r="H19" s="205"/>
      <c r="I19" s="266"/>
      <c r="J19" s="227"/>
      <c r="K19" s="227"/>
      <c r="L19" s="205"/>
      <c r="M19" s="192"/>
      <c r="N19" s="129"/>
      <c r="O19" s="129"/>
      <c r="P19" s="129"/>
      <c r="Q19" s="129"/>
      <c r="R19" s="129"/>
      <c r="S19" s="129"/>
    </row>
    <row r="20" spans="1:19" s="133" customFormat="1" ht="18.75">
      <c r="B20" s="200" t="s">
        <v>12</v>
      </c>
      <c r="C20" s="238" t="s">
        <v>141</v>
      </c>
      <c r="D20" s="200" t="s">
        <v>63</v>
      </c>
      <c r="E20" s="194">
        <v>1</v>
      </c>
      <c r="F20" s="205">
        <v>229000</v>
      </c>
      <c r="G20" s="205">
        <v>30000</v>
      </c>
      <c r="H20" s="205">
        <f t="shared" si="0"/>
        <v>259000</v>
      </c>
      <c r="I20" s="266"/>
      <c r="J20" s="205">
        <v>230000</v>
      </c>
      <c r="K20" s="205">
        <v>5000</v>
      </c>
      <c r="L20" s="205">
        <f t="shared" si="1"/>
        <v>235000</v>
      </c>
      <c r="M20" s="192">
        <f t="shared" si="2"/>
        <v>24000</v>
      </c>
      <c r="N20" s="134"/>
      <c r="O20" s="134"/>
      <c r="P20" s="134"/>
      <c r="Q20" s="134"/>
      <c r="R20" s="134"/>
      <c r="S20" s="134"/>
    </row>
    <row r="21" spans="1:19" s="133" customFormat="1" ht="18.75">
      <c r="B21" s="200" t="s">
        <v>11</v>
      </c>
      <c r="C21" s="238" t="s">
        <v>224</v>
      </c>
      <c r="D21" s="200" t="s">
        <v>133</v>
      </c>
      <c r="E21" s="194">
        <v>2</v>
      </c>
      <c r="F21" s="205">
        <v>229000</v>
      </c>
      <c r="G21" s="205">
        <v>30000</v>
      </c>
      <c r="H21" s="205">
        <f t="shared" si="0"/>
        <v>518000</v>
      </c>
      <c r="I21" s="266"/>
      <c r="J21" s="205">
        <v>230000</v>
      </c>
      <c r="K21" s="205">
        <v>5000</v>
      </c>
      <c r="L21" s="205">
        <f t="shared" si="1"/>
        <v>470000</v>
      </c>
      <c r="M21" s="192">
        <f t="shared" si="2"/>
        <v>48000</v>
      </c>
      <c r="N21" s="134"/>
      <c r="O21" s="134"/>
      <c r="P21" s="134"/>
      <c r="Q21" s="134"/>
      <c r="R21" s="134"/>
      <c r="S21" s="134"/>
    </row>
    <row r="22" spans="1:19" s="133" customFormat="1" ht="18.75">
      <c r="B22" s="200" t="s">
        <v>39</v>
      </c>
      <c r="C22" s="238" t="s">
        <v>225</v>
      </c>
      <c r="D22" s="200" t="s">
        <v>63</v>
      </c>
      <c r="E22" s="194">
        <v>1</v>
      </c>
      <c r="F22" s="205">
        <v>229000</v>
      </c>
      <c r="G22" s="205">
        <v>30000</v>
      </c>
      <c r="H22" s="205">
        <f t="shared" si="0"/>
        <v>259000</v>
      </c>
      <c r="I22" s="266"/>
      <c r="J22" s="205">
        <v>230000</v>
      </c>
      <c r="K22" s="205">
        <v>5000</v>
      </c>
      <c r="L22" s="205">
        <f t="shared" si="1"/>
        <v>235000</v>
      </c>
      <c r="M22" s="192">
        <f t="shared" si="2"/>
        <v>24000</v>
      </c>
      <c r="N22" s="134"/>
      <c r="O22" s="134"/>
      <c r="P22" s="134"/>
      <c r="Q22" s="134"/>
      <c r="R22" s="134"/>
      <c r="S22" s="134"/>
    </row>
    <row r="23" spans="1:19" s="130" customFormat="1" ht="18.75">
      <c r="B23" s="225"/>
      <c r="C23" s="235"/>
      <c r="D23" s="200"/>
      <c r="E23" s="194"/>
      <c r="F23" s="227"/>
      <c r="G23" s="227"/>
      <c r="H23" s="205"/>
      <c r="I23" s="266"/>
      <c r="J23" s="227"/>
      <c r="K23" s="227"/>
      <c r="L23" s="205"/>
      <c r="M23" s="192"/>
      <c r="N23" s="129"/>
      <c r="O23" s="129"/>
      <c r="P23" s="129"/>
      <c r="Q23" s="129"/>
      <c r="R23" s="129"/>
      <c r="S23" s="129"/>
    </row>
    <row r="24" spans="1:19" s="130" customFormat="1" ht="18.75">
      <c r="A24" s="132"/>
      <c r="B24" s="210">
        <f>B18+0.1</f>
        <v>1.4000000000000004</v>
      </c>
      <c r="C24" s="243" t="s">
        <v>142</v>
      </c>
      <c r="D24" s="210"/>
      <c r="E24" s="207"/>
      <c r="F24" s="207"/>
      <c r="G24" s="207"/>
      <c r="H24" s="205"/>
      <c r="I24" s="266"/>
      <c r="J24" s="207"/>
      <c r="K24" s="207"/>
      <c r="L24" s="205"/>
      <c r="M24" s="192"/>
      <c r="N24" s="129"/>
      <c r="O24" s="129"/>
      <c r="P24" s="129"/>
      <c r="Q24" s="129"/>
      <c r="R24" s="129"/>
      <c r="S24" s="129"/>
    </row>
    <row r="25" spans="1:19" s="130" customFormat="1" ht="75">
      <c r="B25" s="225"/>
      <c r="C25" s="233" t="s">
        <v>143</v>
      </c>
      <c r="D25" s="200"/>
      <c r="E25" s="194"/>
      <c r="F25" s="227"/>
      <c r="G25" s="227"/>
      <c r="H25" s="205"/>
      <c r="I25" s="266"/>
      <c r="J25" s="227"/>
      <c r="K25" s="227"/>
      <c r="L25" s="205"/>
      <c r="M25" s="192"/>
      <c r="N25" s="129"/>
      <c r="O25" s="129"/>
      <c r="P25" s="129"/>
      <c r="Q25" s="129"/>
      <c r="R25" s="129"/>
      <c r="S25" s="129"/>
    </row>
    <row r="26" spans="1:19" s="130" customFormat="1" ht="18.75">
      <c r="B26" s="200" t="s">
        <v>12</v>
      </c>
      <c r="C26" s="226" t="s">
        <v>144</v>
      </c>
      <c r="D26" s="200"/>
      <c r="E26" s="194"/>
      <c r="F26" s="227"/>
      <c r="G26" s="227"/>
      <c r="H26" s="205"/>
      <c r="I26" s="266"/>
      <c r="J26" s="227"/>
      <c r="K26" s="227"/>
      <c r="L26" s="205"/>
      <c r="M26" s="192"/>
      <c r="N26" s="129"/>
      <c r="O26" s="129"/>
      <c r="P26" s="129"/>
      <c r="Q26" s="129"/>
      <c r="R26" s="129"/>
      <c r="S26" s="129"/>
    </row>
    <row r="27" spans="1:19" s="130" customFormat="1" ht="18.75">
      <c r="B27" s="200" t="s">
        <v>145</v>
      </c>
      <c r="C27" s="238" t="s">
        <v>146</v>
      </c>
      <c r="D27" s="200" t="s">
        <v>133</v>
      </c>
      <c r="E27" s="194">
        <v>16</v>
      </c>
      <c r="F27" s="317">
        <v>4500</v>
      </c>
      <c r="G27" s="317">
        <v>1000</v>
      </c>
      <c r="H27" s="205">
        <f t="shared" si="0"/>
        <v>88000</v>
      </c>
      <c r="I27" s="266"/>
      <c r="J27" s="317">
        <v>3220</v>
      </c>
      <c r="K27" s="317">
        <v>700</v>
      </c>
      <c r="L27" s="205">
        <f t="shared" si="1"/>
        <v>62720</v>
      </c>
      <c r="M27" s="192">
        <f t="shared" si="2"/>
        <v>25280</v>
      </c>
      <c r="N27" s="129"/>
      <c r="O27" s="129"/>
      <c r="P27" s="129"/>
      <c r="Q27" s="129"/>
      <c r="R27" s="129"/>
      <c r="S27" s="129"/>
    </row>
    <row r="28" spans="1:19" s="130" customFormat="1" ht="18.75">
      <c r="B28" s="200"/>
      <c r="C28" s="238"/>
      <c r="D28" s="200"/>
      <c r="E28" s="194"/>
      <c r="F28" s="227"/>
      <c r="G28" s="227"/>
      <c r="H28" s="205">
        <f t="shared" si="0"/>
        <v>0</v>
      </c>
      <c r="I28" s="266"/>
      <c r="J28" s="227"/>
      <c r="K28" s="227"/>
      <c r="L28" s="205">
        <f t="shared" si="1"/>
        <v>0</v>
      </c>
      <c r="M28" s="192">
        <f t="shared" si="2"/>
        <v>0</v>
      </c>
      <c r="N28" s="129"/>
      <c r="O28" s="129"/>
      <c r="P28" s="129"/>
      <c r="Q28" s="129"/>
      <c r="R28" s="129"/>
      <c r="S28" s="129"/>
    </row>
    <row r="29" spans="1:19" s="130" customFormat="1" ht="18.75">
      <c r="B29" s="200" t="s">
        <v>11</v>
      </c>
      <c r="C29" s="226" t="s">
        <v>147</v>
      </c>
      <c r="D29" s="200"/>
      <c r="E29" s="194"/>
      <c r="F29" s="227"/>
      <c r="G29" s="227"/>
      <c r="H29" s="205">
        <f t="shared" si="0"/>
        <v>0</v>
      </c>
      <c r="I29" s="266"/>
      <c r="J29" s="227"/>
      <c r="K29" s="227"/>
      <c r="L29" s="205">
        <f t="shared" si="1"/>
        <v>0</v>
      </c>
      <c r="M29" s="192">
        <f t="shared" si="2"/>
        <v>0</v>
      </c>
      <c r="N29" s="129"/>
      <c r="O29" s="129"/>
      <c r="P29" s="129"/>
      <c r="Q29" s="129"/>
      <c r="R29" s="129"/>
      <c r="S29" s="129"/>
    </row>
    <row r="30" spans="1:19" s="130" customFormat="1" ht="18.75">
      <c r="B30" s="200" t="s">
        <v>145</v>
      </c>
      <c r="C30" s="238" t="s">
        <v>146</v>
      </c>
      <c r="D30" s="200" t="s">
        <v>133</v>
      </c>
      <c r="E30" s="194">
        <v>4</v>
      </c>
      <c r="F30" s="317">
        <v>4500</v>
      </c>
      <c r="G30" s="317">
        <v>1000</v>
      </c>
      <c r="H30" s="205">
        <f t="shared" si="0"/>
        <v>22000</v>
      </c>
      <c r="I30" s="266"/>
      <c r="J30" s="317">
        <v>3450</v>
      </c>
      <c r="K30" s="317">
        <v>700</v>
      </c>
      <c r="L30" s="205">
        <f t="shared" si="1"/>
        <v>16600</v>
      </c>
      <c r="M30" s="192">
        <f t="shared" si="2"/>
        <v>5400</v>
      </c>
      <c r="N30" s="129"/>
      <c r="O30" s="129"/>
      <c r="P30" s="129"/>
      <c r="Q30" s="129"/>
      <c r="R30" s="129"/>
      <c r="S30" s="129"/>
    </row>
    <row r="31" spans="1:19" s="130" customFormat="1" ht="18.75">
      <c r="B31" s="200"/>
      <c r="C31" s="238"/>
      <c r="D31" s="200"/>
      <c r="E31" s="194"/>
      <c r="F31" s="227"/>
      <c r="G31" s="227"/>
      <c r="H31" s="205">
        <f t="shared" si="0"/>
        <v>0</v>
      </c>
      <c r="I31" s="266"/>
      <c r="J31" s="227"/>
      <c r="K31" s="227"/>
      <c r="L31" s="205">
        <f t="shared" si="1"/>
        <v>0</v>
      </c>
      <c r="M31" s="192">
        <f t="shared" si="2"/>
        <v>0</v>
      </c>
      <c r="N31" s="129"/>
      <c r="O31" s="129"/>
      <c r="P31" s="129"/>
      <c r="Q31" s="129"/>
      <c r="R31" s="129"/>
      <c r="S31" s="129"/>
    </row>
    <row r="32" spans="1:19" s="130" customFormat="1" ht="18.75">
      <c r="B32" s="200" t="s">
        <v>39</v>
      </c>
      <c r="C32" s="226" t="s">
        <v>148</v>
      </c>
      <c r="D32" s="200"/>
      <c r="E32" s="194"/>
      <c r="F32" s="227"/>
      <c r="G32" s="227"/>
      <c r="H32" s="205">
        <f t="shared" si="0"/>
        <v>0</v>
      </c>
      <c r="I32" s="266"/>
      <c r="J32" s="227"/>
      <c r="K32" s="227"/>
      <c r="L32" s="205">
        <f t="shared" si="1"/>
        <v>0</v>
      </c>
      <c r="M32" s="192">
        <f t="shared" si="2"/>
        <v>0</v>
      </c>
      <c r="N32" s="129"/>
      <c r="O32" s="129"/>
      <c r="P32" s="129"/>
      <c r="Q32" s="129"/>
      <c r="R32" s="129"/>
      <c r="S32" s="129"/>
    </row>
    <row r="33" spans="1:19" s="130" customFormat="1" ht="18.75">
      <c r="B33" s="200" t="s">
        <v>145</v>
      </c>
      <c r="C33" s="238" t="s">
        <v>146</v>
      </c>
      <c r="D33" s="200" t="s">
        <v>133</v>
      </c>
      <c r="E33" s="194">
        <v>4</v>
      </c>
      <c r="F33" s="317">
        <v>9000</v>
      </c>
      <c r="G33" s="317">
        <v>1500</v>
      </c>
      <c r="H33" s="205">
        <f t="shared" si="0"/>
        <v>42000</v>
      </c>
      <c r="I33" s="266"/>
      <c r="J33" s="317">
        <v>10350</v>
      </c>
      <c r="K33" s="317">
        <v>700</v>
      </c>
      <c r="L33" s="205">
        <f t="shared" si="1"/>
        <v>44200</v>
      </c>
      <c r="M33" s="192">
        <f t="shared" si="2"/>
        <v>-2200</v>
      </c>
      <c r="N33" s="129"/>
      <c r="O33" s="129"/>
      <c r="P33" s="129"/>
      <c r="Q33" s="129"/>
      <c r="R33" s="129"/>
      <c r="S33" s="129"/>
    </row>
    <row r="34" spans="1:19" s="130" customFormat="1" ht="18.75">
      <c r="B34" s="200"/>
      <c r="C34" s="238"/>
      <c r="D34" s="200"/>
      <c r="E34" s="194"/>
      <c r="F34" s="227"/>
      <c r="G34" s="227"/>
      <c r="H34" s="205"/>
      <c r="I34" s="266"/>
      <c r="J34" s="227"/>
      <c r="K34" s="227"/>
      <c r="L34" s="205"/>
      <c r="M34" s="192"/>
      <c r="N34" s="129"/>
      <c r="O34" s="129"/>
      <c r="P34" s="129"/>
      <c r="Q34" s="129"/>
      <c r="R34" s="129"/>
      <c r="S34" s="129"/>
    </row>
    <row r="35" spans="1:19" s="130" customFormat="1" ht="18.75">
      <c r="B35" s="200" t="s">
        <v>115</v>
      </c>
      <c r="C35" s="226" t="s">
        <v>149</v>
      </c>
      <c r="D35" s="200"/>
      <c r="E35" s="194"/>
      <c r="F35" s="227"/>
      <c r="G35" s="227"/>
      <c r="H35" s="205"/>
      <c r="I35" s="266"/>
      <c r="J35" s="227"/>
      <c r="K35" s="227"/>
      <c r="L35" s="205"/>
      <c r="M35" s="192"/>
      <c r="N35" s="129"/>
      <c r="O35" s="129"/>
      <c r="P35" s="129"/>
      <c r="Q35" s="129"/>
      <c r="R35" s="129"/>
      <c r="S35" s="129"/>
    </row>
    <row r="36" spans="1:19" s="130" customFormat="1" ht="18.75">
      <c r="B36" s="200" t="s">
        <v>145</v>
      </c>
      <c r="C36" s="238" t="s">
        <v>146</v>
      </c>
      <c r="D36" s="200" t="s">
        <v>133</v>
      </c>
      <c r="E36" s="194">
        <v>4</v>
      </c>
      <c r="F36" s="317">
        <v>42000</v>
      </c>
      <c r="G36" s="317">
        <v>3000</v>
      </c>
      <c r="H36" s="205">
        <f t="shared" si="0"/>
        <v>180000</v>
      </c>
      <c r="I36" s="266"/>
      <c r="J36" s="317">
        <v>23000</v>
      </c>
      <c r="K36" s="317">
        <v>700</v>
      </c>
      <c r="L36" s="205">
        <f t="shared" si="1"/>
        <v>94800</v>
      </c>
      <c r="M36" s="192">
        <f t="shared" si="2"/>
        <v>85200</v>
      </c>
      <c r="N36" s="129"/>
      <c r="O36" s="129"/>
      <c r="P36" s="129"/>
      <c r="Q36" s="129"/>
      <c r="R36" s="129"/>
      <c r="S36" s="129"/>
    </row>
    <row r="37" spans="1:19" s="130" customFormat="1" ht="18.75">
      <c r="B37" s="200"/>
      <c r="C37" s="238"/>
      <c r="D37" s="200"/>
      <c r="E37" s="194"/>
      <c r="F37" s="227"/>
      <c r="G37" s="227"/>
      <c r="H37" s="205"/>
      <c r="I37" s="266"/>
      <c r="J37" s="227"/>
      <c r="K37" s="227"/>
      <c r="L37" s="205"/>
      <c r="M37" s="192"/>
      <c r="N37" s="129"/>
      <c r="O37" s="129"/>
      <c r="P37" s="129"/>
      <c r="Q37" s="129"/>
      <c r="R37" s="129"/>
      <c r="S37" s="129"/>
    </row>
    <row r="38" spans="1:19" s="130" customFormat="1" ht="37.5">
      <c r="B38" s="200" t="s">
        <v>118</v>
      </c>
      <c r="C38" s="226" t="s">
        <v>150</v>
      </c>
      <c r="D38" s="200" t="s">
        <v>133</v>
      </c>
      <c r="E38" s="194">
        <v>4</v>
      </c>
      <c r="F38" s="317">
        <v>20000</v>
      </c>
      <c r="G38" s="317">
        <v>2000</v>
      </c>
      <c r="H38" s="205">
        <f t="shared" si="0"/>
        <v>88000</v>
      </c>
      <c r="I38" s="266"/>
      <c r="J38" s="317">
        <v>17250</v>
      </c>
      <c r="K38" s="317">
        <v>1000</v>
      </c>
      <c r="L38" s="205">
        <f t="shared" si="1"/>
        <v>73000</v>
      </c>
      <c r="M38" s="192">
        <f t="shared" si="2"/>
        <v>15000</v>
      </c>
      <c r="N38" s="129"/>
      <c r="O38" s="129"/>
      <c r="P38" s="129"/>
      <c r="Q38" s="129"/>
      <c r="R38" s="129"/>
      <c r="S38" s="129"/>
    </row>
    <row r="39" spans="1:19" s="130" customFormat="1" ht="18.75">
      <c r="B39" s="200"/>
      <c r="C39" s="238"/>
      <c r="D39" s="200"/>
      <c r="E39" s="194"/>
      <c r="F39" s="227"/>
      <c r="G39" s="227"/>
      <c r="H39" s="205"/>
      <c r="I39" s="266"/>
      <c r="J39" s="227"/>
      <c r="K39" s="227"/>
      <c r="L39" s="205"/>
      <c r="M39" s="192"/>
      <c r="N39" s="129"/>
      <c r="O39" s="129"/>
      <c r="P39" s="129"/>
      <c r="Q39" s="129"/>
      <c r="R39" s="129"/>
      <c r="S39" s="129"/>
    </row>
    <row r="40" spans="1:19" s="130" customFormat="1" ht="37.5">
      <c r="B40" s="200" t="s">
        <v>116</v>
      </c>
      <c r="C40" s="238" t="s">
        <v>151</v>
      </c>
      <c r="D40" s="200" t="s">
        <v>136</v>
      </c>
      <c r="E40" s="194">
        <v>4</v>
      </c>
      <c r="F40" s="317">
        <v>15000</v>
      </c>
      <c r="G40" s="317">
        <v>5000</v>
      </c>
      <c r="H40" s="205">
        <f t="shared" si="0"/>
        <v>80000</v>
      </c>
      <c r="I40" s="266"/>
      <c r="J40" s="317">
        <v>11500</v>
      </c>
      <c r="K40" s="317">
        <v>1000</v>
      </c>
      <c r="L40" s="205">
        <f t="shared" si="1"/>
        <v>50000</v>
      </c>
      <c r="M40" s="192">
        <f t="shared" si="2"/>
        <v>30000</v>
      </c>
      <c r="N40" s="129"/>
      <c r="O40" s="129"/>
      <c r="P40" s="129"/>
      <c r="Q40" s="129"/>
      <c r="R40" s="129"/>
      <c r="S40" s="129"/>
    </row>
    <row r="41" spans="1:19" s="130" customFormat="1" ht="18.75">
      <c r="B41" s="200"/>
      <c r="C41" s="238"/>
      <c r="D41" s="200"/>
      <c r="E41" s="194"/>
      <c r="F41" s="227"/>
      <c r="G41" s="227"/>
      <c r="H41" s="205"/>
      <c r="I41" s="266"/>
      <c r="J41" s="227"/>
      <c r="K41" s="227"/>
      <c r="L41" s="205"/>
      <c r="M41" s="192"/>
      <c r="N41" s="129"/>
      <c r="O41" s="129"/>
      <c r="P41" s="129"/>
      <c r="Q41" s="129"/>
      <c r="R41" s="129"/>
      <c r="S41" s="129"/>
    </row>
    <row r="42" spans="1:19" s="130" customFormat="1" ht="18.75">
      <c r="A42" s="132"/>
      <c r="B42" s="210">
        <f>B24+0.1</f>
        <v>1.5000000000000004</v>
      </c>
      <c r="C42" s="243" t="s">
        <v>152</v>
      </c>
      <c r="D42" s="210"/>
      <c r="E42" s="207"/>
      <c r="F42" s="207"/>
      <c r="G42" s="207"/>
      <c r="H42" s="205"/>
      <c r="I42" s="266"/>
      <c r="J42" s="207"/>
      <c r="K42" s="207"/>
      <c r="L42" s="205"/>
      <c r="M42" s="192"/>
      <c r="N42" s="129"/>
      <c r="O42" s="129"/>
      <c r="P42" s="129"/>
      <c r="Q42" s="129"/>
      <c r="R42" s="129"/>
      <c r="S42" s="129"/>
    </row>
    <row r="43" spans="1:19" s="130" customFormat="1" ht="150">
      <c r="B43" s="225"/>
      <c r="C43" s="233" t="s">
        <v>153</v>
      </c>
      <c r="D43" s="200"/>
      <c r="E43" s="194"/>
      <c r="F43" s="227"/>
      <c r="G43" s="227"/>
      <c r="H43" s="205"/>
      <c r="I43" s="266"/>
      <c r="J43" s="227"/>
      <c r="K43" s="227"/>
      <c r="L43" s="205"/>
      <c r="M43" s="192"/>
      <c r="N43" s="129"/>
      <c r="O43" s="129"/>
      <c r="P43" s="129"/>
      <c r="Q43" s="129"/>
      <c r="R43" s="129"/>
      <c r="S43" s="129"/>
    </row>
    <row r="44" spans="1:19" s="130" customFormat="1" ht="18.75">
      <c r="B44" s="225"/>
      <c r="C44" s="333" t="s">
        <v>154</v>
      </c>
      <c r="D44" s="200"/>
      <c r="E44" s="194"/>
      <c r="F44" s="227"/>
      <c r="G44" s="227"/>
      <c r="H44" s="205"/>
      <c r="I44" s="266"/>
      <c r="J44" s="227"/>
      <c r="K44" s="227"/>
      <c r="L44" s="205"/>
      <c r="M44" s="192"/>
      <c r="N44" s="129"/>
      <c r="O44" s="129"/>
      <c r="P44" s="129"/>
      <c r="Q44" s="129"/>
      <c r="R44" s="129"/>
      <c r="S44" s="129"/>
    </row>
    <row r="45" spans="1:19" s="130" customFormat="1" ht="18.75">
      <c r="B45" s="200" t="s">
        <v>12</v>
      </c>
      <c r="C45" s="238" t="s">
        <v>146</v>
      </c>
      <c r="D45" s="200" t="s">
        <v>155</v>
      </c>
      <c r="E45" s="194">
        <v>75</v>
      </c>
      <c r="F45" s="205">
        <v>1580</v>
      </c>
      <c r="G45" s="205">
        <v>500</v>
      </c>
      <c r="H45" s="205">
        <f t="shared" si="0"/>
        <v>156000</v>
      </c>
      <c r="I45" s="264"/>
      <c r="J45" s="205">
        <v>1938</v>
      </c>
      <c r="K45" s="205">
        <v>650</v>
      </c>
      <c r="L45" s="205">
        <f t="shared" si="1"/>
        <v>194100</v>
      </c>
      <c r="M45" s="192">
        <f t="shared" si="2"/>
        <v>-38100</v>
      </c>
      <c r="N45" s="129"/>
      <c r="O45" s="129"/>
      <c r="P45" s="129"/>
      <c r="Q45" s="129"/>
      <c r="R45" s="129"/>
      <c r="S45" s="129"/>
    </row>
    <row r="46" spans="1:19" s="130" customFormat="1" ht="18.75">
      <c r="B46" s="200" t="s">
        <v>11</v>
      </c>
      <c r="C46" s="238" t="s">
        <v>226</v>
      </c>
      <c r="D46" s="200" t="s">
        <v>155</v>
      </c>
      <c r="E46" s="194">
        <v>20</v>
      </c>
      <c r="F46" s="205">
        <v>2141</v>
      </c>
      <c r="G46" s="205">
        <v>500</v>
      </c>
      <c r="H46" s="205">
        <f t="shared" si="0"/>
        <v>52820</v>
      </c>
      <c r="I46" s="299"/>
      <c r="J46" s="205">
        <v>2645</v>
      </c>
      <c r="K46" s="205">
        <v>675</v>
      </c>
      <c r="L46" s="205">
        <f t="shared" si="1"/>
        <v>66400</v>
      </c>
      <c r="M46" s="192">
        <f t="shared" si="2"/>
        <v>-13580</v>
      </c>
      <c r="N46" s="129">
        <v>1338</v>
      </c>
      <c r="O46" s="129">
        <f>N46*1.6</f>
        <v>2140.8000000000002</v>
      </c>
      <c r="P46" s="129"/>
      <c r="Q46" s="129"/>
      <c r="R46" s="129"/>
      <c r="S46" s="129"/>
    </row>
    <row r="47" spans="1:19" s="130" customFormat="1" ht="18.75">
      <c r="B47" s="200" t="s">
        <v>39</v>
      </c>
      <c r="C47" s="238" t="s">
        <v>156</v>
      </c>
      <c r="D47" s="200" t="s">
        <v>155</v>
      </c>
      <c r="E47" s="194">
        <v>40</v>
      </c>
      <c r="F47" s="205">
        <v>2562</v>
      </c>
      <c r="G47" s="205">
        <v>580</v>
      </c>
      <c r="H47" s="205">
        <f t="shared" si="0"/>
        <v>125680</v>
      </c>
      <c r="I47" s="264"/>
      <c r="J47" s="205">
        <v>3145</v>
      </c>
      <c r="K47" s="205">
        <v>1100</v>
      </c>
      <c r="L47" s="205">
        <f t="shared" si="1"/>
        <v>169800</v>
      </c>
      <c r="M47" s="192">
        <f t="shared" si="2"/>
        <v>-44120</v>
      </c>
      <c r="N47" s="129">
        <v>1601</v>
      </c>
      <c r="O47" s="129">
        <f>N47*1.6</f>
        <v>2561.6000000000004</v>
      </c>
      <c r="P47" s="129"/>
      <c r="Q47" s="129"/>
      <c r="R47" s="129"/>
      <c r="S47" s="129"/>
    </row>
    <row r="48" spans="1:19" s="130" customFormat="1" ht="18.75">
      <c r="B48" s="225"/>
      <c r="C48" s="333" t="s">
        <v>157</v>
      </c>
      <c r="D48" s="200"/>
      <c r="E48" s="194"/>
      <c r="F48" s="227"/>
      <c r="G48" s="227"/>
      <c r="H48" s="205">
        <f t="shared" si="0"/>
        <v>0</v>
      </c>
      <c r="I48" s="264"/>
      <c r="J48" s="227"/>
      <c r="K48" s="227"/>
      <c r="L48" s="205">
        <f t="shared" si="1"/>
        <v>0</v>
      </c>
      <c r="M48" s="192">
        <f t="shared" si="2"/>
        <v>0</v>
      </c>
      <c r="N48" s="129"/>
      <c r="O48" s="129"/>
      <c r="P48" s="129"/>
      <c r="Q48" s="129"/>
      <c r="R48" s="129"/>
      <c r="S48" s="129"/>
    </row>
    <row r="49" spans="1:19" s="130" customFormat="1" ht="18.75">
      <c r="B49" s="200" t="s">
        <v>115</v>
      </c>
      <c r="C49" s="238" t="s">
        <v>156</v>
      </c>
      <c r="D49" s="200" t="s">
        <v>155</v>
      </c>
      <c r="E49" s="194">
        <v>30</v>
      </c>
      <c r="F49" s="205">
        <v>2562</v>
      </c>
      <c r="G49" s="205">
        <v>580</v>
      </c>
      <c r="H49" s="205">
        <f t="shared" si="0"/>
        <v>94260</v>
      </c>
      <c r="I49" s="264"/>
      <c r="J49" s="205">
        <v>3145</v>
      </c>
      <c r="K49" s="205">
        <v>1100</v>
      </c>
      <c r="L49" s="205">
        <f t="shared" si="1"/>
        <v>127350</v>
      </c>
      <c r="M49" s="192">
        <f t="shared" si="2"/>
        <v>-33090</v>
      </c>
      <c r="N49" s="129"/>
      <c r="O49" s="129"/>
      <c r="P49" s="129"/>
      <c r="Q49" s="129"/>
      <c r="R49" s="129"/>
      <c r="S49" s="129"/>
    </row>
    <row r="50" spans="1:19" s="130" customFormat="1" ht="18.75">
      <c r="B50" s="225"/>
      <c r="C50" s="235"/>
      <c r="D50" s="200"/>
      <c r="E50" s="194"/>
      <c r="F50" s="227"/>
      <c r="G50" s="227"/>
      <c r="H50" s="205"/>
      <c r="I50" s="264"/>
      <c r="J50" s="227"/>
      <c r="K50" s="227"/>
      <c r="L50" s="205"/>
      <c r="M50" s="192"/>
      <c r="N50" s="129"/>
      <c r="O50" s="129"/>
      <c r="P50" s="129"/>
      <c r="Q50" s="129"/>
      <c r="R50" s="129"/>
      <c r="S50" s="129"/>
    </row>
    <row r="51" spans="1:19" s="130" customFormat="1" ht="18.75">
      <c r="A51" s="132"/>
      <c r="B51" s="210">
        <f>B42+0.1</f>
        <v>1.6000000000000005</v>
      </c>
      <c r="C51" s="243" t="s">
        <v>158</v>
      </c>
      <c r="D51" s="210"/>
      <c r="E51" s="207"/>
      <c r="F51" s="207"/>
      <c r="G51" s="207"/>
      <c r="H51" s="205"/>
      <c r="I51" s="264"/>
      <c r="J51" s="207"/>
      <c r="K51" s="207"/>
      <c r="L51" s="205"/>
      <c r="M51" s="192"/>
      <c r="N51" s="129"/>
      <c r="O51" s="129"/>
      <c r="P51" s="129"/>
      <c r="Q51" s="129"/>
      <c r="R51" s="129"/>
      <c r="S51" s="129"/>
    </row>
    <row r="52" spans="1:19" s="130" customFormat="1" ht="131.25">
      <c r="B52" s="225"/>
      <c r="C52" s="233" t="s">
        <v>159</v>
      </c>
      <c r="D52" s="200"/>
      <c r="E52" s="194"/>
      <c r="F52" s="227"/>
      <c r="G52" s="227"/>
      <c r="H52" s="205"/>
      <c r="I52" s="264"/>
      <c r="J52" s="227"/>
      <c r="K52" s="227"/>
      <c r="L52" s="205"/>
      <c r="M52" s="192"/>
      <c r="N52" s="129"/>
      <c r="O52" s="129"/>
      <c r="P52" s="129"/>
      <c r="Q52" s="129"/>
      <c r="R52" s="129"/>
      <c r="S52" s="129"/>
    </row>
    <row r="53" spans="1:19" s="130" customFormat="1" ht="18.75">
      <c r="B53" s="225"/>
      <c r="C53" s="333" t="s">
        <v>154</v>
      </c>
      <c r="D53" s="200"/>
      <c r="E53" s="194"/>
      <c r="F53" s="227"/>
      <c r="G53" s="227"/>
      <c r="H53" s="205"/>
      <c r="I53" s="264"/>
      <c r="J53" s="227"/>
      <c r="K53" s="227"/>
      <c r="L53" s="205"/>
      <c r="M53" s="192"/>
      <c r="N53" s="129"/>
      <c r="O53" s="129"/>
      <c r="P53" s="129"/>
      <c r="Q53" s="129"/>
      <c r="R53" s="129"/>
      <c r="S53" s="129"/>
    </row>
    <row r="54" spans="1:19" s="130" customFormat="1" ht="18.75">
      <c r="B54" s="200" t="s">
        <v>12</v>
      </c>
      <c r="C54" s="238" t="s">
        <v>146</v>
      </c>
      <c r="D54" s="200" t="s">
        <v>155</v>
      </c>
      <c r="E54" s="194">
        <f>E45</f>
        <v>75</v>
      </c>
      <c r="F54" s="205">
        <v>1100</v>
      </c>
      <c r="G54" s="205">
        <v>200</v>
      </c>
      <c r="H54" s="205">
        <f t="shared" si="0"/>
        <v>97500</v>
      </c>
      <c r="I54" s="264"/>
      <c r="J54" s="205">
        <v>920</v>
      </c>
      <c r="K54" s="205">
        <v>300</v>
      </c>
      <c r="L54" s="205">
        <f t="shared" si="1"/>
        <v>91500</v>
      </c>
      <c r="M54" s="192">
        <f t="shared" si="2"/>
        <v>6000</v>
      </c>
      <c r="N54" s="129"/>
      <c r="O54" s="129"/>
      <c r="P54" s="129"/>
      <c r="Q54" s="129"/>
      <c r="R54" s="129"/>
      <c r="S54" s="129"/>
    </row>
    <row r="55" spans="1:19" s="130" customFormat="1" ht="18.75">
      <c r="B55" s="200" t="s">
        <v>11</v>
      </c>
      <c r="C55" s="238" t="s">
        <v>226</v>
      </c>
      <c r="D55" s="200" t="s">
        <v>155</v>
      </c>
      <c r="E55" s="194">
        <f>E46</f>
        <v>20</v>
      </c>
      <c r="F55" s="205">
        <v>1150</v>
      </c>
      <c r="G55" s="205">
        <v>210</v>
      </c>
      <c r="H55" s="205">
        <f t="shared" si="0"/>
        <v>27200</v>
      </c>
      <c r="I55" s="264"/>
      <c r="J55" s="205">
        <v>1150</v>
      </c>
      <c r="K55" s="205">
        <v>400</v>
      </c>
      <c r="L55" s="205">
        <f t="shared" si="1"/>
        <v>31000</v>
      </c>
      <c r="M55" s="192">
        <f t="shared" si="2"/>
        <v>-3800</v>
      </c>
      <c r="N55" s="129"/>
      <c r="O55" s="129"/>
      <c r="P55" s="129"/>
      <c r="Q55" s="129"/>
      <c r="R55" s="129"/>
      <c r="S55" s="129"/>
    </row>
    <row r="56" spans="1:19" s="130" customFormat="1" ht="18.75">
      <c r="B56" s="200" t="s">
        <v>39</v>
      </c>
      <c r="C56" s="238" t="s">
        <v>156</v>
      </c>
      <c r="D56" s="200" t="s">
        <v>155</v>
      </c>
      <c r="E56" s="194">
        <f>E47</f>
        <v>40</v>
      </c>
      <c r="F56" s="205">
        <v>1250</v>
      </c>
      <c r="G56" s="205">
        <v>250</v>
      </c>
      <c r="H56" s="205">
        <f t="shared" si="0"/>
        <v>60000</v>
      </c>
      <c r="I56" s="264"/>
      <c r="J56" s="205">
        <v>1668</v>
      </c>
      <c r="K56" s="205">
        <v>425</v>
      </c>
      <c r="L56" s="205">
        <f t="shared" si="1"/>
        <v>83720</v>
      </c>
      <c r="M56" s="192">
        <f t="shared" si="2"/>
        <v>-23720</v>
      </c>
      <c r="N56" s="129"/>
      <c r="O56" s="129"/>
      <c r="P56" s="129"/>
      <c r="Q56" s="129"/>
      <c r="R56" s="129"/>
      <c r="S56" s="129"/>
    </row>
    <row r="57" spans="1:19" s="130" customFormat="1" ht="18.75">
      <c r="B57" s="200"/>
      <c r="C57" s="238"/>
      <c r="D57" s="200"/>
      <c r="E57" s="194"/>
      <c r="F57" s="227"/>
      <c r="G57" s="227"/>
      <c r="H57" s="205"/>
      <c r="I57" s="264"/>
      <c r="J57" s="227"/>
      <c r="K57" s="227"/>
      <c r="L57" s="205"/>
      <c r="M57" s="192"/>
      <c r="N57" s="129"/>
      <c r="O57" s="129"/>
      <c r="P57" s="129"/>
      <c r="Q57" s="129"/>
      <c r="R57" s="129"/>
      <c r="S57" s="129"/>
    </row>
    <row r="58" spans="1:19" s="130" customFormat="1" ht="18.75">
      <c r="A58" s="132"/>
      <c r="B58" s="210">
        <f>B51+0.1</f>
        <v>1.7000000000000006</v>
      </c>
      <c r="C58" s="243" t="s">
        <v>160</v>
      </c>
      <c r="D58" s="210"/>
      <c r="E58" s="207"/>
      <c r="F58" s="207"/>
      <c r="G58" s="207"/>
      <c r="H58" s="205"/>
      <c r="I58" s="264"/>
      <c r="J58" s="207"/>
      <c r="K58" s="207"/>
      <c r="L58" s="205"/>
      <c r="M58" s="192"/>
      <c r="N58" s="129"/>
      <c r="O58" s="129"/>
      <c r="P58" s="129"/>
      <c r="Q58" s="129"/>
      <c r="R58" s="129"/>
      <c r="S58" s="129"/>
    </row>
    <row r="59" spans="1:19" s="130" customFormat="1" ht="112.5">
      <c r="B59" s="225"/>
      <c r="C59" s="334" t="s">
        <v>161</v>
      </c>
      <c r="D59" s="200"/>
      <c r="E59" s="194"/>
      <c r="F59" s="227"/>
      <c r="G59" s="227"/>
      <c r="H59" s="205"/>
      <c r="I59" s="264"/>
      <c r="J59" s="227"/>
      <c r="K59" s="227"/>
      <c r="L59" s="205"/>
      <c r="M59" s="192"/>
      <c r="N59" s="129"/>
      <c r="O59" s="129"/>
      <c r="P59" s="129"/>
      <c r="Q59" s="129"/>
      <c r="R59" s="129"/>
      <c r="S59" s="129"/>
    </row>
    <row r="60" spans="1:19" s="130" customFormat="1" ht="18.75">
      <c r="B60" s="200" t="s">
        <v>12</v>
      </c>
      <c r="C60" s="238" t="s">
        <v>146</v>
      </c>
      <c r="D60" s="200" t="s">
        <v>155</v>
      </c>
      <c r="E60" s="194">
        <v>6</v>
      </c>
      <c r="F60" s="317">
        <v>500</v>
      </c>
      <c r="G60" s="317">
        <v>200</v>
      </c>
      <c r="H60" s="205">
        <f t="shared" si="0"/>
        <v>4200</v>
      </c>
      <c r="I60" s="264"/>
      <c r="J60" s="317">
        <v>1294</v>
      </c>
      <c r="K60" s="317">
        <v>325</v>
      </c>
      <c r="L60" s="205">
        <f t="shared" si="1"/>
        <v>9714</v>
      </c>
      <c r="M60" s="192">
        <f t="shared" si="2"/>
        <v>-5514</v>
      </c>
      <c r="N60" s="129"/>
      <c r="O60" s="129"/>
      <c r="P60" s="129"/>
      <c r="Q60" s="129"/>
      <c r="R60" s="129"/>
      <c r="S60" s="129"/>
    </row>
    <row r="61" spans="1:19" s="130" customFormat="1" ht="18.75">
      <c r="B61" s="200" t="s">
        <v>11</v>
      </c>
      <c r="C61" s="238" t="s">
        <v>226</v>
      </c>
      <c r="D61" s="200" t="s">
        <v>155</v>
      </c>
      <c r="E61" s="194">
        <v>20</v>
      </c>
      <c r="F61" s="317">
        <v>700</v>
      </c>
      <c r="G61" s="317">
        <v>250</v>
      </c>
      <c r="H61" s="205">
        <f t="shared" si="0"/>
        <v>19000</v>
      </c>
      <c r="I61" s="264"/>
      <c r="J61" s="317">
        <v>1725</v>
      </c>
      <c r="K61" s="317">
        <v>350</v>
      </c>
      <c r="L61" s="205">
        <f t="shared" si="1"/>
        <v>41500</v>
      </c>
      <c r="M61" s="192">
        <f t="shared" si="2"/>
        <v>-22500</v>
      </c>
      <c r="N61" s="129"/>
      <c r="O61" s="129"/>
      <c r="P61" s="129"/>
      <c r="Q61" s="129"/>
      <c r="R61" s="129"/>
      <c r="S61" s="129"/>
    </row>
    <row r="62" spans="1:19" s="130" customFormat="1" ht="18.75">
      <c r="B62" s="225"/>
      <c r="C62" s="235"/>
      <c r="D62" s="200"/>
      <c r="E62" s="194"/>
      <c r="F62" s="227"/>
      <c r="G62" s="227"/>
      <c r="H62" s="205"/>
      <c r="I62" s="264"/>
      <c r="J62" s="227"/>
      <c r="K62" s="227"/>
      <c r="L62" s="205"/>
      <c r="M62" s="192"/>
      <c r="N62" s="129"/>
      <c r="O62" s="129"/>
      <c r="P62" s="129"/>
      <c r="Q62" s="129"/>
      <c r="R62" s="129"/>
      <c r="S62" s="129"/>
    </row>
    <row r="63" spans="1:19" s="130" customFormat="1" ht="18.75">
      <c r="A63" s="132"/>
      <c r="B63" s="210">
        <f>B58+0.1</f>
        <v>1.8000000000000007</v>
      </c>
      <c r="C63" s="243" t="s">
        <v>163</v>
      </c>
      <c r="D63" s="210"/>
      <c r="E63" s="207"/>
      <c r="F63" s="318"/>
      <c r="G63" s="318"/>
      <c r="H63" s="205"/>
      <c r="I63" s="264"/>
      <c r="J63" s="318"/>
      <c r="K63" s="318"/>
      <c r="L63" s="205"/>
      <c r="M63" s="192"/>
      <c r="N63" s="129"/>
      <c r="O63" s="129"/>
      <c r="P63" s="129"/>
      <c r="Q63" s="129"/>
      <c r="R63" s="129"/>
      <c r="S63" s="129"/>
    </row>
    <row r="64" spans="1:19" s="130" customFormat="1" ht="93.75">
      <c r="B64" s="225"/>
      <c r="C64" s="233" t="s">
        <v>164</v>
      </c>
      <c r="D64" s="200"/>
      <c r="E64" s="194"/>
      <c r="F64" s="317"/>
      <c r="G64" s="317"/>
      <c r="H64" s="205"/>
      <c r="I64" s="264"/>
      <c r="J64" s="317"/>
      <c r="K64" s="317"/>
      <c r="L64" s="205"/>
      <c r="M64" s="192"/>
      <c r="N64" s="129"/>
      <c r="O64" s="129"/>
      <c r="P64" s="129"/>
      <c r="Q64" s="129"/>
      <c r="R64" s="129"/>
      <c r="S64" s="129"/>
    </row>
    <row r="65" spans="1:19" s="130" customFormat="1" ht="18.75">
      <c r="B65" s="200" t="s">
        <v>12</v>
      </c>
      <c r="C65" s="238" t="s">
        <v>165</v>
      </c>
      <c r="D65" s="200" t="s">
        <v>63</v>
      </c>
      <c r="E65" s="194">
        <v>1</v>
      </c>
      <c r="F65" s="205">
        <v>19500</v>
      </c>
      <c r="G65" s="205">
        <v>2000</v>
      </c>
      <c r="H65" s="205">
        <f t="shared" si="0"/>
        <v>21500</v>
      </c>
      <c r="I65" s="264"/>
      <c r="J65" s="205">
        <v>28750</v>
      </c>
      <c r="K65" s="205">
        <v>2000</v>
      </c>
      <c r="L65" s="205">
        <f t="shared" si="1"/>
        <v>30750</v>
      </c>
      <c r="M65" s="192">
        <f t="shared" si="2"/>
        <v>-9250</v>
      </c>
      <c r="N65" s="129"/>
      <c r="O65" s="129"/>
      <c r="P65" s="129"/>
      <c r="Q65" s="129"/>
      <c r="R65" s="129"/>
      <c r="S65" s="129"/>
    </row>
    <row r="66" spans="1:19" s="130" customFormat="1" ht="18.75">
      <c r="B66" s="200" t="s">
        <v>11</v>
      </c>
      <c r="C66" s="238" t="s">
        <v>227</v>
      </c>
      <c r="D66" s="200" t="s">
        <v>63</v>
      </c>
      <c r="E66" s="194">
        <v>1</v>
      </c>
      <c r="F66" s="205">
        <v>40000</v>
      </c>
      <c r="G66" s="205">
        <v>5000</v>
      </c>
      <c r="H66" s="205">
        <f t="shared" si="0"/>
        <v>45000</v>
      </c>
      <c r="I66" s="264"/>
      <c r="J66" s="205">
        <v>46000</v>
      </c>
      <c r="K66" s="205">
        <v>2000</v>
      </c>
      <c r="L66" s="205">
        <f t="shared" si="1"/>
        <v>48000</v>
      </c>
      <c r="M66" s="192">
        <f t="shared" si="2"/>
        <v>-3000</v>
      </c>
      <c r="N66" s="129"/>
      <c r="O66" s="129"/>
      <c r="P66" s="129"/>
      <c r="Q66" s="129"/>
      <c r="R66" s="129"/>
      <c r="S66" s="129"/>
    </row>
    <row r="67" spans="1:19" s="130" customFormat="1" ht="18.75">
      <c r="B67" s="225"/>
      <c r="C67" s="235"/>
      <c r="D67" s="200"/>
      <c r="E67" s="194"/>
      <c r="F67" s="317"/>
      <c r="G67" s="317"/>
      <c r="H67" s="205">
        <f t="shared" si="0"/>
        <v>0</v>
      </c>
      <c r="I67" s="264"/>
      <c r="J67" s="317"/>
      <c r="K67" s="317"/>
      <c r="L67" s="205">
        <f t="shared" si="1"/>
        <v>0</v>
      </c>
      <c r="M67" s="192">
        <f t="shared" si="2"/>
        <v>0</v>
      </c>
      <c r="N67" s="129"/>
      <c r="O67" s="129"/>
      <c r="P67" s="129"/>
      <c r="Q67" s="129"/>
      <c r="R67" s="129"/>
      <c r="S67" s="129"/>
    </row>
    <row r="68" spans="1:19" s="133" customFormat="1" ht="18.75">
      <c r="A68" s="135"/>
      <c r="B68" s="210">
        <f>B63+0.1</f>
        <v>1.9000000000000008</v>
      </c>
      <c r="C68" s="243" t="s">
        <v>166</v>
      </c>
      <c r="D68" s="210"/>
      <c r="E68" s="207"/>
      <c r="F68" s="207"/>
      <c r="G68" s="207"/>
      <c r="H68" s="205">
        <f t="shared" si="0"/>
        <v>0</v>
      </c>
      <c r="I68" s="264"/>
      <c r="J68" s="207"/>
      <c r="K68" s="207"/>
      <c r="L68" s="205">
        <f t="shared" si="1"/>
        <v>0</v>
      </c>
      <c r="M68" s="192">
        <f t="shared" si="2"/>
        <v>0</v>
      </c>
      <c r="N68" s="134"/>
      <c r="O68" s="134"/>
      <c r="P68" s="134"/>
      <c r="Q68" s="134"/>
      <c r="R68" s="134"/>
      <c r="S68" s="134"/>
    </row>
    <row r="69" spans="1:19" s="130" customFormat="1" ht="150">
      <c r="B69" s="200"/>
      <c r="C69" s="233" t="s">
        <v>167</v>
      </c>
      <c r="D69" s="200" t="s">
        <v>122</v>
      </c>
      <c r="E69" s="194">
        <f>355+20</f>
        <v>375</v>
      </c>
      <c r="F69" s="317">
        <v>3100</v>
      </c>
      <c r="G69" s="317">
        <v>650</v>
      </c>
      <c r="H69" s="205">
        <f t="shared" si="0"/>
        <v>1406250</v>
      </c>
      <c r="I69" s="264"/>
      <c r="J69" s="317">
        <v>4945</v>
      </c>
      <c r="K69" s="317">
        <v>650</v>
      </c>
      <c r="L69" s="205">
        <f t="shared" si="1"/>
        <v>2098125</v>
      </c>
      <c r="M69" s="192">
        <f t="shared" si="2"/>
        <v>-691875</v>
      </c>
      <c r="N69" s="129"/>
      <c r="O69" s="129"/>
      <c r="P69" s="129"/>
      <c r="Q69" s="129"/>
      <c r="R69" s="129"/>
      <c r="S69" s="129"/>
    </row>
    <row r="70" spans="1:19" s="130" customFormat="1" ht="18.75">
      <c r="B70" s="200"/>
      <c r="C70" s="201"/>
      <c r="D70" s="200"/>
      <c r="E70" s="194"/>
      <c r="F70" s="227"/>
      <c r="G70" s="227"/>
      <c r="H70" s="205"/>
      <c r="I70" s="264"/>
      <c r="J70" s="227"/>
      <c r="K70" s="227"/>
      <c r="L70" s="205"/>
      <c r="M70" s="192"/>
      <c r="N70" s="129"/>
      <c r="O70" s="129"/>
      <c r="P70" s="129"/>
      <c r="Q70" s="129"/>
      <c r="R70" s="129"/>
      <c r="S70" s="129"/>
    </row>
    <row r="71" spans="1:19" s="133" customFormat="1" ht="18.75">
      <c r="A71" s="135"/>
      <c r="B71" s="325">
        <f>B68-0.8</f>
        <v>1.1000000000000008</v>
      </c>
      <c r="C71" s="243" t="s">
        <v>168</v>
      </c>
      <c r="D71" s="210"/>
      <c r="E71" s="207"/>
      <c r="F71" s="207"/>
      <c r="G71" s="207"/>
      <c r="H71" s="205"/>
      <c r="I71" s="264"/>
      <c r="J71" s="207"/>
      <c r="K71" s="207"/>
      <c r="L71" s="205"/>
      <c r="M71" s="192"/>
      <c r="N71" s="134"/>
      <c r="O71" s="134"/>
      <c r="P71" s="134"/>
      <c r="Q71" s="134"/>
      <c r="R71" s="134"/>
      <c r="S71" s="134"/>
    </row>
    <row r="72" spans="1:19" s="130" customFormat="1" ht="75">
      <c r="B72" s="200"/>
      <c r="C72" s="233" t="s">
        <v>169</v>
      </c>
      <c r="D72" s="200" t="s">
        <v>122</v>
      </c>
      <c r="E72" s="194">
        <v>375</v>
      </c>
      <c r="F72" s="317">
        <v>2650</v>
      </c>
      <c r="G72" s="317">
        <v>400</v>
      </c>
      <c r="H72" s="205">
        <f t="shared" si="0"/>
        <v>1143750</v>
      </c>
      <c r="I72" s="264"/>
      <c r="J72" s="317">
        <v>3220</v>
      </c>
      <c r="K72" s="317">
        <v>550</v>
      </c>
      <c r="L72" s="205">
        <f t="shared" si="1"/>
        <v>1413750</v>
      </c>
      <c r="M72" s="192">
        <f t="shared" si="2"/>
        <v>-270000</v>
      </c>
      <c r="N72" s="129"/>
      <c r="O72" s="129"/>
      <c r="P72" s="129"/>
      <c r="Q72" s="129"/>
      <c r="R72" s="129"/>
      <c r="S72" s="129"/>
    </row>
    <row r="73" spans="1:19" s="130" customFormat="1" ht="18.75">
      <c r="B73" s="200"/>
      <c r="C73" s="201"/>
      <c r="D73" s="200"/>
      <c r="E73" s="194"/>
      <c r="F73" s="227"/>
      <c r="G73" s="227"/>
      <c r="H73" s="205">
        <f t="shared" si="0"/>
        <v>0</v>
      </c>
      <c r="I73" s="264"/>
      <c r="J73" s="227"/>
      <c r="K73" s="227"/>
      <c r="L73" s="205">
        <f t="shared" si="1"/>
        <v>0</v>
      </c>
      <c r="M73" s="192">
        <f t="shared" si="2"/>
        <v>0</v>
      </c>
      <c r="N73" s="129"/>
      <c r="O73" s="129"/>
      <c r="P73" s="129"/>
      <c r="Q73" s="129"/>
      <c r="R73" s="129"/>
      <c r="S73" s="129"/>
    </row>
    <row r="74" spans="1:19" s="133" customFormat="1" ht="18.75">
      <c r="A74" s="135"/>
      <c r="B74" s="325">
        <f>B71+0.01</f>
        <v>1.1100000000000008</v>
      </c>
      <c r="C74" s="240" t="s">
        <v>170</v>
      </c>
      <c r="D74" s="326"/>
      <c r="E74" s="207"/>
      <c r="F74" s="207"/>
      <c r="G74" s="207"/>
      <c r="H74" s="205">
        <f t="shared" si="0"/>
        <v>0</v>
      </c>
      <c r="I74" s="264"/>
      <c r="J74" s="207"/>
      <c r="K74" s="207"/>
      <c r="L74" s="205">
        <f t="shared" si="1"/>
        <v>0</v>
      </c>
      <c r="M74" s="192">
        <f t="shared" si="2"/>
        <v>0</v>
      </c>
      <c r="N74" s="134"/>
      <c r="O74" s="134"/>
      <c r="P74" s="134"/>
      <c r="Q74" s="134"/>
      <c r="R74" s="134"/>
      <c r="S74" s="134"/>
    </row>
    <row r="75" spans="1:19" s="130" customFormat="1" ht="75">
      <c r="B75" s="200"/>
      <c r="C75" s="233" t="s">
        <v>228</v>
      </c>
      <c r="D75" s="200" t="s">
        <v>122</v>
      </c>
      <c r="E75" s="194">
        <v>60</v>
      </c>
      <c r="F75" s="317">
        <v>2000</v>
      </c>
      <c r="G75" s="317">
        <v>400</v>
      </c>
      <c r="H75" s="205">
        <f t="shared" si="0"/>
        <v>144000</v>
      </c>
      <c r="I75" s="264"/>
      <c r="J75" s="317">
        <v>3450</v>
      </c>
      <c r="K75" s="317">
        <v>550</v>
      </c>
      <c r="L75" s="205">
        <f t="shared" si="1"/>
        <v>240000</v>
      </c>
      <c r="M75" s="192">
        <f t="shared" si="2"/>
        <v>-96000</v>
      </c>
      <c r="N75" s="129"/>
      <c r="O75" s="129"/>
      <c r="P75" s="129"/>
      <c r="Q75" s="129"/>
      <c r="R75" s="129"/>
      <c r="S75" s="129"/>
    </row>
    <row r="76" spans="1:19" s="130" customFormat="1" ht="18.75">
      <c r="B76" s="200"/>
      <c r="C76" s="199"/>
      <c r="D76" s="200"/>
      <c r="E76" s="194"/>
      <c r="F76" s="227"/>
      <c r="G76" s="227"/>
      <c r="H76" s="205"/>
      <c r="I76" s="264"/>
      <c r="J76" s="227"/>
      <c r="K76" s="227"/>
      <c r="L76" s="205"/>
      <c r="M76" s="192"/>
      <c r="N76" s="129"/>
      <c r="O76" s="129"/>
      <c r="P76" s="129"/>
      <c r="Q76" s="129"/>
      <c r="R76" s="129"/>
      <c r="S76" s="129"/>
    </row>
    <row r="77" spans="1:19" s="133" customFormat="1" ht="18.75">
      <c r="A77" s="135"/>
      <c r="B77" s="325">
        <f>B74+0.01</f>
        <v>1.1200000000000008</v>
      </c>
      <c r="C77" s="337" t="s">
        <v>172</v>
      </c>
      <c r="D77" s="210"/>
      <c r="E77" s="207"/>
      <c r="F77" s="207"/>
      <c r="G77" s="207"/>
      <c r="H77" s="205"/>
      <c r="I77" s="264"/>
      <c r="J77" s="207"/>
      <c r="K77" s="207"/>
      <c r="L77" s="205"/>
      <c r="M77" s="192"/>
      <c r="N77" s="134"/>
      <c r="O77" s="134"/>
      <c r="P77" s="134"/>
      <c r="Q77" s="134"/>
      <c r="R77" s="134"/>
      <c r="S77" s="134"/>
    </row>
    <row r="78" spans="1:19" s="130" customFormat="1" ht="112.5">
      <c r="B78" s="200"/>
      <c r="C78" s="233" t="s">
        <v>173</v>
      </c>
      <c r="D78" s="200"/>
      <c r="E78" s="194"/>
      <c r="F78" s="227"/>
      <c r="G78" s="227"/>
      <c r="H78" s="205"/>
      <c r="I78" s="264"/>
      <c r="J78" s="227"/>
      <c r="K78" s="227"/>
      <c r="L78" s="205"/>
      <c r="M78" s="192"/>
      <c r="N78" s="129"/>
      <c r="O78" s="129"/>
      <c r="P78" s="129"/>
      <c r="Q78" s="129"/>
      <c r="R78" s="129"/>
      <c r="S78" s="129"/>
    </row>
    <row r="79" spans="1:19" s="130" customFormat="1" ht="18.75">
      <c r="B79" s="200" t="s">
        <v>12</v>
      </c>
      <c r="C79" s="238" t="s">
        <v>174</v>
      </c>
      <c r="D79" s="200"/>
      <c r="E79" s="194"/>
      <c r="F79" s="227"/>
      <c r="G79" s="227"/>
      <c r="H79" s="205"/>
      <c r="I79" s="264"/>
      <c r="J79" s="227"/>
      <c r="K79" s="227"/>
      <c r="L79" s="205"/>
      <c r="M79" s="192"/>
      <c r="N79" s="129"/>
      <c r="O79" s="129"/>
      <c r="P79" s="129"/>
      <c r="Q79" s="129"/>
      <c r="R79" s="129"/>
      <c r="S79" s="129"/>
    </row>
    <row r="80" spans="1:19" s="130" customFormat="1" ht="18.75">
      <c r="B80" s="200" t="s">
        <v>145</v>
      </c>
      <c r="C80" s="238" t="s">
        <v>177</v>
      </c>
      <c r="D80" s="200" t="s">
        <v>133</v>
      </c>
      <c r="E80" s="194">
        <v>18</v>
      </c>
      <c r="F80" s="317">
        <v>3705</v>
      </c>
      <c r="G80" s="317">
        <v>500</v>
      </c>
      <c r="H80" s="205">
        <f t="shared" ref="H80:H135" si="3">SUM(F80+G80)*E80</f>
        <v>75690</v>
      </c>
      <c r="I80" s="264"/>
      <c r="J80" s="317">
        <v>3738</v>
      </c>
      <c r="K80" s="317">
        <v>400</v>
      </c>
      <c r="L80" s="205">
        <f t="shared" ref="L80:L135" si="4">SUM(J80+K80)*E80</f>
        <v>74484</v>
      </c>
      <c r="M80" s="192">
        <f t="shared" ref="M80:M135" si="5">H80-L80</f>
        <v>1206</v>
      </c>
      <c r="N80" s="129"/>
      <c r="O80" s="129"/>
      <c r="P80" s="129"/>
      <c r="Q80" s="129"/>
      <c r="R80" s="129"/>
      <c r="S80" s="129"/>
    </row>
    <row r="81" spans="2:19" s="130" customFormat="1" ht="18.75">
      <c r="B81" s="200" t="s">
        <v>176</v>
      </c>
      <c r="C81" s="238" t="s">
        <v>229</v>
      </c>
      <c r="D81" s="200" t="s">
        <v>133</v>
      </c>
      <c r="E81" s="194">
        <v>2</v>
      </c>
      <c r="F81" s="205"/>
      <c r="G81" s="205"/>
      <c r="H81" s="205">
        <f t="shared" si="3"/>
        <v>0</v>
      </c>
      <c r="I81" s="264"/>
      <c r="J81" s="205">
        <v>4140</v>
      </c>
      <c r="K81" s="205">
        <v>400</v>
      </c>
      <c r="L81" s="205">
        <f t="shared" si="4"/>
        <v>9080</v>
      </c>
      <c r="M81" s="192">
        <f t="shared" si="5"/>
        <v>-9080</v>
      </c>
      <c r="N81" s="129">
        <v>4388</v>
      </c>
      <c r="O81" s="129"/>
      <c r="P81" s="129"/>
      <c r="Q81" s="129"/>
      <c r="R81" s="129"/>
      <c r="S81" s="129"/>
    </row>
    <row r="82" spans="2:19" s="130" customFormat="1" ht="18.75">
      <c r="B82" s="200" t="s">
        <v>178</v>
      </c>
      <c r="C82" s="238" t="s">
        <v>179</v>
      </c>
      <c r="D82" s="200" t="s">
        <v>133</v>
      </c>
      <c r="E82" s="194">
        <v>4</v>
      </c>
      <c r="F82" s="317">
        <v>8214</v>
      </c>
      <c r="G82" s="317">
        <v>500</v>
      </c>
      <c r="H82" s="205">
        <f t="shared" si="3"/>
        <v>34856</v>
      </c>
      <c r="I82" s="264"/>
      <c r="J82" s="317">
        <v>8050</v>
      </c>
      <c r="K82" s="317">
        <v>500</v>
      </c>
      <c r="L82" s="205">
        <f t="shared" si="4"/>
        <v>34200</v>
      </c>
      <c r="M82" s="192">
        <f t="shared" si="5"/>
        <v>656</v>
      </c>
      <c r="N82" s="129"/>
      <c r="O82" s="129"/>
      <c r="P82" s="129"/>
      <c r="Q82" s="129"/>
      <c r="R82" s="129"/>
      <c r="S82" s="129"/>
    </row>
    <row r="83" spans="2:19" s="130" customFormat="1" ht="18.75">
      <c r="B83" s="200"/>
      <c r="C83" s="199"/>
      <c r="D83" s="200"/>
      <c r="E83" s="194"/>
      <c r="F83" s="317"/>
      <c r="G83" s="317"/>
      <c r="H83" s="205">
        <f t="shared" si="3"/>
        <v>0</v>
      </c>
      <c r="I83" s="264"/>
      <c r="J83" s="317"/>
      <c r="K83" s="317"/>
      <c r="L83" s="205">
        <f t="shared" si="4"/>
        <v>0</v>
      </c>
      <c r="M83" s="192">
        <f t="shared" si="5"/>
        <v>0</v>
      </c>
      <c r="N83" s="129"/>
      <c r="O83" s="129"/>
      <c r="P83" s="129"/>
      <c r="Q83" s="129"/>
      <c r="R83" s="129"/>
      <c r="S83" s="129"/>
    </row>
    <row r="84" spans="2:19" s="130" customFormat="1" ht="18.75">
      <c r="B84" s="200" t="s">
        <v>11</v>
      </c>
      <c r="C84" s="226" t="s">
        <v>201</v>
      </c>
      <c r="D84" s="200"/>
      <c r="E84" s="194"/>
      <c r="F84" s="317"/>
      <c r="G84" s="317"/>
      <c r="H84" s="205">
        <f t="shared" si="3"/>
        <v>0</v>
      </c>
      <c r="I84" s="264"/>
      <c r="J84" s="317"/>
      <c r="K84" s="317"/>
      <c r="L84" s="205">
        <f t="shared" si="4"/>
        <v>0</v>
      </c>
      <c r="M84" s="192">
        <f t="shared" si="5"/>
        <v>0</v>
      </c>
      <c r="N84" s="129"/>
      <c r="O84" s="129"/>
      <c r="P84" s="129"/>
      <c r="Q84" s="129"/>
      <c r="R84" s="129"/>
      <c r="S84" s="129"/>
    </row>
    <row r="85" spans="2:19" s="130" customFormat="1" ht="18.75">
      <c r="B85" s="200" t="s">
        <v>145</v>
      </c>
      <c r="C85" s="238" t="s">
        <v>202</v>
      </c>
      <c r="D85" s="200" t="s">
        <v>133</v>
      </c>
      <c r="E85" s="194">
        <v>10</v>
      </c>
      <c r="F85" s="317">
        <v>1625</v>
      </c>
      <c r="G85" s="317">
        <v>500</v>
      </c>
      <c r="H85" s="205">
        <f t="shared" si="3"/>
        <v>21250</v>
      </c>
      <c r="I85" s="264"/>
      <c r="J85" s="317">
        <v>2875</v>
      </c>
      <c r="K85" s="317">
        <v>300</v>
      </c>
      <c r="L85" s="205">
        <f t="shared" si="4"/>
        <v>31750</v>
      </c>
      <c r="M85" s="192">
        <f t="shared" si="5"/>
        <v>-10500</v>
      </c>
      <c r="N85" s="129"/>
      <c r="O85" s="129"/>
      <c r="P85" s="129"/>
      <c r="Q85" s="129"/>
      <c r="R85" s="129"/>
      <c r="S85" s="129"/>
    </row>
    <row r="86" spans="2:19" s="130" customFormat="1" ht="18.75">
      <c r="B86" s="200"/>
      <c r="C86" s="199"/>
      <c r="D86" s="200"/>
      <c r="E86" s="194"/>
      <c r="F86" s="227"/>
      <c r="G86" s="227"/>
      <c r="H86" s="205"/>
      <c r="I86" s="264"/>
      <c r="J86" s="227"/>
      <c r="K86" s="227"/>
      <c r="L86" s="205"/>
      <c r="M86" s="192"/>
      <c r="N86" s="129"/>
      <c r="O86" s="129"/>
      <c r="P86" s="129"/>
      <c r="Q86" s="129"/>
      <c r="R86" s="129"/>
      <c r="S86" s="129"/>
    </row>
    <row r="87" spans="2:19" s="130" customFormat="1" ht="18.75">
      <c r="B87" s="200" t="s">
        <v>39</v>
      </c>
      <c r="C87" s="226" t="s">
        <v>230</v>
      </c>
      <c r="D87" s="200"/>
      <c r="E87" s="194"/>
      <c r="F87" s="227"/>
      <c r="G87" s="227"/>
      <c r="H87" s="205"/>
      <c r="I87" s="264"/>
      <c r="J87" s="227"/>
      <c r="K87" s="227"/>
      <c r="L87" s="205"/>
      <c r="M87" s="192"/>
      <c r="N87" s="129"/>
      <c r="O87" s="129"/>
      <c r="P87" s="129"/>
      <c r="Q87" s="129"/>
      <c r="R87" s="129"/>
      <c r="S87" s="129"/>
    </row>
    <row r="88" spans="2:19" s="130" customFormat="1" ht="18.75">
      <c r="B88" s="200" t="s">
        <v>145</v>
      </c>
      <c r="C88" s="238" t="s">
        <v>231</v>
      </c>
      <c r="D88" s="200" t="s">
        <v>63</v>
      </c>
      <c r="E88" s="194">
        <v>1</v>
      </c>
      <c r="F88" s="205">
        <v>2470</v>
      </c>
      <c r="G88" s="205">
        <v>500</v>
      </c>
      <c r="H88" s="205">
        <f t="shared" si="3"/>
        <v>2970</v>
      </c>
      <c r="I88" s="264"/>
      <c r="J88" s="317">
        <v>5175</v>
      </c>
      <c r="K88" s="317">
        <v>500</v>
      </c>
      <c r="L88" s="205">
        <f t="shared" si="4"/>
        <v>5675</v>
      </c>
      <c r="M88" s="192">
        <f t="shared" si="5"/>
        <v>-2705</v>
      </c>
      <c r="N88" s="129">
        <v>1900</v>
      </c>
      <c r="O88" s="129">
        <f>N88*1.3</f>
        <v>2470</v>
      </c>
      <c r="P88" s="129"/>
      <c r="Q88" s="129"/>
      <c r="R88" s="129"/>
      <c r="S88" s="129"/>
    </row>
    <row r="89" spans="2:19" s="130" customFormat="1" ht="18.75">
      <c r="B89" s="200" t="s">
        <v>176</v>
      </c>
      <c r="C89" s="238" t="s">
        <v>232</v>
      </c>
      <c r="D89" s="200" t="s">
        <v>133</v>
      </c>
      <c r="E89" s="194">
        <v>4</v>
      </c>
      <c r="F89" s="205">
        <v>2210</v>
      </c>
      <c r="G89" s="205">
        <v>500</v>
      </c>
      <c r="H89" s="205">
        <f t="shared" si="3"/>
        <v>10840</v>
      </c>
      <c r="I89" s="264"/>
      <c r="J89" s="317">
        <v>6900</v>
      </c>
      <c r="K89" s="317">
        <v>500</v>
      </c>
      <c r="L89" s="205">
        <f t="shared" si="4"/>
        <v>29600</v>
      </c>
      <c r="M89" s="192">
        <f t="shared" si="5"/>
        <v>-18760</v>
      </c>
      <c r="N89" s="129">
        <v>1700</v>
      </c>
      <c r="O89" s="129">
        <f>N89*1.3</f>
        <v>2210</v>
      </c>
      <c r="P89" s="129"/>
      <c r="Q89" s="129"/>
      <c r="R89" s="129"/>
      <c r="S89" s="129"/>
    </row>
    <row r="90" spans="2:19" s="130" customFormat="1" ht="18.75">
      <c r="B90" s="200"/>
      <c r="C90" s="199"/>
      <c r="D90" s="200"/>
      <c r="E90" s="194"/>
      <c r="F90" s="227"/>
      <c r="G90" s="227"/>
      <c r="H90" s="205"/>
      <c r="I90" s="264"/>
      <c r="J90" s="227"/>
      <c r="K90" s="227"/>
      <c r="L90" s="205"/>
      <c r="M90" s="192"/>
      <c r="N90" s="129"/>
      <c r="O90" s="129">
        <f t="shared" ref="O90:O99" si="6">N90*1.3</f>
        <v>0</v>
      </c>
      <c r="P90" s="129"/>
      <c r="Q90" s="129"/>
      <c r="R90" s="129"/>
      <c r="S90" s="129"/>
    </row>
    <row r="91" spans="2:19" s="130" customFormat="1" ht="18.75">
      <c r="B91" s="200" t="s">
        <v>115</v>
      </c>
      <c r="C91" s="238" t="s">
        <v>233</v>
      </c>
      <c r="D91" s="200"/>
      <c r="E91" s="194"/>
      <c r="F91" s="227"/>
      <c r="G91" s="227"/>
      <c r="H91" s="205"/>
      <c r="I91" s="264"/>
      <c r="J91" s="227"/>
      <c r="K91" s="227"/>
      <c r="L91" s="205"/>
      <c r="M91" s="192"/>
      <c r="N91" s="129"/>
      <c r="O91" s="129">
        <f t="shared" si="6"/>
        <v>0</v>
      </c>
      <c r="P91" s="129"/>
      <c r="Q91" s="129"/>
      <c r="R91" s="129"/>
      <c r="S91" s="129"/>
    </row>
    <row r="92" spans="2:19" s="130" customFormat="1" ht="18.75">
      <c r="B92" s="200" t="s">
        <v>145</v>
      </c>
      <c r="C92" s="238" t="s">
        <v>234</v>
      </c>
      <c r="D92" s="200" t="s">
        <v>63</v>
      </c>
      <c r="E92" s="194">
        <v>1</v>
      </c>
      <c r="F92" s="205">
        <v>1650</v>
      </c>
      <c r="G92" s="205">
        <v>500</v>
      </c>
      <c r="H92" s="205">
        <f t="shared" si="3"/>
        <v>2150</v>
      </c>
      <c r="I92" s="264"/>
      <c r="J92" s="317">
        <v>2300</v>
      </c>
      <c r="K92" s="317">
        <v>300</v>
      </c>
      <c r="L92" s="205">
        <f t="shared" si="4"/>
        <v>2600</v>
      </c>
      <c r="M92" s="192">
        <f t="shared" si="5"/>
        <v>-450</v>
      </c>
      <c r="N92" s="129">
        <v>1500</v>
      </c>
      <c r="O92" s="129">
        <f t="shared" si="6"/>
        <v>1950</v>
      </c>
      <c r="P92" s="129"/>
      <c r="Q92" s="129"/>
      <c r="R92" s="129"/>
      <c r="S92" s="129"/>
    </row>
    <row r="93" spans="2:19" s="130" customFormat="1" ht="18.75">
      <c r="B93" s="200" t="s">
        <v>176</v>
      </c>
      <c r="C93" s="238" t="s">
        <v>235</v>
      </c>
      <c r="D93" s="200" t="s">
        <v>63</v>
      </c>
      <c r="E93" s="194">
        <v>1</v>
      </c>
      <c r="F93" s="205">
        <v>2210</v>
      </c>
      <c r="G93" s="205">
        <v>500</v>
      </c>
      <c r="H93" s="205">
        <f t="shared" si="3"/>
        <v>2710</v>
      </c>
      <c r="I93" s="266"/>
      <c r="J93" s="317">
        <v>2645</v>
      </c>
      <c r="K93" s="317">
        <v>300</v>
      </c>
      <c r="L93" s="205">
        <f t="shared" si="4"/>
        <v>2945</v>
      </c>
      <c r="M93" s="192">
        <f t="shared" si="5"/>
        <v>-235</v>
      </c>
      <c r="N93" s="129">
        <v>1700</v>
      </c>
      <c r="O93" s="129">
        <f t="shared" si="6"/>
        <v>2210</v>
      </c>
      <c r="P93" s="129"/>
      <c r="Q93" s="129"/>
      <c r="R93" s="129"/>
      <c r="S93" s="129"/>
    </row>
    <row r="94" spans="2:19" s="130" customFormat="1" ht="18.75">
      <c r="B94" s="200" t="s">
        <v>178</v>
      </c>
      <c r="C94" s="238" t="s">
        <v>236</v>
      </c>
      <c r="D94" s="200" t="s">
        <v>63</v>
      </c>
      <c r="E94" s="194">
        <v>1</v>
      </c>
      <c r="F94" s="205">
        <v>4587</v>
      </c>
      <c r="G94" s="205">
        <v>500</v>
      </c>
      <c r="H94" s="205">
        <f t="shared" si="3"/>
        <v>5087</v>
      </c>
      <c r="I94" s="264"/>
      <c r="J94" s="317">
        <v>5175</v>
      </c>
      <c r="K94" s="317">
        <v>500</v>
      </c>
      <c r="L94" s="205">
        <f t="shared" si="4"/>
        <v>5675</v>
      </c>
      <c r="M94" s="192">
        <f t="shared" si="5"/>
        <v>-588</v>
      </c>
      <c r="N94" s="129">
        <v>3528</v>
      </c>
      <c r="O94" s="129">
        <f t="shared" si="6"/>
        <v>4586.4000000000005</v>
      </c>
      <c r="P94" s="129"/>
      <c r="Q94" s="129"/>
      <c r="R94" s="129"/>
      <c r="S94" s="129"/>
    </row>
    <row r="95" spans="2:19" s="130" customFormat="1" ht="18.75">
      <c r="B95" s="200" t="s">
        <v>180</v>
      </c>
      <c r="C95" s="238" t="s">
        <v>237</v>
      </c>
      <c r="D95" s="200" t="s">
        <v>63</v>
      </c>
      <c r="E95" s="194">
        <v>1</v>
      </c>
      <c r="F95" s="205">
        <v>21902</v>
      </c>
      <c r="G95" s="205">
        <v>500</v>
      </c>
      <c r="H95" s="205">
        <f t="shared" si="3"/>
        <v>22402</v>
      </c>
      <c r="I95" s="264"/>
      <c r="J95" s="317">
        <v>23000</v>
      </c>
      <c r="K95" s="317">
        <v>2000</v>
      </c>
      <c r="L95" s="205">
        <f t="shared" si="4"/>
        <v>25000</v>
      </c>
      <c r="M95" s="192">
        <f t="shared" si="5"/>
        <v>-2598</v>
      </c>
      <c r="N95" s="129">
        <v>16848</v>
      </c>
      <c r="O95" s="129">
        <f t="shared" si="6"/>
        <v>21902.400000000001</v>
      </c>
      <c r="P95" s="129"/>
      <c r="Q95" s="129"/>
      <c r="R95" s="129"/>
      <c r="S95" s="129"/>
    </row>
    <row r="96" spans="2:19" s="130" customFormat="1" ht="18.75">
      <c r="B96" s="200"/>
      <c r="C96" s="199"/>
      <c r="D96" s="200"/>
      <c r="E96" s="194"/>
      <c r="F96" s="317"/>
      <c r="G96" s="317"/>
      <c r="H96" s="205"/>
      <c r="I96" s="264"/>
      <c r="J96" s="317"/>
      <c r="K96" s="317"/>
      <c r="L96" s="205"/>
      <c r="M96" s="192"/>
      <c r="N96" s="129"/>
      <c r="O96" s="129">
        <f t="shared" si="6"/>
        <v>0</v>
      </c>
      <c r="P96" s="129"/>
      <c r="Q96" s="129"/>
      <c r="R96" s="129"/>
      <c r="S96" s="129"/>
    </row>
    <row r="97" spans="1:19" s="130" customFormat="1" ht="18.75">
      <c r="B97" s="200" t="s">
        <v>118</v>
      </c>
      <c r="C97" s="238" t="s">
        <v>198</v>
      </c>
      <c r="D97" s="200"/>
      <c r="E97" s="194"/>
      <c r="F97" s="317"/>
      <c r="G97" s="317"/>
      <c r="H97" s="205"/>
      <c r="I97" s="264"/>
      <c r="J97" s="317"/>
      <c r="K97" s="317"/>
      <c r="L97" s="205"/>
      <c r="M97" s="192"/>
      <c r="N97" s="129"/>
      <c r="O97" s="129">
        <f t="shared" si="6"/>
        <v>0</v>
      </c>
      <c r="P97" s="129"/>
      <c r="Q97" s="129"/>
      <c r="R97" s="129"/>
      <c r="S97" s="129"/>
    </row>
    <row r="98" spans="1:19" s="130" customFormat="1" ht="18.75">
      <c r="B98" s="200" t="s">
        <v>145</v>
      </c>
      <c r="C98" s="238" t="s">
        <v>199</v>
      </c>
      <c r="D98" s="200" t="s">
        <v>155</v>
      </c>
      <c r="E98" s="194">
        <v>8</v>
      </c>
      <c r="F98" s="205">
        <v>3199</v>
      </c>
      <c r="G98" s="205">
        <v>500</v>
      </c>
      <c r="H98" s="205">
        <f t="shared" si="3"/>
        <v>29592</v>
      </c>
      <c r="I98" s="264"/>
      <c r="J98" s="317">
        <v>2013</v>
      </c>
      <c r="K98" s="317">
        <v>350</v>
      </c>
      <c r="L98" s="205">
        <f t="shared" si="4"/>
        <v>18904</v>
      </c>
      <c r="M98" s="192">
        <f t="shared" si="5"/>
        <v>10688</v>
      </c>
      <c r="N98" s="129">
        <v>2460</v>
      </c>
      <c r="O98" s="129">
        <f t="shared" si="6"/>
        <v>3198</v>
      </c>
      <c r="P98" s="129"/>
      <c r="Q98" s="129"/>
      <c r="R98" s="129"/>
      <c r="S98" s="129"/>
    </row>
    <row r="99" spans="1:19" s="130" customFormat="1" ht="18.75">
      <c r="B99" s="200" t="s">
        <v>176</v>
      </c>
      <c r="C99" s="238" t="s">
        <v>200</v>
      </c>
      <c r="D99" s="200" t="s">
        <v>155</v>
      </c>
      <c r="E99" s="194">
        <v>51</v>
      </c>
      <c r="F99" s="205">
        <v>3732</v>
      </c>
      <c r="G99" s="205">
        <v>500</v>
      </c>
      <c r="H99" s="205">
        <f t="shared" si="3"/>
        <v>215832</v>
      </c>
      <c r="I99" s="264"/>
      <c r="J99" s="317">
        <v>4025</v>
      </c>
      <c r="K99" s="317">
        <v>350</v>
      </c>
      <c r="L99" s="205">
        <f t="shared" si="4"/>
        <v>223125</v>
      </c>
      <c r="M99" s="192">
        <f t="shared" si="5"/>
        <v>-7293</v>
      </c>
      <c r="N99" s="129">
        <v>2870</v>
      </c>
      <c r="O99" s="129">
        <f t="shared" si="6"/>
        <v>3731</v>
      </c>
      <c r="P99" s="129"/>
      <c r="Q99" s="129"/>
      <c r="R99" s="129"/>
      <c r="S99" s="129"/>
    </row>
    <row r="100" spans="1:19" s="130" customFormat="1" ht="18.75">
      <c r="B100" s="200"/>
      <c r="C100" s="199"/>
      <c r="D100" s="200"/>
      <c r="E100" s="194"/>
      <c r="F100" s="227"/>
      <c r="G100" s="227"/>
      <c r="H100" s="205"/>
      <c r="I100" s="264"/>
      <c r="J100" s="227"/>
      <c r="K100" s="227"/>
      <c r="L100" s="205"/>
      <c r="M100" s="192"/>
      <c r="N100" s="129"/>
      <c r="O100" s="129"/>
      <c r="P100" s="129"/>
      <c r="Q100" s="129"/>
      <c r="R100" s="129"/>
      <c r="S100" s="129"/>
    </row>
    <row r="101" spans="1:19" s="130" customFormat="1" ht="18.75">
      <c r="B101" s="200" t="s">
        <v>116</v>
      </c>
      <c r="C101" s="238" t="s">
        <v>186</v>
      </c>
      <c r="D101" s="200"/>
      <c r="E101" s="194"/>
      <c r="F101" s="227"/>
      <c r="G101" s="227"/>
      <c r="H101" s="205"/>
      <c r="I101" s="264"/>
      <c r="J101" s="227"/>
      <c r="K101" s="227"/>
      <c r="L101" s="205"/>
      <c r="M101" s="192"/>
      <c r="N101" s="129"/>
      <c r="O101" s="129"/>
      <c r="P101" s="129"/>
      <c r="Q101" s="129"/>
      <c r="R101" s="129"/>
      <c r="S101" s="129"/>
    </row>
    <row r="102" spans="1:19" s="130" customFormat="1" ht="18.75">
      <c r="B102" s="200" t="s">
        <v>145</v>
      </c>
      <c r="C102" s="238" t="s">
        <v>238</v>
      </c>
      <c r="D102" s="200" t="s">
        <v>133</v>
      </c>
      <c r="E102" s="194">
        <v>3</v>
      </c>
      <c r="F102" s="317">
        <v>3500</v>
      </c>
      <c r="G102" s="317">
        <v>400</v>
      </c>
      <c r="H102" s="205">
        <f t="shared" si="3"/>
        <v>11700</v>
      </c>
      <c r="I102" s="264"/>
      <c r="J102" s="317">
        <v>2875</v>
      </c>
      <c r="K102" s="317">
        <v>300</v>
      </c>
      <c r="L102" s="205">
        <f t="shared" si="4"/>
        <v>9525</v>
      </c>
      <c r="M102" s="192">
        <f t="shared" si="5"/>
        <v>2175</v>
      </c>
      <c r="N102" s="129"/>
      <c r="O102" s="129"/>
      <c r="P102" s="129"/>
      <c r="Q102" s="129"/>
      <c r="R102" s="129"/>
      <c r="S102" s="129"/>
    </row>
    <row r="103" spans="1:19" s="130" customFormat="1" ht="18.75">
      <c r="B103" s="200" t="s">
        <v>176</v>
      </c>
      <c r="C103" s="238" t="s">
        <v>239</v>
      </c>
      <c r="D103" s="200" t="s">
        <v>133</v>
      </c>
      <c r="E103" s="194">
        <v>3</v>
      </c>
      <c r="F103" s="317">
        <v>3500</v>
      </c>
      <c r="G103" s="317">
        <v>400</v>
      </c>
      <c r="H103" s="205">
        <f t="shared" si="3"/>
        <v>11700</v>
      </c>
      <c r="I103" s="264"/>
      <c r="J103" s="317">
        <v>2875</v>
      </c>
      <c r="K103" s="317">
        <v>300</v>
      </c>
      <c r="L103" s="205">
        <f t="shared" si="4"/>
        <v>9525</v>
      </c>
      <c r="M103" s="192">
        <f t="shared" si="5"/>
        <v>2175</v>
      </c>
      <c r="N103" s="129"/>
      <c r="O103" s="129"/>
      <c r="P103" s="129"/>
      <c r="Q103" s="129"/>
      <c r="R103" s="129"/>
      <c r="S103" s="129"/>
    </row>
    <row r="104" spans="1:19" s="130" customFormat="1" ht="18.75">
      <c r="B104" s="200" t="s">
        <v>178</v>
      </c>
      <c r="C104" s="238" t="s">
        <v>240</v>
      </c>
      <c r="D104" s="200" t="s">
        <v>133</v>
      </c>
      <c r="E104" s="194">
        <v>3</v>
      </c>
      <c r="F104" s="317">
        <v>3800</v>
      </c>
      <c r="G104" s="317">
        <v>400</v>
      </c>
      <c r="H104" s="205">
        <f t="shared" si="3"/>
        <v>12600</v>
      </c>
      <c r="I104" s="264"/>
      <c r="J104" s="317">
        <v>4025</v>
      </c>
      <c r="K104" s="317">
        <v>500</v>
      </c>
      <c r="L104" s="205">
        <f t="shared" si="4"/>
        <v>13575</v>
      </c>
      <c r="M104" s="192">
        <f t="shared" si="5"/>
        <v>-975</v>
      </c>
      <c r="N104" s="129"/>
      <c r="O104" s="129"/>
      <c r="P104" s="129"/>
      <c r="Q104" s="129"/>
      <c r="R104" s="129"/>
      <c r="S104" s="129"/>
    </row>
    <row r="105" spans="1:19" s="130" customFormat="1" ht="18.75">
      <c r="B105" s="200" t="s">
        <v>180</v>
      </c>
      <c r="C105" s="238" t="s">
        <v>241</v>
      </c>
      <c r="D105" s="200" t="s">
        <v>63</v>
      </c>
      <c r="E105" s="194">
        <v>1</v>
      </c>
      <c r="F105" s="205">
        <v>6500</v>
      </c>
      <c r="G105" s="205">
        <v>400</v>
      </c>
      <c r="H105" s="205">
        <f t="shared" si="3"/>
        <v>6900</v>
      </c>
      <c r="I105" s="264"/>
      <c r="J105" s="205">
        <v>6900</v>
      </c>
      <c r="K105" s="205">
        <v>500</v>
      </c>
      <c r="L105" s="205">
        <f t="shared" si="4"/>
        <v>7400</v>
      </c>
      <c r="M105" s="192">
        <f t="shared" si="5"/>
        <v>-500</v>
      </c>
      <c r="N105" s="129"/>
      <c r="O105" s="129"/>
      <c r="P105" s="129"/>
      <c r="Q105" s="129"/>
      <c r="R105" s="129"/>
      <c r="S105" s="129"/>
    </row>
    <row r="106" spans="1:19" s="130" customFormat="1" ht="18.75">
      <c r="B106" s="200" t="s">
        <v>190</v>
      </c>
      <c r="C106" s="238" t="s">
        <v>242</v>
      </c>
      <c r="D106" s="200" t="s">
        <v>63</v>
      </c>
      <c r="E106" s="194">
        <v>1</v>
      </c>
      <c r="F106" s="205">
        <v>8000</v>
      </c>
      <c r="G106" s="205">
        <v>400</v>
      </c>
      <c r="H106" s="205">
        <f t="shared" si="3"/>
        <v>8400</v>
      </c>
      <c r="I106" s="264"/>
      <c r="J106" s="205">
        <v>8625</v>
      </c>
      <c r="K106" s="205">
        <v>500</v>
      </c>
      <c r="L106" s="205">
        <f t="shared" si="4"/>
        <v>9125</v>
      </c>
      <c r="M106" s="192">
        <f t="shared" si="5"/>
        <v>-725</v>
      </c>
      <c r="N106" s="129"/>
      <c r="O106" s="129"/>
      <c r="P106" s="129"/>
      <c r="Q106" s="129"/>
      <c r="R106" s="129"/>
      <c r="S106" s="129"/>
    </row>
    <row r="107" spans="1:19" s="130" customFormat="1" ht="18.75">
      <c r="B107" s="200"/>
      <c r="C107" s="199"/>
      <c r="D107" s="200"/>
      <c r="E107" s="194"/>
      <c r="F107" s="227"/>
      <c r="G107" s="227"/>
      <c r="H107" s="205"/>
      <c r="I107" s="264"/>
      <c r="J107" s="227"/>
      <c r="K107" s="227"/>
      <c r="L107" s="205"/>
      <c r="M107" s="192"/>
      <c r="N107" s="129"/>
      <c r="O107" s="129"/>
      <c r="P107" s="129"/>
      <c r="Q107" s="129"/>
      <c r="R107" s="129"/>
      <c r="S107" s="129"/>
    </row>
    <row r="108" spans="1:19" s="130" customFormat="1" ht="18.75">
      <c r="A108" s="132"/>
      <c r="B108" s="325">
        <f>B77+0.01</f>
        <v>1.1300000000000008</v>
      </c>
      <c r="C108" s="243" t="s">
        <v>203</v>
      </c>
      <c r="D108" s="210"/>
      <c r="E108" s="207"/>
      <c r="F108" s="318"/>
      <c r="G108" s="318"/>
      <c r="H108" s="205"/>
      <c r="I108" s="264"/>
      <c r="J108" s="318"/>
      <c r="K108" s="318"/>
      <c r="L108" s="205"/>
      <c r="M108" s="192"/>
      <c r="N108" s="129"/>
      <c r="O108" s="129"/>
      <c r="P108" s="129"/>
      <c r="Q108" s="129"/>
      <c r="R108" s="129"/>
      <c r="S108" s="129"/>
    </row>
    <row r="109" spans="1:19" s="130" customFormat="1" ht="75">
      <c r="B109" s="200"/>
      <c r="C109" s="233" t="s">
        <v>204</v>
      </c>
      <c r="D109" s="200"/>
      <c r="E109" s="335"/>
      <c r="F109" s="317"/>
      <c r="G109" s="317"/>
      <c r="H109" s="205"/>
      <c r="I109" s="264"/>
      <c r="J109" s="317"/>
      <c r="K109" s="317"/>
      <c r="L109" s="205"/>
      <c r="M109" s="192"/>
      <c r="N109" s="129"/>
      <c r="O109" s="129"/>
      <c r="P109" s="129"/>
      <c r="Q109" s="129"/>
      <c r="R109" s="129"/>
      <c r="S109" s="129"/>
    </row>
    <row r="110" spans="1:19" s="130" customFormat="1" ht="18.75">
      <c r="B110" s="200" t="s">
        <v>12</v>
      </c>
      <c r="C110" s="238" t="s">
        <v>202</v>
      </c>
      <c r="D110" s="200" t="s">
        <v>155</v>
      </c>
      <c r="E110" s="194">
        <v>25</v>
      </c>
      <c r="F110" s="317">
        <v>1200</v>
      </c>
      <c r="G110" s="317">
        <v>300</v>
      </c>
      <c r="H110" s="205">
        <f t="shared" si="3"/>
        <v>37500</v>
      </c>
      <c r="I110" s="264"/>
      <c r="J110" s="317">
        <v>920</v>
      </c>
      <c r="K110" s="317">
        <v>200</v>
      </c>
      <c r="L110" s="205">
        <f t="shared" si="4"/>
        <v>28000</v>
      </c>
      <c r="M110" s="192">
        <f t="shared" si="5"/>
        <v>9500</v>
      </c>
      <c r="N110" s="129"/>
      <c r="O110" s="129"/>
      <c r="P110" s="129"/>
      <c r="Q110" s="129"/>
      <c r="R110" s="129"/>
      <c r="S110" s="129"/>
    </row>
    <row r="111" spans="1:19" s="130" customFormat="1" ht="18.75">
      <c r="B111" s="200"/>
      <c r="C111" s="199"/>
      <c r="D111" s="200"/>
      <c r="E111" s="194"/>
      <c r="F111" s="317"/>
      <c r="G111" s="317"/>
      <c r="H111" s="205"/>
      <c r="I111" s="264"/>
      <c r="J111" s="317"/>
      <c r="K111" s="317"/>
      <c r="L111" s="205"/>
      <c r="M111" s="192"/>
      <c r="N111" s="129"/>
      <c r="O111" s="129"/>
      <c r="P111" s="129"/>
      <c r="Q111" s="129"/>
      <c r="R111" s="129"/>
      <c r="S111" s="129"/>
    </row>
    <row r="112" spans="1:19" s="130" customFormat="1" ht="18.75">
      <c r="A112" s="132"/>
      <c r="B112" s="325">
        <f>B108+0.01</f>
        <v>1.1400000000000008</v>
      </c>
      <c r="C112" s="243" t="s">
        <v>205</v>
      </c>
      <c r="D112" s="210"/>
      <c r="E112" s="207"/>
      <c r="F112" s="318"/>
      <c r="G112" s="318"/>
      <c r="H112" s="205"/>
      <c r="I112" s="264"/>
      <c r="J112" s="318"/>
      <c r="K112" s="318"/>
      <c r="L112" s="205"/>
      <c r="M112" s="192"/>
      <c r="N112" s="129"/>
      <c r="O112" s="129"/>
      <c r="P112" s="129"/>
      <c r="Q112" s="129"/>
      <c r="R112" s="129"/>
      <c r="S112" s="129"/>
    </row>
    <row r="113" spans="1:19" s="130" customFormat="1" ht="75">
      <c r="B113" s="200"/>
      <c r="C113" s="233" t="s">
        <v>206</v>
      </c>
      <c r="D113" s="200"/>
      <c r="E113" s="335"/>
      <c r="F113" s="317"/>
      <c r="G113" s="317"/>
      <c r="H113" s="205"/>
      <c r="I113" s="264"/>
      <c r="J113" s="317"/>
      <c r="K113" s="317"/>
      <c r="L113" s="205"/>
      <c r="M113" s="192"/>
      <c r="N113" s="129"/>
      <c r="O113" s="129"/>
      <c r="P113" s="129"/>
      <c r="Q113" s="129"/>
      <c r="R113" s="129"/>
      <c r="S113" s="129"/>
    </row>
    <row r="114" spans="1:19" s="130" customFormat="1" ht="18.75">
      <c r="B114" s="200" t="s">
        <v>12</v>
      </c>
      <c r="C114" s="238" t="s">
        <v>202</v>
      </c>
      <c r="D114" s="200" t="s">
        <v>133</v>
      </c>
      <c r="E114" s="194">
        <v>22</v>
      </c>
      <c r="F114" s="317">
        <v>1950</v>
      </c>
      <c r="G114" s="317">
        <v>500</v>
      </c>
      <c r="H114" s="205">
        <f t="shared" si="3"/>
        <v>53900</v>
      </c>
      <c r="I114" s="264"/>
      <c r="J114" s="317">
        <v>3450</v>
      </c>
      <c r="K114" s="317">
        <v>500</v>
      </c>
      <c r="L114" s="205">
        <f t="shared" si="4"/>
        <v>86900</v>
      </c>
      <c r="M114" s="192">
        <f t="shared" si="5"/>
        <v>-33000</v>
      </c>
      <c r="N114" s="129"/>
      <c r="O114" s="129"/>
      <c r="P114" s="129"/>
      <c r="Q114" s="129"/>
      <c r="R114" s="129"/>
      <c r="S114" s="129"/>
    </row>
    <row r="115" spans="1:19" s="130" customFormat="1" ht="18.75">
      <c r="B115" s="200"/>
      <c r="C115" s="199"/>
      <c r="D115" s="200"/>
      <c r="E115" s="194"/>
      <c r="F115" s="317"/>
      <c r="G115" s="317"/>
      <c r="H115" s="205"/>
      <c r="I115" s="264"/>
      <c r="J115" s="317"/>
      <c r="K115" s="317"/>
      <c r="L115" s="205"/>
      <c r="M115" s="192"/>
      <c r="N115" s="129"/>
      <c r="O115" s="129"/>
      <c r="P115" s="129"/>
      <c r="Q115" s="129"/>
      <c r="R115" s="129"/>
      <c r="S115" s="129"/>
    </row>
    <row r="116" spans="1:19" s="130" customFormat="1" ht="18.75">
      <c r="A116" s="132"/>
      <c r="B116" s="325">
        <f>B112+0.01</f>
        <v>1.1500000000000008</v>
      </c>
      <c r="C116" s="243" t="s">
        <v>207</v>
      </c>
      <c r="D116" s="210"/>
      <c r="E116" s="207"/>
      <c r="F116" s="207"/>
      <c r="G116" s="207"/>
      <c r="H116" s="205"/>
      <c r="I116" s="264"/>
      <c r="J116" s="207"/>
      <c r="K116" s="207"/>
      <c r="L116" s="205"/>
      <c r="M116" s="192"/>
      <c r="N116" s="129"/>
      <c r="O116" s="129"/>
      <c r="P116" s="129"/>
      <c r="Q116" s="129"/>
      <c r="R116" s="129"/>
      <c r="S116" s="129"/>
    </row>
    <row r="117" spans="1:19" s="130" customFormat="1" ht="131.25">
      <c r="B117" s="200"/>
      <c r="C117" s="233" t="s">
        <v>208</v>
      </c>
      <c r="D117" s="200"/>
      <c r="E117" s="335"/>
      <c r="F117" s="227"/>
      <c r="G117" s="227"/>
      <c r="H117" s="205"/>
      <c r="I117" s="264"/>
      <c r="J117" s="227"/>
      <c r="K117" s="227"/>
      <c r="L117" s="205"/>
      <c r="M117" s="192"/>
      <c r="N117" s="129"/>
      <c r="O117" s="129"/>
      <c r="P117" s="129"/>
      <c r="Q117" s="129"/>
      <c r="R117" s="129"/>
      <c r="S117" s="129"/>
    </row>
    <row r="118" spans="1:19" s="130" customFormat="1" ht="18.75">
      <c r="B118" s="200" t="s">
        <v>12</v>
      </c>
      <c r="C118" s="238" t="s">
        <v>183</v>
      </c>
      <c r="D118" s="200" t="s">
        <v>63</v>
      </c>
      <c r="E118" s="194">
        <v>1</v>
      </c>
      <c r="F118" s="205">
        <v>3250</v>
      </c>
      <c r="G118" s="205">
        <v>500</v>
      </c>
      <c r="H118" s="205">
        <f t="shared" si="3"/>
        <v>3750</v>
      </c>
      <c r="I118" s="264"/>
      <c r="J118" s="205">
        <v>3265</v>
      </c>
      <c r="K118" s="205">
        <v>400</v>
      </c>
      <c r="L118" s="205">
        <f t="shared" si="4"/>
        <v>3665</v>
      </c>
      <c r="M118" s="192">
        <f t="shared" si="5"/>
        <v>85</v>
      </c>
      <c r="N118" s="129">
        <v>2500</v>
      </c>
      <c r="O118" s="129">
        <f t="shared" ref="O118:O124" si="7">N118*1.3</f>
        <v>3250</v>
      </c>
      <c r="P118" s="129"/>
      <c r="Q118" s="129"/>
      <c r="R118" s="129"/>
      <c r="S118" s="129"/>
    </row>
    <row r="119" spans="1:19" s="130" customFormat="1" ht="18.75">
      <c r="B119" s="200" t="s">
        <v>11</v>
      </c>
      <c r="C119" s="238" t="s">
        <v>209</v>
      </c>
      <c r="D119" s="200" t="s">
        <v>133</v>
      </c>
      <c r="E119" s="194">
        <v>2</v>
      </c>
      <c r="F119" s="205">
        <v>3250</v>
      </c>
      <c r="G119" s="205">
        <v>500</v>
      </c>
      <c r="H119" s="205">
        <f t="shared" si="3"/>
        <v>7500</v>
      </c>
      <c r="I119" s="264"/>
      <c r="J119" s="205">
        <v>2760</v>
      </c>
      <c r="K119" s="205">
        <v>300</v>
      </c>
      <c r="L119" s="205">
        <f t="shared" si="4"/>
        <v>6120</v>
      </c>
      <c r="M119" s="192">
        <f t="shared" si="5"/>
        <v>1380</v>
      </c>
      <c r="N119" s="129">
        <v>2500</v>
      </c>
      <c r="O119" s="129">
        <f t="shared" si="7"/>
        <v>3250</v>
      </c>
      <c r="P119" s="129"/>
      <c r="Q119" s="129"/>
      <c r="R119" s="129"/>
      <c r="S119" s="129"/>
    </row>
    <row r="120" spans="1:19" s="130" customFormat="1" ht="18.75">
      <c r="B120" s="200" t="s">
        <v>39</v>
      </c>
      <c r="C120" s="238" t="s">
        <v>243</v>
      </c>
      <c r="D120" s="200" t="s">
        <v>133</v>
      </c>
      <c r="E120" s="194">
        <v>3</v>
      </c>
      <c r="F120" s="205">
        <v>3575</v>
      </c>
      <c r="G120" s="205">
        <v>500</v>
      </c>
      <c r="H120" s="205">
        <f t="shared" si="3"/>
        <v>12225</v>
      </c>
      <c r="I120" s="264"/>
      <c r="J120" s="205">
        <v>3450</v>
      </c>
      <c r="K120" s="205">
        <v>300</v>
      </c>
      <c r="L120" s="205">
        <f t="shared" si="4"/>
        <v>11250</v>
      </c>
      <c r="M120" s="192">
        <f t="shared" si="5"/>
        <v>975</v>
      </c>
      <c r="N120" s="129">
        <v>2750</v>
      </c>
      <c r="O120" s="129">
        <f t="shared" si="7"/>
        <v>3575</v>
      </c>
      <c r="P120" s="129"/>
      <c r="Q120" s="129"/>
      <c r="R120" s="129"/>
      <c r="S120" s="129"/>
    </row>
    <row r="121" spans="1:19" s="130" customFormat="1" ht="18.75">
      <c r="B121" s="200" t="s">
        <v>115</v>
      </c>
      <c r="C121" s="238" t="s">
        <v>191</v>
      </c>
      <c r="D121" s="200" t="s">
        <v>133</v>
      </c>
      <c r="E121" s="194">
        <v>2</v>
      </c>
      <c r="F121" s="205">
        <v>3276</v>
      </c>
      <c r="G121" s="205">
        <v>500</v>
      </c>
      <c r="H121" s="205">
        <f t="shared" si="3"/>
        <v>7552</v>
      </c>
      <c r="I121" s="264"/>
      <c r="J121" s="205">
        <v>5750</v>
      </c>
      <c r="K121" s="205">
        <v>500</v>
      </c>
      <c r="L121" s="205">
        <f t="shared" si="4"/>
        <v>12500</v>
      </c>
      <c r="M121" s="192">
        <f t="shared" si="5"/>
        <v>-4948</v>
      </c>
      <c r="N121" s="129">
        <v>2520</v>
      </c>
      <c r="O121" s="129">
        <f t="shared" si="7"/>
        <v>3276</v>
      </c>
      <c r="P121" s="129"/>
      <c r="Q121" s="129"/>
      <c r="R121" s="129"/>
      <c r="S121" s="129"/>
    </row>
    <row r="122" spans="1:19" s="130" customFormat="1" ht="18.75">
      <c r="B122" s="200" t="s">
        <v>118</v>
      </c>
      <c r="C122" s="238" t="s">
        <v>193</v>
      </c>
      <c r="D122" s="200" t="s">
        <v>63</v>
      </c>
      <c r="E122" s="194">
        <v>1</v>
      </c>
      <c r="F122" s="205">
        <v>5720</v>
      </c>
      <c r="G122" s="205">
        <v>500</v>
      </c>
      <c r="H122" s="205">
        <f t="shared" si="3"/>
        <v>6220</v>
      </c>
      <c r="I122" s="264"/>
      <c r="J122" s="205">
        <v>6325</v>
      </c>
      <c r="K122" s="205">
        <v>500</v>
      </c>
      <c r="L122" s="205">
        <f t="shared" si="4"/>
        <v>6825</v>
      </c>
      <c r="M122" s="192">
        <f t="shared" si="5"/>
        <v>-605</v>
      </c>
      <c r="N122" s="129">
        <v>4400</v>
      </c>
      <c r="O122" s="129">
        <f t="shared" si="7"/>
        <v>5720</v>
      </c>
      <c r="P122" s="129"/>
      <c r="Q122" s="129"/>
      <c r="R122" s="129"/>
      <c r="S122" s="129"/>
    </row>
    <row r="123" spans="1:19" s="130" customFormat="1" ht="18.75">
      <c r="B123" s="200" t="s">
        <v>116</v>
      </c>
      <c r="C123" s="238" t="s">
        <v>244</v>
      </c>
      <c r="D123" s="200" t="s">
        <v>133</v>
      </c>
      <c r="E123" s="194">
        <v>2</v>
      </c>
      <c r="F123" s="205">
        <v>5033</v>
      </c>
      <c r="G123" s="205">
        <v>500</v>
      </c>
      <c r="H123" s="205">
        <f t="shared" si="3"/>
        <v>11066</v>
      </c>
      <c r="I123" s="264"/>
      <c r="J123" s="205">
        <v>6325</v>
      </c>
      <c r="K123" s="205">
        <v>500</v>
      </c>
      <c r="L123" s="205">
        <f t="shared" si="4"/>
        <v>13650</v>
      </c>
      <c r="M123" s="192">
        <f t="shared" si="5"/>
        <v>-2584</v>
      </c>
      <c r="N123" s="129">
        <v>3872</v>
      </c>
      <c r="O123" s="129">
        <f t="shared" si="7"/>
        <v>5033.6000000000004</v>
      </c>
      <c r="P123" s="129"/>
      <c r="Q123" s="129"/>
      <c r="R123" s="129"/>
      <c r="S123" s="129"/>
    </row>
    <row r="124" spans="1:19" s="130" customFormat="1" ht="18.75">
      <c r="B124" s="200" t="s">
        <v>119</v>
      </c>
      <c r="C124" s="238" t="s">
        <v>245</v>
      </c>
      <c r="D124" s="200" t="s">
        <v>63</v>
      </c>
      <c r="E124" s="194">
        <v>1</v>
      </c>
      <c r="F124" s="205">
        <v>5492</v>
      </c>
      <c r="G124" s="205">
        <v>500</v>
      </c>
      <c r="H124" s="205">
        <f t="shared" si="3"/>
        <v>5992</v>
      </c>
      <c r="I124" s="264"/>
      <c r="J124" s="205">
        <v>6900</v>
      </c>
      <c r="K124" s="205">
        <v>500</v>
      </c>
      <c r="L124" s="205">
        <f t="shared" si="4"/>
        <v>7400</v>
      </c>
      <c r="M124" s="192">
        <f t="shared" si="5"/>
        <v>-1408</v>
      </c>
      <c r="N124" s="129">
        <v>4224</v>
      </c>
      <c r="O124" s="129">
        <f t="shared" si="7"/>
        <v>5491.2</v>
      </c>
      <c r="P124" s="129"/>
      <c r="Q124" s="129"/>
      <c r="R124" s="129"/>
      <c r="S124" s="129"/>
    </row>
    <row r="125" spans="1:19" s="130" customFormat="1" ht="18.75">
      <c r="B125" s="200"/>
      <c r="C125" s="233"/>
      <c r="D125" s="200"/>
      <c r="E125" s="335"/>
      <c r="F125" s="227"/>
      <c r="G125" s="227"/>
      <c r="H125" s="205"/>
      <c r="I125" s="264"/>
      <c r="J125" s="227"/>
      <c r="K125" s="227"/>
      <c r="L125" s="205"/>
      <c r="M125" s="192"/>
      <c r="N125" s="129"/>
      <c r="O125" s="129"/>
      <c r="P125" s="129"/>
      <c r="Q125" s="129"/>
      <c r="R125" s="129"/>
      <c r="S125" s="129"/>
    </row>
    <row r="126" spans="1:19" s="130" customFormat="1" ht="18.75">
      <c r="A126" s="128"/>
      <c r="B126" s="222">
        <v>2</v>
      </c>
      <c r="C126" s="244" t="s">
        <v>214</v>
      </c>
      <c r="D126" s="222"/>
      <c r="E126" s="214"/>
      <c r="F126" s="214"/>
      <c r="G126" s="214"/>
      <c r="H126" s="205"/>
      <c r="I126" s="264"/>
      <c r="J126" s="214"/>
      <c r="K126" s="214"/>
      <c r="L126" s="205"/>
      <c r="M126" s="192"/>
      <c r="N126" s="129"/>
      <c r="O126" s="129"/>
      <c r="P126" s="129"/>
      <c r="Q126" s="129"/>
      <c r="R126" s="129"/>
      <c r="S126" s="129"/>
    </row>
    <row r="127" spans="1:19" ht="18.75">
      <c r="B127" s="225"/>
      <c r="C127" s="226"/>
      <c r="D127" s="200"/>
      <c r="E127" s="194"/>
      <c r="F127" s="227"/>
      <c r="G127" s="227"/>
      <c r="H127" s="205"/>
      <c r="I127" s="264"/>
      <c r="J127" s="227"/>
      <c r="K127" s="227"/>
      <c r="L127" s="205"/>
      <c r="M127" s="192"/>
    </row>
    <row r="128" spans="1:19" s="130" customFormat="1" ht="18.75">
      <c r="A128" s="132"/>
      <c r="B128" s="210">
        <v>2.1</v>
      </c>
      <c r="C128" s="243" t="s">
        <v>215</v>
      </c>
      <c r="D128" s="210"/>
      <c r="E128" s="207"/>
      <c r="F128" s="207"/>
      <c r="G128" s="207"/>
      <c r="H128" s="205"/>
      <c r="I128" s="264"/>
      <c r="J128" s="207"/>
      <c r="K128" s="207"/>
      <c r="L128" s="205"/>
      <c r="M128" s="192"/>
      <c r="N128" s="129"/>
      <c r="O128" s="129"/>
      <c r="P128" s="129"/>
      <c r="Q128" s="129"/>
      <c r="R128" s="129"/>
      <c r="S128" s="129"/>
    </row>
    <row r="129" spans="1:19" s="130" customFormat="1" ht="93.75">
      <c r="B129" s="200"/>
      <c r="C129" s="233" t="s">
        <v>216</v>
      </c>
      <c r="D129" s="200" t="s">
        <v>117</v>
      </c>
      <c r="E129" s="335">
        <v>1</v>
      </c>
      <c r="F129" s="317">
        <v>15000</v>
      </c>
      <c r="G129" s="317">
        <v>10000</v>
      </c>
      <c r="H129" s="205">
        <f t="shared" si="3"/>
        <v>25000</v>
      </c>
      <c r="I129" s="264"/>
      <c r="J129" s="317">
        <v>28750</v>
      </c>
      <c r="K129" s="317">
        <v>10000</v>
      </c>
      <c r="L129" s="205">
        <f t="shared" si="4"/>
        <v>38750</v>
      </c>
      <c r="M129" s="192">
        <f t="shared" si="5"/>
        <v>-13750</v>
      </c>
      <c r="N129" s="129"/>
      <c r="O129" s="129"/>
      <c r="P129" s="129"/>
      <c r="Q129" s="129"/>
      <c r="R129" s="129"/>
      <c r="S129" s="129"/>
    </row>
    <row r="130" spans="1:19" ht="18.75">
      <c r="B130" s="225"/>
      <c r="C130" s="226"/>
      <c r="D130" s="200"/>
      <c r="E130" s="194"/>
      <c r="F130" s="317"/>
      <c r="G130" s="317"/>
      <c r="H130" s="205"/>
      <c r="I130" s="264"/>
      <c r="J130" s="317"/>
      <c r="K130" s="317"/>
      <c r="L130" s="205"/>
      <c r="M130" s="192"/>
    </row>
    <row r="131" spans="1:19" s="130" customFormat="1" ht="18.75">
      <c r="A131" s="132"/>
      <c r="B131" s="210">
        <v>2.2000000000000002</v>
      </c>
      <c r="C131" s="243" t="s">
        <v>217</v>
      </c>
      <c r="D131" s="210"/>
      <c r="E131" s="207"/>
      <c r="F131" s="318"/>
      <c r="G131" s="318"/>
      <c r="H131" s="205"/>
      <c r="I131" s="264"/>
      <c r="J131" s="318"/>
      <c r="K131" s="318"/>
      <c r="L131" s="205"/>
      <c r="M131" s="192"/>
      <c r="N131" s="129"/>
      <c r="O131" s="129"/>
      <c r="P131" s="129"/>
      <c r="Q131" s="129"/>
      <c r="R131" s="129"/>
      <c r="S131" s="129"/>
    </row>
    <row r="132" spans="1:19" s="130" customFormat="1" ht="131.25">
      <c r="B132" s="200"/>
      <c r="C132" s="233" t="s">
        <v>218</v>
      </c>
      <c r="D132" s="200" t="s">
        <v>117</v>
      </c>
      <c r="E132" s="335">
        <v>1</v>
      </c>
      <c r="F132" s="317">
        <v>0</v>
      </c>
      <c r="G132" s="317">
        <v>90000</v>
      </c>
      <c r="H132" s="205">
        <f t="shared" si="3"/>
        <v>90000</v>
      </c>
      <c r="I132" s="264"/>
      <c r="J132" s="317"/>
      <c r="K132" s="317">
        <v>100000</v>
      </c>
      <c r="L132" s="205">
        <f t="shared" si="4"/>
        <v>100000</v>
      </c>
      <c r="M132" s="192">
        <f t="shared" si="5"/>
        <v>-10000</v>
      </c>
      <c r="N132" s="129"/>
      <c r="O132" s="129"/>
      <c r="P132" s="129"/>
      <c r="Q132" s="129"/>
      <c r="R132" s="129"/>
      <c r="S132" s="129"/>
    </row>
    <row r="133" spans="1:19" ht="18.75">
      <c r="B133" s="225"/>
      <c r="C133" s="226"/>
      <c r="D133" s="200"/>
      <c r="E133" s="194"/>
      <c r="F133" s="317"/>
      <c r="G133" s="317"/>
      <c r="H133" s="205"/>
      <c r="I133" s="264"/>
      <c r="J133" s="317"/>
      <c r="K133" s="317"/>
      <c r="L133" s="205"/>
      <c r="M133" s="192"/>
    </row>
    <row r="134" spans="1:19" s="130" customFormat="1" ht="18.75">
      <c r="A134" s="132"/>
      <c r="B134" s="210">
        <v>2.2000000000000002</v>
      </c>
      <c r="C134" s="243" t="s">
        <v>219</v>
      </c>
      <c r="D134" s="210"/>
      <c r="E134" s="207"/>
      <c r="F134" s="318"/>
      <c r="G134" s="318"/>
      <c r="H134" s="205"/>
      <c r="I134" s="264"/>
      <c r="J134" s="318"/>
      <c r="K134" s="318"/>
      <c r="L134" s="205"/>
      <c r="M134" s="192"/>
      <c r="N134" s="129"/>
      <c r="O134" s="129"/>
      <c r="P134" s="129"/>
      <c r="Q134" s="129"/>
      <c r="R134" s="129"/>
      <c r="S134" s="129"/>
    </row>
    <row r="135" spans="1:19" s="130" customFormat="1" ht="93.75">
      <c r="B135" s="200"/>
      <c r="C135" s="233" t="s">
        <v>220</v>
      </c>
      <c r="D135" s="200" t="s">
        <v>117</v>
      </c>
      <c r="E135" s="335">
        <v>1</v>
      </c>
      <c r="F135" s="317">
        <v>10000</v>
      </c>
      <c r="G135" s="317">
        <v>15000</v>
      </c>
      <c r="H135" s="205">
        <f t="shared" si="3"/>
        <v>25000</v>
      </c>
      <c r="I135" s="264"/>
      <c r="J135" s="317">
        <v>11500</v>
      </c>
      <c r="K135" s="317">
        <v>10000</v>
      </c>
      <c r="L135" s="205">
        <f t="shared" si="4"/>
        <v>21500</v>
      </c>
      <c r="M135" s="192">
        <f t="shared" si="5"/>
        <v>3500</v>
      </c>
      <c r="N135" s="129"/>
      <c r="O135" s="129"/>
      <c r="P135" s="129"/>
      <c r="Q135" s="129"/>
      <c r="R135" s="129"/>
      <c r="S135" s="129"/>
    </row>
    <row r="136" spans="1:19" ht="15.75" customHeight="1">
      <c r="B136" s="200"/>
      <c r="C136" s="238"/>
      <c r="D136" s="200"/>
      <c r="E136" s="194"/>
      <c r="F136" s="227"/>
      <c r="G136" s="227"/>
      <c r="H136" s="227"/>
      <c r="I136" s="264"/>
      <c r="J136" s="227"/>
      <c r="K136" s="227"/>
      <c r="L136" s="227"/>
      <c r="M136" s="191"/>
    </row>
    <row r="137" spans="1:19" s="140" customFormat="1" ht="36.75" customHeight="1">
      <c r="A137" s="139"/>
      <c r="B137" s="210"/>
      <c r="C137" s="370" t="s">
        <v>221</v>
      </c>
      <c r="D137" s="370"/>
      <c r="E137" s="211"/>
      <c r="F137" s="211"/>
      <c r="G137" s="211"/>
      <c r="H137" s="342">
        <f>SUM(H11:H136)</f>
        <v>9959544</v>
      </c>
      <c r="I137" s="264"/>
      <c r="J137" s="336"/>
      <c r="K137" s="336"/>
      <c r="L137" s="342">
        <f>SUM(L11:L136)</f>
        <v>9988777</v>
      </c>
      <c r="M137" s="191"/>
      <c r="N137" s="115"/>
      <c r="O137" s="115"/>
      <c r="P137" s="115"/>
      <c r="Q137" s="115"/>
      <c r="R137" s="115"/>
      <c r="S137" s="115"/>
    </row>
    <row r="138" spans="1:19">
      <c r="E138" s="142"/>
    </row>
    <row r="139" spans="1:19" ht="45.75" customHeight="1">
      <c r="B139" s="375" t="s">
        <v>326</v>
      </c>
      <c r="C139" s="375"/>
      <c r="D139" s="375"/>
      <c r="E139" s="375"/>
      <c r="F139" s="375"/>
      <c r="G139" s="375"/>
      <c r="H139" s="375"/>
      <c r="I139" s="375"/>
      <c r="J139" s="375"/>
      <c r="K139" s="375"/>
      <c r="L139" s="375"/>
    </row>
    <row r="140" spans="1:19">
      <c r="B140" s="144"/>
      <c r="C140" s="145" t="s">
        <v>325</v>
      </c>
      <c r="D140" s="145"/>
    </row>
    <row r="147" spans="2:19">
      <c r="B147" s="113"/>
      <c r="E147" s="113"/>
      <c r="F147" s="113"/>
      <c r="G147" s="113"/>
      <c r="H147" s="113"/>
      <c r="J147" s="113"/>
      <c r="K147" s="113"/>
      <c r="L147" s="113"/>
      <c r="N147" s="113"/>
      <c r="O147" s="113"/>
      <c r="P147" s="113"/>
      <c r="Q147" s="113"/>
      <c r="R147" s="113"/>
      <c r="S147" s="113"/>
    </row>
  </sheetData>
  <mergeCells count="9">
    <mergeCell ref="M4:M5"/>
    <mergeCell ref="C137:D137"/>
    <mergeCell ref="B139:L139"/>
    <mergeCell ref="B4:B5"/>
    <mergeCell ref="C4:C5"/>
    <mergeCell ref="D4:D5"/>
    <mergeCell ref="E4:E5"/>
    <mergeCell ref="F4:H4"/>
    <mergeCell ref="J4:L4"/>
  </mergeCells>
  <conditionalFormatting sqref="M10:M135">
    <cfRule type="cellIs" dxfId="59" priority="69" operator="lessThan">
      <formula>0</formula>
    </cfRule>
    <cfRule type="cellIs" dxfId="58" priority="70" operator="greaterThan">
      <formula>0</formula>
    </cfRule>
  </conditionalFormatting>
  <printOptions horizontalCentered="1"/>
  <pageMargins left="0.39370078740157499" right="0.39370078740157499" top="0.47244094488188998" bottom="0.47244094488188998" header="0.31496062992126" footer="0.31496062992126"/>
  <pageSetup paperSize="9" scale="58" fitToHeight="0" orientation="landscape" r:id="rId1"/>
  <headerFooter>
    <oddHeader>&amp;LDeutsche Bank AG, Karachi branch&amp;RKarachi Relocation
General Contractor works</oddHeader>
    <oddFooter>&amp;L&amp;A&amp;RPage &amp;P of &amp;N&amp;C&amp;1#&amp;"Calibri"&amp;10&amp;K000000 For internal use only</oddFooter>
  </headerFooter>
  <rowBreaks count="1" manualBreakCount="1">
    <brk id="86" max="11"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92"/>
  <sheetViews>
    <sheetView view="pageBreakPreview" zoomScale="80" zoomScaleNormal="85" zoomScaleSheetLayoutView="80" workbookViewId="0">
      <selection activeCell="A93" sqref="A93:XFD97"/>
    </sheetView>
  </sheetViews>
  <sheetFormatPr defaultColWidth="9.140625" defaultRowHeight="15"/>
  <cols>
    <col min="1" max="1" width="2.42578125" style="113" customWidth="1"/>
    <col min="2" max="2" width="6" style="141" customWidth="1"/>
    <col min="3" max="3" width="71.5703125" style="113" customWidth="1"/>
    <col min="4" max="4" width="9.140625" style="113" customWidth="1"/>
    <col min="5" max="5" width="8.85546875" style="121" customWidth="1"/>
    <col min="6" max="8" width="15.5703125" style="143" customWidth="1"/>
    <col min="9" max="9" width="1.28515625" style="143" customWidth="1"/>
    <col min="10" max="12" width="18.85546875" style="143" customWidth="1"/>
    <col min="13" max="13" width="17.5703125" style="182" customWidth="1"/>
    <col min="14" max="14" width="2.28515625" style="120" customWidth="1"/>
    <col min="15" max="20" width="9.140625" style="120"/>
    <col min="21" max="16384" width="9.140625" style="113"/>
  </cols>
  <sheetData>
    <row r="1" spans="1:20" ht="18.75">
      <c r="B1" s="114" t="s">
        <v>124</v>
      </c>
      <c r="C1" s="115"/>
      <c r="D1" s="116"/>
      <c r="E1" s="117"/>
      <c r="F1" s="118"/>
      <c r="G1" s="118"/>
      <c r="H1" s="118"/>
      <c r="I1" s="281"/>
      <c r="J1" s="118"/>
      <c r="K1" s="118"/>
      <c r="L1" s="119" t="s">
        <v>123</v>
      </c>
    </row>
    <row r="2" spans="1:20" ht="18.75">
      <c r="B2" s="114" t="s">
        <v>125</v>
      </c>
      <c r="C2" s="115"/>
      <c r="D2" s="116"/>
      <c r="E2" s="117"/>
      <c r="F2" s="118"/>
      <c r="G2" s="118"/>
      <c r="H2" s="118"/>
      <c r="I2" s="281"/>
      <c r="J2" s="118"/>
      <c r="K2" s="118"/>
      <c r="L2" s="118"/>
    </row>
    <row r="3" spans="1:20" ht="18.75">
      <c r="B3" s="114" t="s">
        <v>246</v>
      </c>
      <c r="C3" s="115"/>
      <c r="D3" s="116"/>
      <c r="E3" s="117"/>
      <c r="F3" s="118"/>
      <c r="G3" s="118"/>
      <c r="H3" s="118"/>
      <c r="I3" s="281"/>
      <c r="J3" s="118"/>
      <c r="K3" s="118"/>
      <c r="L3" s="118"/>
    </row>
    <row r="4" spans="1:20" ht="26.25">
      <c r="B4" s="371" t="s">
        <v>34</v>
      </c>
      <c r="C4" s="371" t="s">
        <v>0</v>
      </c>
      <c r="D4" s="371" t="s">
        <v>1</v>
      </c>
      <c r="E4" s="372" t="s">
        <v>3</v>
      </c>
      <c r="F4" s="373" t="s">
        <v>327</v>
      </c>
      <c r="G4" s="373"/>
      <c r="H4" s="373"/>
      <c r="I4" s="309"/>
      <c r="J4" s="374" t="s">
        <v>331</v>
      </c>
      <c r="K4" s="374"/>
      <c r="L4" s="374"/>
      <c r="M4" s="369" t="s">
        <v>333</v>
      </c>
    </row>
    <row r="5" spans="1:20" s="122" customFormat="1" ht="42">
      <c r="B5" s="371"/>
      <c r="C5" s="371"/>
      <c r="D5" s="371"/>
      <c r="E5" s="372"/>
      <c r="F5" s="310" t="s">
        <v>329</v>
      </c>
      <c r="G5" s="310" t="s">
        <v>330</v>
      </c>
      <c r="H5" s="310" t="s">
        <v>328</v>
      </c>
      <c r="I5" s="311"/>
      <c r="J5" s="312" t="s">
        <v>329</v>
      </c>
      <c r="K5" s="312" t="s">
        <v>330</v>
      </c>
      <c r="L5" s="312" t="s">
        <v>328</v>
      </c>
      <c r="M5" s="369"/>
      <c r="N5" s="123"/>
      <c r="O5" s="123"/>
      <c r="P5" s="123"/>
      <c r="Q5" s="123"/>
      <c r="R5" s="123"/>
      <c r="S5" s="123"/>
      <c r="T5" s="123"/>
    </row>
    <row r="6" spans="1:20" s="122" customFormat="1">
      <c r="B6" s="124"/>
      <c r="C6" s="125"/>
      <c r="D6" s="124"/>
      <c r="E6" s="126"/>
      <c r="F6" s="127"/>
      <c r="G6" s="127"/>
      <c r="H6" s="127"/>
      <c r="I6" s="313"/>
      <c r="J6" s="127"/>
      <c r="K6" s="127"/>
      <c r="L6" s="127"/>
      <c r="M6" s="183"/>
      <c r="N6" s="123"/>
      <c r="O6" s="123"/>
      <c r="P6" s="123"/>
      <c r="Q6" s="123"/>
      <c r="R6" s="123"/>
      <c r="S6" s="123"/>
      <c r="T6" s="123"/>
    </row>
    <row r="7" spans="1:20" s="301" customFormat="1" ht="18.75">
      <c r="A7" s="305"/>
      <c r="B7" s="222">
        <v>1</v>
      </c>
      <c r="C7" s="297" t="s">
        <v>247</v>
      </c>
      <c r="D7" s="222"/>
      <c r="E7" s="214"/>
      <c r="F7" s="214"/>
      <c r="G7" s="214"/>
      <c r="H7" s="214"/>
      <c r="I7" s="263"/>
      <c r="J7" s="214"/>
      <c r="K7" s="214"/>
      <c r="L7" s="214"/>
      <c r="M7" s="191"/>
    </row>
    <row r="8" spans="1:20" s="301" customFormat="1" ht="18.75">
      <c r="B8" s="225"/>
      <c r="C8" s="233"/>
      <c r="D8" s="200"/>
      <c r="E8" s="194"/>
      <c r="F8" s="227"/>
      <c r="G8" s="227"/>
      <c r="H8" s="227"/>
      <c r="I8" s="264"/>
      <c r="J8" s="227"/>
      <c r="K8" s="227"/>
      <c r="L8" s="227"/>
      <c r="M8" s="191"/>
    </row>
    <row r="9" spans="1:20" s="301" customFormat="1" ht="18.75">
      <c r="A9" s="306"/>
      <c r="B9" s="210">
        <v>1.1000000000000001</v>
      </c>
      <c r="C9" s="243" t="s">
        <v>248</v>
      </c>
      <c r="D9" s="210"/>
      <c r="E9" s="207"/>
      <c r="F9" s="207"/>
      <c r="G9" s="207"/>
      <c r="H9" s="207"/>
      <c r="I9" s="265"/>
      <c r="J9" s="207"/>
      <c r="K9" s="207"/>
      <c r="L9" s="207"/>
      <c r="M9" s="191"/>
    </row>
    <row r="10" spans="1:20" s="301" customFormat="1" ht="93.75">
      <c r="B10" s="225"/>
      <c r="C10" s="233" t="s">
        <v>249</v>
      </c>
      <c r="D10" s="200"/>
      <c r="E10" s="194"/>
      <c r="F10" s="227"/>
      <c r="G10" s="227"/>
      <c r="H10" s="227"/>
      <c r="I10" s="266"/>
      <c r="J10" s="227"/>
      <c r="K10" s="227"/>
      <c r="L10" s="227"/>
      <c r="M10" s="192"/>
    </row>
    <row r="11" spans="1:20" s="301" customFormat="1" ht="18.75">
      <c r="B11" s="200" t="s">
        <v>12</v>
      </c>
      <c r="C11" s="238" t="s">
        <v>250</v>
      </c>
      <c r="D11" s="200" t="s">
        <v>133</v>
      </c>
      <c r="E11" s="194">
        <v>6</v>
      </c>
      <c r="F11" s="198">
        <v>75000</v>
      </c>
      <c r="G11" s="198">
        <v>7000</v>
      </c>
      <c r="H11" s="205">
        <f>SUM(F11+G11)*E11</f>
        <v>492000</v>
      </c>
      <c r="I11" s="266"/>
      <c r="J11" s="198">
        <v>69000</v>
      </c>
      <c r="K11" s="198">
        <v>5000</v>
      </c>
      <c r="L11" s="205">
        <f>SUM(J11+K11)*E11</f>
        <v>444000</v>
      </c>
      <c r="M11" s="192">
        <f>H11-L11</f>
        <v>48000</v>
      </c>
    </row>
    <row r="12" spans="1:20" s="301" customFormat="1" ht="18.75">
      <c r="B12" s="200"/>
      <c r="C12" s="238"/>
      <c r="D12" s="200"/>
      <c r="E12" s="194"/>
      <c r="F12" s="227"/>
      <c r="G12" s="227"/>
      <c r="H12" s="205"/>
      <c r="I12" s="266"/>
      <c r="J12" s="227"/>
      <c r="K12" s="227"/>
      <c r="L12" s="205"/>
      <c r="M12" s="192"/>
    </row>
    <row r="13" spans="1:20" s="301" customFormat="1" ht="18.75">
      <c r="A13" s="306"/>
      <c r="B13" s="210">
        <v>1.2</v>
      </c>
      <c r="C13" s="243" t="s">
        <v>251</v>
      </c>
      <c r="D13" s="210"/>
      <c r="E13" s="207"/>
      <c r="F13" s="207"/>
      <c r="G13" s="207"/>
      <c r="H13" s="205"/>
      <c r="I13" s="266"/>
      <c r="J13" s="207"/>
      <c r="K13" s="207"/>
      <c r="L13" s="205"/>
      <c r="M13" s="192"/>
    </row>
    <row r="14" spans="1:20" s="301" customFormat="1" ht="75">
      <c r="B14" s="225"/>
      <c r="C14" s="233" t="s">
        <v>252</v>
      </c>
      <c r="D14" s="200"/>
      <c r="E14" s="194"/>
      <c r="F14" s="227"/>
      <c r="G14" s="227"/>
      <c r="H14" s="205"/>
      <c r="I14" s="266"/>
      <c r="J14" s="227"/>
      <c r="K14" s="227"/>
      <c r="L14" s="205"/>
      <c r="M14" s="192"/>
    </row>
    <row r="15" spans="1:20" s="301" customFormat="1" ht="18.75">
      <c r="B15" s="200" t="s">
        <v>12</v>
      </c>
      <c r="C15" s="298" t="s">
        <v>253</v>
      </c>
      <c r="D15" s="200" t="s">
        <v>133</v>
      </c>
      <c r="E15" s="194">
        <v>6</v>
      </c>
      <c r="F15" s="198">
        <v>8500</v>
      </c>
      <c r="G15" s="198">
        <v>700</v>
      </c>
      <c r="H15" s="205">
        <f t="shared" ref="H15:H74" si="0">SUM(F15+G15)*E15</f>
        <v>55200</v>
      </c>
      <c r="I15" s="266"/>
      <c r="J15" s="198">
        <v>9200</v>
      </c>
      <c r="K15" s="198">
        <v>500</v>
      </c>
      <c r="L15" s="205">
        <f t="shared" ref="L15:L74" si="1">SUM(J15+K15)*E15</f>
        <v>58200</v>
      </c>
      <c r="M15" s="192">
        <f>H15-L15</f>
        <v>-3000</v>
      </c>
    </row>
    <row r="16" spans="1:20" s="301" customFormat="1" ht="18.75">
      <c r="B16" s="200"/>
      <c r="C16" s="238"/>
      <c r="D16" s="200"/>
      <c r="E16" s="194"/>
      <c r="F16" s="227"/>
      <c r="G16" s="227"/>
      <c r="H16" s="205"/>
      <c r="I16" s="266"/>
      <c r="J16" s="227"/>
      <c r="K16" s="227"/>
      <c r="L16" s="205"/>
      <c r="M16" s="191"/>
    </row>
    <row r="17" spans="1:13" s="301" customFormat="1" ht="18.75">
      <c r="A17" s="306"/>
      <c r="B17" s="210">
        <v>1.3</v>
      </c>
      <c r="C17" s="243" t="s">
        <v>254</v>
      </c>
      <c r="D17" s="210"/>
      <c r="E17" s="207"/>
      <c r="F17" s="207"/>
      <c r="G17" s="207"/>
      <c r="H17" s="205"/>
      <c r="I17" s="266"/>
      <c r="J17" s="207"/>
      <c r="K17" s="207"/>
      <c r="L17" s="205"/>
      <c r="M17" s="191"/>
    </row>
    <row r="18" spans="1:13" s="301" customFormat="1" ht="75">
      <c r="B18" s="200"/>
      <c r="C18" s="233" t="s">
        <v>255</v>
      </c>
      <c r="D18" s="200"/>
      <c r="E18" s="194"/>
      <c r="F18" s="227"/>
      <c r="G18" s="227"/>
      <c r="H18" s="205"/>
      <c r="I18" s="266"/>
      <c r="J18" s="227"/>
      <c r="K18" s="227"/>
      <c r="L18" s="205"/>
      <c r="M18" s="191"/>
    </row>
    <row r="19" spans="1:13" s="301" customFormat="1" ht="18.75">
      <c r="B19" s="200" t="s">
        <v>12</v>
      </c>
      <c r="C19" s="298" t="s">
        <v>256</v>
      </c>
      <c r="D19" s="200" t="s">
        <v>133</v>
      </c>
      <c r="E19" s="194">
        <v>6</v>
      </c>
      <c r="F19" s="198">
        <v>30000</v>
      </c>
      <c r="G19" s="198">
        <v>4500</v>
      </c>
      <c r="H19" s="205">
        <f t="shared" si="0"/>
        <v>207000</v>
      </c>
      <c r="I19" s="266"/>
      <c r="J19" s="198">
        <v>28750</v>
      </c>
      <c r="K19" s="198">
        <v>5000</v>
      </c>
      <c r="L19" s="205">
        <f t="shared" si="1"/>
        <v>202500</v>
      </c>
      <c r="M19" s="192">
        <f>H19-L19</f>
        <v>4500</v>
      </c>
    </row>
    <row r="20" spans="1:13" s="301" customFormat="1" ht="18.75">
      <c r="B20" s="200"/>
      <c r="C20" s="201"/>
      <c r="D20" s="200"/>
      <c r="E20" s="194"/>
      <c r="F20" s="227"/>
      <c r="G20" s="227"/>
      <c r="H20" s="205"/>
      <c r="I20" s="266"/>
      <c r="J20" s="227"/>
      <c r="K20" s="227"/>
      <c r="L20" s="205"/>
      <c r="M20" s="192"/>
    </row>
    <row r="21" spans="1:13" s="301" customFormat="1" ht="18.75">
      <c r="A21" s="306"/>
      <c r="B21" s="210">
        <v>1.4</v>
      </c>
      <c r="C21" s="243" t="s">
        <v>257</v>
      </c>
      <c r="D21" s="210"/>
      <c r="E21" s="207"/>
      <c r="F21" s="207"/>
      <c r="G21" s="207"/>
      <c r="H21" s="205"/>
      <c r="I21" s="266"/>
      <c r="J21" s="207"/>
      <c r="K21" s="207"/>
      <c r="L21" s="205"/>
      <c r="M21" s="191"/>
    </row>
    <row r="22" spans="1:13" s="301" customFormat="1" ht="75">
      <c r="B22" s="200"/>
      <c r="C22" s="233" t="s">
        <v>258</v>
      </c>
      <c r="D22" s="200"/>
      <c r="E22" s="194"/>
      <c r="F22" s="227"/>
      <c r="G22" s="227"/>
      <c r="H22" s="205"/>
      <c r="I22" s="266"/>
      <c r="J22" s="227"/>
      <c r="K22" s="227"/>
      <c r="L22" s="205"/>
      <c r="M22" s="191"/>
    </row>
    <row r="23" spans="1:13" s="301" customFormat="1" ht="18.75">
      <c r="B23" s="200" t="s">
        <v>12</v>
      </c>
      <c r="C23" s="201" t="s">
        <v>256</v>
      </c>
      <c r="D23" s="200" t="s">
        <v>133</v>
      </c>
      <c r="E23" s="194">
        <v>6</v>
      </c>
      <c r="F23" s="198">
        <v>42500</v>
      </c>
      <c r="G23" s="198">
        <v>4500</v>
      </c>
      <c r="H23" s="205">
        <f t="shared" si="0"/>
        <v>282000</v>
      </c>
      <c r="I23" s="266"/>
      <c r="J23" s="198">
        <v>57500</v>
      </c>
      <c r="K23" s="198">
        <v>2000</v>
      </c>
      <c r="L23" s="205">
        <f t="shared" si="1"/>
        <v>357000</v>
      </c>
      <c r="M23" s="192">
        <f>H23-L23</f>
        <v>-75000</v>
      </c>
    </row>
    <row r="24" spans="1:13" s="301" customFormat="1" ht="18.75">
      <c r="B24" s="200"/>
      <c r="C24" s="201"/>
      <c r="D24" s="200"/>
      <c r="E24" s="194"/>
      <c r="F24" s="227"/>
      <c r="G24" s="227"/>
      <c r="H24" s="205"/>
      <c r="I24" s="266"/>
      <c r="J24" s="227"/>
      <c r="K24" s="227"/>
      <c r="L24" s="205"/>
      <c r="M24" s="192"/>
    </row>
    <row r="25" spans="1:13" s="301" customFormat="1" ht="18.75">
      <c r="A25" s="306"/>
      <c r="B25" s="210">
        <v>1.5</v>
      </c>
      <c r="C25" s="243" t="s">
        <v>259</v>
      </c>
      <c r="D25" s="210"/>
      <c r="E25" s="207"/>
      <c r="F25" s="207"/>
      <c r="G25" s="207"/>
      <c r="H25" s="205"/>
      <c r="I25" s="266"/>
      <c r="J25" s="207"/>
      <c r="K25" s="207"/>
      <c r="L25" s="205"/>
      <c r="M25" s="192"/>
    </row>
    <row r="26" spans="1:13" s="301" customFormat="1" ht="75">
      <c r="B26" s="200"/>
      <c r="C26" s="233" t="s">
        <v>260</v>
      </c>
      <c r="D26" s="200"/>
      <c r="E26" s="194"/>
      <c r="F26" s="227"/>
      <c r="G26" s="227"/>
      <c r="H26" s="205"/>
      <c r="I26" s="266"/>
      <c r="J26" s="227"/>
      <c r="K26" s="227"/>
      <c r="L26" s="205"/>
      <c r="M26" s="192"/>
    </row>
    <row r="27" spans="1:13" s="301" customFormat="1" ht="18.75">
      <c r="B27" s="200" t="s">
        <v>12</v>
      </c>
      <c r="C27" s="201" t="s">
        <v>256</v>
      </c>
      <c r="D27" s="200" t="s">
        <v>133</v>
      </c>
      <c r="E27" s="194">
        <v>3</v>
      </c>
      <c r="F27" s="198">
        <v>22000</v>
      </c>
      <c r="G27" s="198">
        <v>3500</v>
      </c>
      <c r="H27" s="205">
        <f t="shared" si="0"/>
        <v>76500</v>
      </c>
      <c r="I27" s="266"/>
      <c r="J27" s="198">
        <v>51750</v>
      </c>
      <c r="K27" s="198">
        <v>2000</v>
      </c>
      <c r="L27" s="205">
        <f t="shared" si="1"/>
        <v>161250</v>
      </c>
      <c r="M27" s="192">
        <f t="shared" ref="M27" si="2">G27-L27</f>
        <v>-157750</v>
      </c>
    </row>
    <row r="28" spans="1:13" s="301" customFormat="1" ht="18.75">
      <c r="B28" s="200"/>
      <c r="C28" s="201"/>
      <c r="D28" s="200"/>
      <c r="E28" s="194"/>
      <c r="F28" s="227"/>
      <c r="G28" s="227"/>
      <c r="H28" s="205"/>
      <c r="I28" s="266"/>
      <c r="J28" s="227"/>
      <c r="K28" s="227"/>
      <c r="L28" s="205"/>
      <c r="M28" s="191"/>
    </row>
    <row r="29" spans="1:13" s="301" customFormat="1" ht="18.75">
      <c r="A29" s="306"/>
      <c r="B29" s="210">
        <v>1.6</v>
      </c>
      <c r="C29" s="243" t="s">
        <v>261</v>
      </c>
      <c r="D29" s="210"/>
      <c r="E29" s="207"/>
      <c r="F29" s="207"/>
      <c r="G29" s="207"/>
      <c r="H29" s="205"/>
      <c r="I29" s="266"/>
      <c r="J29" s="207"/>
      <c r="K29" s="207"/>
      <c r="L29" s="205"/>
      <c r="M29" s="191"/>
    </row>
    <row r="30" spans="1:13" s="301" customFormat="1" ht="56.25">
      <c r="B30" s="200"/>
      <c r="C30" s="233" t="s">
        <v>262</v>
      </c>
      <c r="D30" s="200"/>
      <c r="E30" s="194"/>
      <c r="F30" s="227"/>
      <c r="G30" s="227"/>
      <c r="H30" s="205"/>
      <c r="I30" s="266"/>
      <c r="J30" s="227"/>
      <c r="K30" s="227"/>
      <c r="L30" s="205"/>
      <c r="M30" s="193"/>
    </row>
    <row r="31" spans="1:13" s="301" customFormat="1" ht="18.75">
      <c r="B31" s="200" t="s">
        <v>12</v>
      </c>
      <c r="C31" s="201" t="s">
        <v>263</v>
      </c>
      <c r="D31" s="200" t="s">
        <v>133</v>
      </c>
      <c r="E31" s="194">
        <v>6</v>
      </c>
      <c r="F31" s="198">
        <v>4500</v>
      </c>
      <c r="G31" s="198">
        <v>700</v>
      </c>
      <c r="H31" s="205">
        <f t="shared" si="0"/>
        <v>31200</v>
      </c>
      <c r="I31" s="266"/>
      <c r="J31" s="198">
        <v>7475</v>
      </c>
      <c r="K31" s="198">
        <v>500</v>
      </c>
      <c r="L31" s="205">
        <f t="shared" si="1"/>
        <v>47850</v>
      </c>
      <c r="M31" s="192">
        <f t="shared" ref="M31:M35" si="3">H31-L31</f>
        <v>-16650</v>
      </c>
    </row>
    <row r="32" spans="1:13" s="301" customFormat="1" ht="18.75">
      <c r="B32" s="200" t="s">
        <v>11</v>
      </c>
      <c r="C32" s="201" t="s">
        <v>264</v>
      </c>
      <c r="D32" s="200" t="s">
        <v>133</v>
      </c>
      <c r="E32" s="194">
        <v>4</v>
      </c>
      <c r="F32" s="198">
        <v>4500</v>
      </c>
      <c r="G32" s="198">
        <v>700</v>
      </c>
      <c r="H32" s="205">
        <f t="shared" si="0"/>
        <v>20800</v>
      </c>
      <c r="I32" s="266"/>
      <c r="J32" s="198">
        <v>4600</v>
      </c>
      <c r="K32" s="198">
        <v>500</v>
      </c>
      <c r="L32" s="205">
        <f t="shared" si="1"/>
        <v>20400</v>
      </c>
      <c r="M32" s="192">
        <f t="shared" si="3"/>
        <v>400</v>
      </c>
    </row>
    <row r="33" spans="1:13" s="301" customFormat="1" ht="18.75">
      <c r="B33" s="200" t="s">
        <v>39</v>
      </c>
      <c r="C33" s="201" t="s">
        <v>265</v>
      </c>
      <c r="D33" s="200" t="s">
        <v>133</v>
      </c>
      <c r="E33" s="194">
        <v>6</v>
      </c>
      <c r="F33" s="198">
        <v>4500</v>
      </c>
      <c r="G33" s="198">
        <v>700</v>
      </c>
      <c r="H33" s="205">
        <f t="shared" si="0"/>
        <v>31200</v>
      </c>
      <c r="I33" s="266"/>
      <c r="J33" s="198">
        <v>2530</v>
      </c>
      <c r="K33" s="198">
        <v>500</v>
      </c>
      <c r="L33" s="205">
        <f t="shared" si="1"/>
        <v>18180</v>
      </c>
      <c r="M33" s="192">
        <f t="shared" si="3"/>
        <v>13020</v>
      </c>
    </row>
    <row r="34" spans="1:13" s="301" customFormat="1" ht="18.75">
      <c r="B34" s="200" t="s">
        <v>115</v>
      </c>
      <c r="C34" s="201" t="s">
        <v>266</v>
      </c>
      <c r="D34" s="200" t="s">
        <v>133</v>
      </c>
      <c r="E34" s="194">
        <v>12</v>
      </c>
      <c r="F34" s="198">
        <v>2500</v>
      </c>
      <c r="G34" s="198">
        <v>700</v>
      </c>
      <c r="H34" s="205">
        <f t="shared" si="0"/>
        <v>38400</v>
      </c>
      <c r="I34" s="266"/>
      <c r="J34" s="198">
        <v>1725</v>
      </c>
      <c r="K34" s="198">
        <v>500</v>
      </c>
      <c r="L34" s="205">
        <f t="shared" si="1"/>
        <v>26700</v>
      </c>
      <c r="M34" s="192">
        <f t="shared" si="3"/>
        <v>11700</v>
      </c>
    </row>
    <row r="35" spans="1:13" s="301" customFormat="1" ht="18.75">
      <c r="B35" s="200" t="s">
        <v>118</v>
      </c>
      <c r="C35" s="201" t="s">
        <v>267</v>
      </c>
      <c r="D35" s="200" t="s">
        <v>133</v>
      </c>
      <c r="E35" s="194">
        <v>4</v>
      </c>
      <c r="F35" s="198">
        <v>25500</v>
      </c>
      <c r="G35" s="198">
        <v>700</v>
      </c>
      <c r="H35" s="205">
        <f t="shared" si="0"/>
        <v>104800</v>
      </c>
      <c r="I35" s="266"/>
      <c r="J35" s="198">
        <v>23000</v>
      </c>
      <c r="K35" s="198">
        <v>2000</v>
      </c>
      <c r="L35" s="205">
        <f t="shared" si="1"/>
        <v>100000</v>
      </c>
      <c r="M35" s="192">
        <f t="shared" si="3"/>
        <v>4800</v>
      </c>
    </row>
    <row r="36" spans="1:13" s="301" customFormat="1" ht="18.75">
      <c r="B36" s="200"/>
      <c r="C36" s="201"/>
      <c r="D36" s="200"/>
      <c r="E36" s="194"/>
      <c r="F36" s="227"/>
      <c r="G36" s="227"/>
      <c r="H36" s="205"/>
      <c r="I36" s="266"/>
      <c r="J36" s="227"/>
      <c r="K36" s="227"/>
      <c r="L36" s="205"/>
      <c r="M36" s="191"/>
    </row>
    <row r="37" spans="1:13" s="301" customFormat="1" ht="18.75">
      <c r="A37" s="305"/>
      <c r="B37" s="222">
        <v>2</v>
      </c>
      <c r="C37" s="244" t="s">
        <v>268</v>
      </c>
      <c r="D37" s="222"/>
      <c r="E37" s="214"/>
      <c r="F37" s="214"/>
      <c r="G37" s="214"/>
      <c r="H37" s="205"/>
      <c r="I37" s="266"/>
      <c r="J37" s="214"/>
      <c r="K37" s="214"/>
      <c r="L37" s="205"/>
      <c r="M37" s="192"/>
    </row>
    <row r="38" spans="1:13" s="301" customFormat="1" ht="18.75">
      <c r="B38" s="232"/>
      <c r="C38" s="201"/>
      <c r="D38" s="200"/>
      <c r="E38" s="194"/>
      <c r="F38" s="227"/>
      <c r="G38" s="227"/>
      <c r="H38" s="205"/>
      <c r="I38" s="266"/>
      <c r="J38" s="227"/>
      <c r="K38" s="227"/>
      <c r="L38" s="205"/>
      <c r="M38" s="192"/>
    </row>
    <row r="39" spans="1:13" s="301" customFormat="1" ht="18.75">
      <c r="A39" s="306"/>
      <c r="B39" s="229">
        <v>2.1</v>
      </c>
      <c r="C39" s="245" t="s">
        <v>269</v>
      </c>
      <c r="D39" s="210"/>
      <c r="E39" s="207"/>
      <c r="F39" s="207"/>
      <c r="G39" s="207"/>
      <c r="H39" s="205"/>
      <c r="I39" s="266"/>
      <c r="J39" s="207"/>
      <c r="K39" s="207"/>
      <c r="L39" s="205"/>
      <c r="M39" s="191"/>
    </row>
    <row r="40" spans="1:13" s="301" customFormat="1" ht="131.25">
      <c r="B40" s="232"/>
      <c r="C40" s="233" t="s">
        <v>270</v>
      </c>
      <c r="D40" s="200"/>
      <c r="E40" s="194"/>
      <c r="F40" s="227"/>
      <c r="G40" s="227"/>
      <c r="H40" s="205"/>
      <c r="I40" s="266"/>
      <c r="J40" s="227"/>
      <c r="K40" s="227"/>
      <c r="L40" s="205"/>
      <c r="M40" s="191"/>
    </row>
    <row r="41" spans="1:13" s="301" customFormat="1" ht="18.75">
      <c r="B41" s="200" t="s">
        <v>12</v>
      </c>
      <c r="C41" s="201" t="s">
        <v>271</v>
      </c>
      <c r="D41" s="200" t="s">
        <v>155</v>
      </c>
      <c r="E41" s="194">
        <v>10</v>
      </c>
      <c r="F41" s="198">
        <v>300</v>
      </c>
      <c r="G41" s="198">
        <v>100</v>
      </c>
      <c r="H41" s="205">
        <f t="shared" si="0"/>
        <v>4000</v>
      </c>
      <c r="I41" s="266"/>
      <c r="J41" s="198">
        <v>1323</v>
      </c>
      <c r="K41" s="198">
        <v>450</v>
      </c>
      <c r="L41" s="205">
        <f t="shared" si="1"/>
        <v>17730</v>
      </c>
      <c r="M41" s="192">
        <f t="shared" ref="M41:M46" si="4">H41-L41</f>
        <v>-13730</v>
      </c>
    </row>
    <row r="42" spans="1:13" s="301" customFormat="1" ht="18.75">
      <c r="B42" s="200" t="s">
        <v>11</v>
      </c>
      <c r="C42" s="201" t="s">
        <v>272</v>
      </c>
      <c r="D42" s="200" t="s">
        <v>155</v>
      </c>
      <c r="E42" s="194">
        <v>4</v>
      </c>
      <c r="F42" s="198">
        <v>418</v>
      </c>
      <c r="G42" s="198">
        <v>100</v>
      </c>
      <c r="H42" s="205">
        <f t="shared" si="0"/>
        <v>2072</v>
      </c>
      <c r="I42" s="266"/>
      <c r="J42" s="198">
        <v>2300</v>
      </c>
      <c r="K42" s="198">
        <v>600</v>
      </c>
      <c r="L42" s="205">
        <f t="shared" si="1"/>
        <v>11600</v>
      </c>
      <c r="M42" s="192">
        <f t="shared" si="4"/>
        <v>-9528</v>
      </c>
    </row>
    <row r="43" spans="1:13" s="301" customFormat="1" ht="18.75">
      <c r="B43" s="200" t="s">
        <v>39</v>
      </c>
      <c r="C43" s="201" t="s">
        <v>273</v>
      </c>
      <c r="D43" s="200" t="s">
        <v>155</v>
      </c>
      <c r="E43" s="194">
        <v>2</v>
      </c>
      <c r="F43" s="198">
        <v>645</v>
      </c>
      <c r="G43" s="198">
        <v>100</v>
      </c>
      <c r="H43" s="205">
        <f t="shared" si="0"/>
        <v>1490</v>
      </c>
      <c r="I43" s="266"/>
      <c r="J43" s="198">
        <v>3623</v>
      </c>
      <c r="K43" s="198">
        <v>800</v>
      </c>
      <c r="L43" s="205">
        <f t="shared" si="1"/>
        <v>8846</v>
      </c>
      <c r="M43" s="192">
        <f t="shared" si="4"/>
        <v>-7356</v>
      </c>
    </row>
    <row r="44" spans="1:13" s="301" customFormat="1" ht="18.75">
      <c r="B44" s="200" t="s">
        <v>115</v>
      </c>
      <c r="C44" s="201" t="s">
        <v>274</v>
      </c>
      <c r="D44" s="200" t="s">
        <v>155</v>
      </c>
      <c r="E44" s="194">
        <v>2</v>
      </c>
      <c r="F44" s="198">
        <v>900</v>
      </c>
      <c r="G44" s="198">
        <v>100</v>
      </c>
      <c r="H44" s="205">
        <f t="shared" si="0"/>
        <v>2000</v>
      </c>
      <c r="I44" s="266"/>
      <c r="J44" s="198">
        <v>4945</v>
      </c>
      <c r="K44" s="198">
        <v>1000</v>
      </c>
      <c r="L44" s="205">
        <f t="shared" si="1"/>
        <v>11890</v>
      </c>
      <c r="M44" s="192">
        <f t="shared" si="4"/>
        <v>-9890</v>
      </c>
    </row>
    <row r="45" spans="1:13" s="301" customFormat="1" ht="18.75">
      <c r="B45" s="200" t="s">
        <v>118</v>
      </c>
      <c r="C45" s="201" t="s">
        <v>275</v>
      </c>
      <c r="D45" s="200" t="s">
        <v>155</v>
      </c>
      <c r="E45" s="194">
        <v>4</v>
      </c>
      <c r="F45" s="198">
        <v>1600</v>
      </c>
      <c r="G45" s="198">
        <v>130</v>
      </c>
      <c r="H45" s="205">
        <f t="shared" si="0"/>
        <v>6920</v>
      </c>
      <c r="I45" s="264"/>
      <c r="J45" s="198">
        <v>8280</v>
      </c>
      <c r="K45" s="198">
        <v>1200</v>
      </c>
      <c r="L45" s="205">
        <f t="shared" si="1"/>
        <v>37920</v>
      </c>
      <c r="M45" s="192">
        <f t="shared" si="4"/>
        <v>-31000</v>
      </c>
    </row>
    <row r="46" spans="1:13" s="301" customFormat="1" ht="18.75">
      <c r="B46" s="200" t="s">
        <v>116</v>
      </c>
      <c r="C46" s="201" t="s">
        <v>276</v>
      </c>
      <c r="D46" s="200" t="s">
        <v>155</v>
      </c>
      <c r="E46" s="194">
        <v>2</v>
      </c>
      <c r="F46" s="198">
        <v>1900</v>
      </c>
      <c r="G46" s="198">
        <v>130</v>
      </c>
      <c r="H46" s="205">
        <f t="shared" si="0"/>
        <v>4060</v>
      </c>
      <c r="I46" s="299"/>
      <c r="J46" s="198">
        <v>12305</v>
      </c>
      <c r="K46" s="198">
        <v>1500</v>
      </c>
      <c r="L46" s="205">
        <f t="shared" si="1"/>
        <v>27610</v>
      </c>
      <c r="M46" s="192">
        <f t="shared" si="4"/>
        <v>-23550</v>
      </c>
    </row>
    <row r="47" spans="1:13" s="301" customFormat="1" ht="18.75">
      <c r="B47" s="231"/>
      <c r="C47" s="201"/>
      <c r="D47" s="200"/>
      <c r="E47" s="194"/>
      <c r="F47" s="227"/>
      <c r="G47" s="227"/>
      <c r="H47" s="205"/>
      <c r="I47" s="264"/>
      <c r="J47" s="227"/>
      <c r="K47" s="227"/>
      <c r="L47" s="205"/>
      <c r="M47" s="191"/>
    </row>
    <row r="48" spans="1:13" s="301" customFormat="1" ht="18.75">
      <c r="A48" s="306"/>
      <c r="B48" s="229">
        <v>2.2000000000000002</v>
      </c>
      <c r="C48" s="245" t="s">
        <v>277</v>
      </c>
      <c r="D48" s="210"/>
      <c r="E48" s="207"/>
      <c r="F48" s="207"/>
      <c r="G48" s="207"/>
      <c r="H48" s="205"/>
      <c r="I48" s="264"/>
      <c r="J48" s="207"/>
      <c r="K48" s="207"/>
      <c r="L48" s="205"/>
      <c r="M48" s="191"/>
    </row>
    <row r="49" spans="1:13" s="301" customFormat="1" ht="131.25">
      <c r="B49" s="232"/>
      <c r="C49" s="233" t="s">
        <v>270</v>
      </c>
      <c r="D49" s="200"/>
      <c r="E49" s="194"/>
      <c r="F49" s="227"/>
      <c r="G49" s="227"/>
      <c r="H49" s="205"/>
      <c r="I49" s="264"/>
      <c r="J49" s="227"/>
      <c r="K49" s="227"/>
      <c r="L49" s="205"/>
      <c r="M49" s="191"/>
    </row>
    <row r="50" spans="1:13" s="301" customFormat="1" ht="18.75">
      <c r="B50" s="200" t="s">
        <v>12</v>
      </c>
      <c r="C50" s="201" t="s">
        <v>271</v>
      </c>
      <c r="D50" s="200" t="s">
        <v>155</v>
      </c>
      <c r="E50" s="194">
        <v>30</v>
      </c>
      <c r="F50" s="198">
        <v>340</v>
      </c>
      <c r="G50" s="198">
        <v>100</v>
      </c>
      <c r="H50" s="205">
        <f t="shared" si="0"/>
        <v>13200</v>
      </c>
      <c r="I50" s="264"/>
      <c r="J50" s="198">
        <v>1323</v>
      </c>
      <c r="K50" s="198">
        <v>450</v>
      </c>
      <c r="L50" s="205">
        <f t="shared" si="1"/>
        <v>53190</v>
      </c>
      <c r="M50" s="192">
        <f t="shared" ref="M50:M53" si="5">H50-L50</f>
        <v>-39990</v>
      </c>
    </row>
    <row r="51" spans="1:13" s="301" customFormat="1" ht="18.75">
      <c r="B51" s="200" t="s">
        <v>11</v>
      </c>
      <c r="C51" s="201" t="s">
        <v>272</v>
      </c>
      <c r="D51" s="200" t="s">
        <v>155</v>
      </c>
      <c r="E51" s="194">
        <v>10</v>
      </c>
      <c r="F51" s="198">
        <v>430</v>
      </c>
      <c r="G51" s="198">
        <v>100</v>
      </c>
      <c r="H51" s="205">
        <f t="shared" si="0"/>
        <v>5300</v>
      </c>
      <c r="I51" s="264"/>
      <c r="J51" s="198">
        <v>2300</v>
      </c>
      <c r="K51" s="198">
        <v>600</v>
      </c>
      <c r="L51" s="205">
        <f t="shared" si="1"/>
        <v>29000</v>
      </c>
      <c r="M51" s="192">
        <f t="shared" si="5"/>
        <v>-23700</v>
      </c>
    </row>
    <row r="52" spans="1:13" s="301" customFormat="1" ht="18.75">
      <c r="B52" s="200" t="s">
        <v>39</v>
      </c>
      <c r="C52" s="201" t="s">
        <v>273</v>
      </c>
      <c r="D52" s="200" t="s">
        <v>155</v>
      </c>
      <c r="E52" s="194">
        <v>4</v>
      </c>
      <c r="F52" s="198">
        <v>670</v>
      </c>
      <c r="G52" s="198">
        <v>100</v>
      </c>
      <c r="H52" s="205">
        <f t="shared" si="0"/>
        <v>3080</v>
      </c>
      <c r="I52" s="264"/>
      <c r="J52" s="198">
        <v>3623</v>
      </c>
      <c r="K52" s="198">
        <v>800</v>
      </c>
      <c r="L52" s="205">
        <f t="shared" si="1"/>
        <v>17692</v>
      </c>
      <c r="M52" s="192">
        <f t="shared" si="5"/>
        <v>-14612</v>
      </c>
    </row>
    <row r="53" spans="1:13" s="301" customFormat="1" ht="18.75">
      <c r="B53" s="200" t="s">
        <v>115</v>
      </c>
      <c r="C53" s="201" t="s">
        <v>274</v>
      </c>
      <c r="D53" s="200" t="s">
        <v>155</v>
      </c>
      <c r="E53" s="194">
        <v>2</v>
      </c>
      <c r="F53" s="198">
        <v>940</v>
      </c>
      <c r="G53" s="198">
        <v>130</v>
      </c>
      <c r="H53" s="205">
        <f t="shared" si="0"/>
        <v>2140</v>
      </c>
      <c r="I53" s="264"/>
      <c r="J53" s="198">
        <v>4945</v>
      </c>
      <c r="K53" s="198">
        <v>1000</v>
      </c>
      <c r="L53" s="205">
        <f t="shared" si="1"/>
        <v>11890</v>
      </c>
      <c r="M53" s="192">
        <f t="shared" si="5"/>
        <v>-9750</v>
      </c>
    </row>
    <row r="54" spans="1:13" s="301" customFormat="1" ht="18.75">
      <c r="B54" s="234"/>
      <c r="C54" s="199"/>
      <c r="D54" s="199"/>
      <c r="E54" s="199"/>
      <c r="F54" s="227"/>
      <c r="G54" s="227"/>
      <c r="H54" s="205"/>
      <c r="I54" s="264"/>
      <c r="J54" s="227"/>
      <c r="K54" s="227"/>
      <c r="L54" s="205"/>
      <c r="M54" s="191"/>
    </row>
    <row r="55" spans="1:13" s="301" customFormat="1" ht="18.75">
      <c r="A55" s="306"/>
      <c r="B55" s="229">
        <v>2.2999999999999998</v>
      </c>
      <c r="C55" s="245" t="s">
        <v>278</v>
      </c>
      <c r="D55" s="210"/>
      <c r="E55" s="207"/>
      <c r="F55" s="207"/>
      <c r="G55" s="207"/>
      <c r="H55" s="205"/>
      <c r="I55" s="264"/>
      <c r="J55" s="207"/>
      <c r="K55" s="207"/>
      <c r="L55" s="205"/>
      <c r="M55" s="191"/>
    </row>
    <row r="56" spans="1:13" s="301" customFormat="1" ht="75">
      <c r="B56" s="232"/>
      <c r="C56" s="233" t="s">
        <v>279</v>
      </c>
      <c r="D56" s="200"/>
      <c r="E56" s="194"/>
      <c r="F56" s="227"/>
      <c r="G56" s="227"/>
      <c r="H56" s="205"/>
      <c r="I56" s="264"/>
      <c r="J56" s="227"/>
      <c r="K56" s="227"/>
      <c r="L56" s="205"/>
      <c r="M56" s="191"/>
    </row>
    <row r="57" spans="1:13" s="301" customFormat="1" ht="18.75">
      <c r="B57" s="200" t="s">
        <v>12</v>
      </c>
      <c r="C57" s="201" t="s">
        <v>271</v>
      </c>
      <c r="D57" s="200" t="s">
        <v>155</v>
      </c>
      <c r="E57" s="194">
        <v>20</v>
      </c>
      <c r="F57" s="198">
        <v>370</v>
      </c>
      <c r="G57" s="198">
        <v>30</v>
      </c>
      <c r="H57" s="205">
        <f t="shared" si="0"/>
        <v>8000</v>
      </c>
      <c r="I57" s="264"/>
      <c r="J57" s="198">
        <v>420</v>
      </c>
      <c r="K57" s="198">
        <v>125</v>
      </c>
      <c r="L57" s="205">
        <f t="shared" si="1"/>
        <v>10900</v>
      </c>
      <c r="M57" s="192">
        <f t="shared" ref="M57:M60" si="6">H57-L57</f>
        <v>-2900</v>
      </c>
    </row>
    <row r="58" spans="1:13" s="301" customFormat="1" ht="18.75">
      <c r="B58" s="200" t="s">
        <v>11</v>
      </c>
      <c r="C58" s="201" t="s">
        <v>272</v>
      </c>
      <c r="D58" s="200" t="s">
        <v>155</v>
      </c>
      <c r="E58" s="194">
        <v>10</v>
      </c>
      <c r="F58" s="198">
        <v>465</v>
      </c>
      <c r="G58" s="198">
        <v>30</v>
      </c>
      <c r="H58" s="205">
        <f t="shared" si="0"/>
        <v>4950</v>
      </c>
      <c r="I58" s="264"/>
      <c r="J58" s="198">
        <v>604</v>
      </c>
      <c r="K58" s="198">
        <v>150</v>
      </c>
      <c r="L58" s="205">
        <f t="shared" si="1"/>
        <v>7540</v>
      </c>
      <c r="M58" s="192">
        <f t="shared" si="6"/>
        <v>-2590</v>
      </c>
    </row>
    <row r="59" spans="1:13" s="301" customFormat="1" ht="18.75">
      <c r="B59" s="200" t="s">
        <v>39</v>
      </c>
      <c r="C59" s="201" t="s">
        <v>273</v>
      </c>
      <c r="D59" s="200" t="s">
        <v>155</v>
      </c>
      <c r="E59" s="194">
        <v>4</v>
      </c>
      <c r="F59" s="198">
        <v>557</v>
      </c>
      <c r="G59" s="198">
        <v>30</v>
      </c>
      <c r="H59" s="205">
        <f t="shared" si="0"/>
        <v>2348</v>
      </c>
      <c r="I59" s="264"/>
      <c r="J59" s="198">
        <v>633</v>
      </c>
      <c r="K59" s="198">
        <v>200</v>
      </c>
      <c r="L59" s="205">
        <f t="shared" si="1"/>
        <v>3332</v>
      </c>
      <c r="M59" s="192">
        <f t="shared" si="6"/>
        <v>-984</v>
      </c>
    </row>
    <row r="60" spans="1:13" s="301" customFormat="1" ht="18.75">
      <c r="B60" s="200" t="s">
        <v>115</v>
      </c>
      <c r="C60" s="201" t="s">
        <v>274</v>
      </c>
      <c r="D60" s="200" t="s">
        <v>155</v>
      </c>
      <c r="E60" s="194">
        <v>2</v>
      </c>
      <c r="F60" s="198">
        <v>735</v>
      </c>
      <c r="G60" s="198">
        <v>30</v>
      </c>
      <c r="H60" s="205">
        <f t="shared" si="0"/>
        <v>1530</v>
      </c>
      <c r="I60" s="264"/>
      <c r="J60" s="198">
        <v>782</v>
      </c>
      <c r="K60" s="198">
        <v>210</v>
      </c>
      <c r="L60" s="205">
        <f t="shared" si="1"/>
        <v>1984</v>
      </c>
      <c r="M60" s="192">
        <f t="shared" si="6"/>
        <v>-454</v>
      </c>
    </row>
    <row r="61" spans="1:13" s="301" customFormat="1" ht="18.75">
      <c r="B61" s="231"/>
      <c r="C61" s="201"/>
      <c r="D61" s="200"/>
      <c r="E61" s="194"/>
      <c r="F61" s="227"/>
      <c r="G61" s="227"/>
      <c r="H61" s="205"/>
      <c r="I61" s="264"/>
      <c r="J61" s="227"/>
      <c r="K61" s="227"/>
      <c r="L61" s="205"/>
      <c r="M61" s="191"/>
    </row>
    <row r="62" spans="1:13" s="301" customFormat="1" ht="18.75">
      <c r="A62" s="306"/>
      <c r="B62" s="229">
        <v>2.4</v>
      </c>
      <c r="C62" s="245" t="s">
        <v>280</v>
      </c>
      <c r="D62" s="210"/>
      <c r="E62" s="207"/>
      <c r="F62" s="207"/>
      <c r="G62" s="207"/>
      <c r="H62" s="205"/>
      <c r="I62" s="264"/>
      <c r="J62" s="207"/>
      <c r="K62" s="207"/>
      <c r="L62" s="205"/>
      <c r="M62" s="191"/>
    </row>
    <row r="63" spans="1:13" s="301" customFormat="1" ht="56.25">
      <c r="B63" s="232"/>
      <c r="C63" s="233" t="s">
        <v>281</v>
      </c>
      <c r="D63" s="200"/>
      <c r="E63" s="194"/>
      <c r="F63" s="227"/>
      <c r="G63" s="227"/>
      <c r="H63" s="205"/>
      <c r="I63" s="264"/>
      <c r="J63" s="227"/>
      <c r="K63" s="227"/>
      <c r="L63" s="205"/>
      <c r="M63" s="191"/>
    </row>
    <row r="64" spans="1:13" s="301" customFormat="1" ht="18.75">
      <c r="B64" s="200" t="s">
        <v>12</v>
      </c>
      <c r="C64" s="201" t="s">
        <v>146</v>
      </c>
      <c r="D64" s="200" t="s">
        <v>6</v>
      </c>
      <c r="E64" s="194">
        <v>1</v>
      </c>
      <c r="F64" s="198">
        <v>3000</v>
      </c>
      <c r="G64" s="198">
        <v>800</v>
      </c>
      <c r="H64" s="205">
        <f t="shared" si="0"/>
        <v>3800</v>
      </c>
      <c r="I64" s="264"/>
      <c r="J64" s="198">
        <v>6900</v>
      </c>
      <c r="K64" s="198">
        <v>700</v>
      </c>
      <c r="L64" s="205">
        <f t="shared" si="1"/>
        <v>7600</v>
      </c>
      <c r="M64" s="192">
        <f t="shared" ref="M64:M66" si="7">H64-L64</f>
        <v>-3800</v>
      </c>
    </row>
    <row r="65" spans="1:13" s="301" customFormat="1" ht="18.75">
      <c r="B65" s="200" t="s">
        <v>11</v>
      </c>
      <c r="C65" s="201" t="s">
        <v>226</v>
      </c>
      <c r="D65" s="200" t="s">
        <v>133</v>
      </c>
      <c r="E65" s="194">
        <v>2</v>
      </c>
      <c r="F65" s="198">
        <v>5000</v>
      </c>
      <c r="G65" s="198">
        <v>800</v>
      </c>
      <c r="H65" s="205">
        <f t="shared" si="0"/>
        <v>11600</v>
      </c>
      <c r="I65" s="264"/>
      <c r="J65" s="198">
        <v>9200</v>
      </c>
      <c r="K65" s="198">
        <v>1000</v>
      </c>
      <c r="L65" s="205">
        <f t="shared" si="1"/>
        <v>20400</v>
      </c>
      <c r="M65" s="192">
        <f t="shared" si="7"/>
        <v>-8800</v>
      </c>
    </row>
    <row r="66" spans="1:13" s="301" customFormat="1" ht="18.75">
      <c r="B66" s="200" t="s">
        <v>39</v>
      </c>
      <c r="C66" s="201" t="s">
        <v>162</v>
      </c>
      <c r="D66" s="200" t="s">
        <v>6</v>
      </c>
      <c r="E66" s="194">
        <v>1</v>
      </c>
      <c r="F66" s="198">
        <v>9000</v>
      </c>
      <c r="G66" s="198">
        <v>1000</v>
      </c>
      <c r="H66" s="205">
        <f t="shared" si="0"/>
        <v>10000</v>
      </c>
      <c r="I66" s="264"/>
      <c r="J66" s="198">
        <v>11500</v>
      </c>
      <c r="K66" s="198">
        <v>1500</v>
      </c>
      <c r="L66" s="205">
        <f t="shared" si="1"/>
        <v>13000</v>
      </c>
      <c r="M66" s="192">
        <f t="shared" si="7"/>
        <v>-3000</v>
      </c>
    </row>
    <row r="67" spans="1:13" s="301" customFormat="1" ht="18.75">
      <c r="B67" s="231"/>
      <c r="C67" s="201"/>
      <c r="D67" s="200"/>
      <c r="E67" s="194"/>
      <c r="F67" s="227"/>
      <c r="G67" s="227"/>
      <c r="H67" s="205"/>
      <c r="I67" s="264"/>
      <c r="J67" s="227"/>
      <c r="K67" s="227"/>
      <c r="L67" s="205"/>
      <c r="M67" s="191"/>
    </row>
    <row r="68" spans="1:13" s="301" customFormat="1" ht="18.75">
      <c r="A68" s="306"/>
      <c r="B68" s="229">
        <v>2.5</v>
      </c>
      <c r="C68" s="245" t="s">
        <v>282</v>
      </c>
      <c r="D68" s="210"/>
      <c r="E68" s="207"/>
      <c r="F68" s="207"/>
      <c r="G68" s="207"/>
      <c r="H68" s="205"/>
      <c r="I68" s="264"/>
      <c r="J68" s="207"/>
      <c r="K68" s="207"/>
      <c r="L68" s="205"/>
      <c r="M68" s="191"/>
    </row>
    <row r="69" spans="1:13" s="301" customFormat="1" ht="56.25">
      <c r="B69" s="232"/>
      <c r="C69" s="233" t="s">
        <v>283</v>
      </c>
      <c r="D69" s="200"/>
      <c r="E69" s="194"/>
      <c r="F69" s="227"/>
      <c r="G69" s="227"/>
      <c r="H69" s="205"/>
      <c r="I69" s="264"/>
      <c r="J69" s="227"/>
      <c r="K69" s="227"/>
      <c r="L69" s="205"/>
      <c r="M69" s="192"/>
    </row>
    <row r="70" spans="1:13" s="301" customFormat="1" ht="18.75">
      <c r="B70" s="200" t="s">
        <v>12</v>
      </c>
      <c r="C70" s="201" t="s">
        <v>284</v>
      </c>
      <c r="D70" s="200" t="s">
        <v>6</v>
      </c>
      <c r="E70" s="194">
        <v>1</v>
      </c>
      <c r="F70" s="198">
        <v>4000</v>
      </c>
      <c r="G70" s="198">
        <v>1000</v>
      </c>
      <c r="H70" s="205">
        <f t="shared" si="0"/>
        <v>5000</v>
      </c>
      <c r="I70" s="264"/>
      <c r="J70" s="198">
        <v>6900</v>
      </c>
      <c r="K70" s="198">
        <v>600</v>
      </c>
      <c r="L70" s="205">
        <f t="shared" si="1"/>
        <v>7500</v>
      </c>
      <c r="M70" s="192">
        <f>H70-L70</f>
        <v>-2500</v>
      </c>
    </row>
    <row r="71" spans="1:13" s="301" customFormat="1" ht="18.75">
      <c r="B71" s="231"/>
      <c r="C71" s="201"/>
      <c r="D71" s="200"/>
      <c r="E71" s="194"/>
      <c r="F71" s="227"/>
      <c r="G71" s="227"/>
      <c r="H71" s="205"/>
      <c r="I71" s="264"/>
      <c r="J71" s="227"/>
      <c r="K71" s="227"/>
      <c r="L71" s="205"/>
      <c r="M71" s="191"/>
    </row>
    <row r="72" spans="1:13" s="301" customFormat="1" ht="18.75">
      <c r="A72" s="306"/>
      <c r="B72" s="229">
        <v>2.6</v>
      </c>
      <c r="C72" s="245" t="s">
        <v>285</v>
      </c>
      <c r="D72" s="210"/>
      <c r="E72" s="207"/>
      <c r="F72" s="207"/>
      <c r="G72" s="207"/>
      <c r="H72" s="205"/>
      <c r="I72" s="264"/>
      <c r="J72" s="207"/>
      <c r="K72" s="207"/>
      <c r="L72" s="205"/>
      <c r="M72" s="191"/>
    </row>
    <row r="73" spans="1:13" s="301" customFormat="1" ht="93.75">
      <c r="B73" s="232"/>
      <c r="C73" s="233" t="s">
        <v>286</v>
      </c>
      <c r="D73" s="200"/>
      <c r="E73" s="194"/>
      <c r="F73" s="227"/>
      <c r="G73" s="227"/>
      <c r="H73" s="205"/>
      <c r="I73" s="264"/>
      <c r="J73" s="227"/>
      <c r="K73" s="227"/>
      <c r="L73" s="205"/>
      <c r="M73" s="192"/>
    </row>
    <row r="74" spans="1:13" s="301" customFormat="1" ht="18.75">
      <c r="B74" s="200" t="s">
        <v>12</v>
      </c>
      <c r="C74" s="201" t="s">
        <v>287</v>
      </c>
      <c r="D74" s="200" t="s">
        <v>6</v>
      </c>
      <c r="E74" s="194">
        <v>1</v>
      </c>
      <c r="F74" s="198">
        <v>65000</v>
      </c>
      <c r="G74" s="198">
        <v>7000</v>
      </c>
      <c r="H74" s="205">
        <f t="shared" si="0"/>
        <v>72000</v>
      </c>
      <c r="I74" s="264"/>
      <c r="J74" s="198">
        <v>92000</v>
      </c>
      <c r="K74" s="198">
        <v>5000</v>
      </c>
      <c r="L74" s="205">
        <f t="shared" si="1"/>
        <v>97000</v>
      </c>
      <c r="M74" s="192">
        <f>H74-L74</f>
        <v>-25000</v>
      </c>
    </row>
    <row r="75" spans="1:13" s="301" customFormat="1" ht="18.75">
      <c r="B75" s="232"/>
      <c r="C75" s="238"/>
      <c r="D75" s="200"/>
      <c r="E75" s="194"/>
      <c r="F75" s="227"/>
      <c r="G75" s="227"/>
      <c r="H75" s="205"/>
      <c r="I75" s="264"/>
      <c r="J75" s="227"/>
      <c r="K75" s="227"/>
      <c r="L75" s="205"/>
      <c r="M75" s="191"/>
    </row>
    <row r="76" spans="1:13" s="301" customFormat="1" ht="18.75">
      <c r="A76" s="305"/>
      <c r="B76" s="222">
        <v>3</v>
      </c>
      <c r="C76" s="244" t="s">
        <v>288</v>
      </c>
      <c r="D76" s="222"/>
      <c r="E76" s="214"/>
      <c r="F76" s="214"/>
      <c r="G76" s="214"/>
      <c r="H76" s="205"/>
      <c r="I76" s="264"/>
      <c r="J76" s="214"/>
      <c r="K76" s="214"/>
      <c r="L76" s="205"/>
      <c r="M76" s="191"/>
    </row>
    <row r="77" spans="1:13" s="301" customFormat="1" ht="18.75">
      <c r="B77" s="232"/>
      <c r="C77" s="238"/>
      <c r="D77" s="200"/>
      <c r="E77" s="194"/>
      <c r="F77" s="227"/>
      <c r="G77" s="227"/>
      <c r="H77" s="205"/>
      <c r="I77" s="264"/>
      <c r="J77" s="227"/>
      <c r="K77" s="227"/>
      <c r="L77" s="205"/>
      <c r="M77" s="191"/>
    </row>
    <row r="78" spans="1:13" s="308" customFormat="1" ht="18.75">
      <c r="A78" s="306"/>
      <c r="B78" s="229">
        <v>3.1</v>
      </c>
      <c r="C78" s="243" t="s">
        <v>289</v>
      </c>
      <c r="D78" s="210"/>
      <c r="E78" s="207"/>
      <c r="F78" s="207"/>
      <c r="G78" s="207"/>
      <c r="H78" s="205"/>
      <c r="I78" s="264"/>
      <c r="J78" s="207"/>
      <c r="K78" s="207"/>
      <c r="L78" s="205"/>
      <c r="M78" s="191"/>
    </row>
    <row r="79" spans="1:13" s="301" customFormat="1" ht="131.25">
      <c r="B79" s="232"/>
      <c r="C79" s="233" t="s">
        <v>290</v>
      </c>
      <c r="D79" s="200"/>
      <c r="E79" s="194"/>
      <c r="F79" s="227"/>
      <c r="G79" s="227"/>
      <c r="H79" s="205"/>
      <c r="I79" s="264"/>
      <c r="J79" s="227"/>
      <c r="K79" s="227"/>
      <c r="L79" s="205"/>
      <c r="M79" s="192"/>
    </row>
    <row r="80" spans="1:13" s="301" customFormat="1" ht="18.75">
      <c r="B80" s="200" t="s">
        <v>12</v>
      </c>
      <c r="C80" s="201" t="s">
        <v>162</v>
      </c>
      <c r="D80" s="200" t="s">
        <v>155</v>
      </c>
      <c r="E80" s="194">
        <v>20</v>
      </c>
      <c r="F80" s="198">
        <v>770</v>
      </c>
      <c r="G80" s="198">
        <v>160</v>
      </c>
      <c r="H80" s="205">
        <f t="shared" ref="H80:H88" si="8">SUM(F80+G80)*E80</f>
        <v>18600</v>
      </c>
      <c r="I80" s="264"/>
      <c r="J80" s="198">
        <v>2645</v>
      </c>
      <c r="K80" s="198">
        <v>700</v>
      </c>
      <c r="L80" s="205">
        <f t="shared" ref="L80:L88" si="9">SUM(J80+K80)*E80</f>
        <v>66900</v>
      </c>
      <c r="M80" s="192">
        <f>H80-L80</f>
        <v>-48300</v>
      </c>
    </row>
    <row r="81" spans="1:13" s="301" customFormat="1" ht="18.75">
      <c r="B81" s="232"/>
      <c r="C81" s="238"/>
      <c r="D81" s="200"/>
      <c r="E81" s="194"/>
      <c r="F81" s="198"/>
      <c r="G81" s="198"/>
      <c r="H81" s="205"/>
      <c r="I81" s="264"/>
      <c r="J81" s="198"/>
      <c r="K81" s="198"/>
      <c r="L81" s="205"/>
      <c r="M81" s="191"/>
    </row>
    <row r="82" spans="1:13" s="301" customFormat="1" ht="18.75">
      <c r="A82" s="305"/>
      <c r="B82" s="222">
        <v>4</v>
      </c>
      <c r="C82" s="244" t="s">
        <v>214</v>
      </c>
      <c r="D82" s="222"/>
      <c r="E82" s="214"/>
      <c r="F82" s="198"/>
      <c r="G82" s="198"/>
      <c r="H82" s="205"/>
      <c r="I82" s="264"/>
      <c r="J82" s="198"/>
      <c r="K82" s="198"/>
      <c r="L82" s="205"/>
      <c r="M82" s="191"/>
    </row>
    <row r="83" spans="1:13" s="301" customFormat="1" ht="18.75">
      <c r="B83" s="232"/>
      <c r="C83" s="238"/>
      <c r="D83" s="200"/>
      <c r="E83" s="194"/>
      <c r="F83" s="198"/>
      <c r="G83" s="198"/>
      <c r="H83" s="205"/>
      <c r="I83" s="264"/>
      <c r="J83" s="198"/>
      <c r="K83" s="198"/>
      <c r="L83" s="205"/>
      <c r="M83" s="191"/>
    </row>
    <row r="84" spans="1:13" s="308" customFormat="1" ht="15.75" customHeight="1">
      <c r="A84" s="306"/>
      <c r="B84" s="229">
        <v>4.0999999999999996</v>
      </c>
      <c r="C84" s="243" t="s">
        <v>217</v>
      </c>
      <c r="D84" s="210"/>
      <c r="E84" s="207"/>
      <c r="F84" s="198"/>
      <c r="G84" s="198"/>
      <c r="H84" s="205"/>
      <c r="I84" s="264"/>
      <c r="J84" s="198"/>
      <c r="K84" s="198"/>
      <c r="L84" s="205"/>
      <c r="M84" s="192"/>
    </row>
    <row r="85" spans="1:13" s="301" customFormat="1" ht="37.5">
      <c r="B85" s="203"/>
      <c r="C85" s="233" t="s">
        <v>291</v>
      </c>
      <c r="D85" s="200" t="s">
        <v>117</v>
      </c>
      <c r="E85" s="194">
        <v>1</v>
      </c>
      <c r="F85" s="198">
        <v>0</v>
      </c>
      <c r="G85" s="198">
        <v>35000</v>
      </c>
      <c r="H85" s="205">
        <f t="shared" si="8"/>
        <v>35000</v>
      </c>
      <c r="I85" s="264"/>
      <c r="J85" s="198">
        <v>0</v>
      </c>
      <c r="K85" s="198">
        <v>50000</v>
      </c>
      <c r="L85" s="205">
        <f t="shared" si="9"/>
        <v>50000</v>
      </c>
      <c r="M85" s="192">
        <f>H85-L85</f>
        <v>-15000</v>
      </c>
    </row>
    <row r="86" spans="1:13" s="301" customFormat="1" ht="18.75">
      <c r="B86" s="232"/>
      <c r="C86" s="238"/>
      <c r="D86" s="200"/>
      <c r="E86" s="194"/>
      <c r="F86" s="198"/>
      <c r="G86" s="198"/>
      <c r="H86" s="205"/>
      <c r="I86" s="264"/>
      <c r="J86" s="198"/>
      <c r="K86" s="198"/>
      <c r="L86" s="205"/>
      <c r="M86" s="191"/>
    </row>
    <row r="87" spans="1:13" s="308" customFormat="1" ht="15.75" customHeight="1">
      <c r="A87" s="306"/>
      <c r="B87" s="229">
        <v>4.2</v>
      </c>
      <c r="C87" s="243" t="s">
        <v>219</v>
      </c>
      <c r="D87" s="210"/>
      <c r="E87" s="207"/>
      <c r="F87" s="198"/>
      <c r="G87" s="198"/>
      <c r="H87" s="205"/>
      <c r="I87" s="264"/>
      <c r="J87" s="198"/>
      <c r="K87" s="198"/>
      <c r="L87" s="205"/>
      <c r="M87" s="192"/>
    </row>
    <row r="88" spans="1:13" s="301" customFormat="1" ht="75">
      <c r="B88" s="232"/>
      <c r="C88" s="233" t="s">
        <v>292</v>
      </c>
      <c r="D88" s="200" t="s">
        <v>117</v>
      </c>
      <c r="E88" s="194">
        <v>1</v>
      </c>
      <c r="F88" s="198">
        <v>10000</v>
      </c>
      <c r="G88" s="198">
        <v>10000</v>
      </c>
      <c r="H88" s="205">
        <f t="shared" si="8"/>
        <v>20000</v>
      </c>
      <c r="I88" s="278"/>
      <c r="J88" s="198">
        <v>11500</v>
      </c>
      <c r="K88" s="198">
        <v>10000</v>
      </c>
      <c r="L88" s="205">
        <f t="shared" si="9"/>
        <v>21500</v>
      </c>
      <c r="M88" s="192">
        <f>H88-L88</f>
        <v>-1500</v>
      </c>
    </row>
    <row r="89" spans="1:13" s="301" customFormat="1" ht="15.75" customHeight="1">
      <c r="B89" s="200"/>
      <c r="C89" s="238"/>
      <c r="D89" s="200"/>
      <c r="E89" s="194"/>
      <c r="F89" s="227"/>
      <c r="G89" s="227"/>
      <c r="H89" s="227"/>
      <c r="I89" s="279"/>
      <c r="J89" s="227"/>
      <c r="K89" s="227"/>
      <c r="L89" s="227"/>
      <c r="M89" s="184"/>
    </row>
    <row r="90" spans="1:13" s="301" customFormat="1" ht="36.75" customHeight="1">
      <c r="A90" s="300"/>
      <c r="B90" s="210"/>
      <c r="C90" s="370" t="s">
        <v>293</v>
      </c>
      <c r="D90" s="370"/>
      <c r="E90" s="211"/>
      <c r="F90" s="211"/>
      <c r="G90" s="211"/>
      <c r="H90" s="259">
        <f>SUM(H8:H89)</f>
        <v>1576190</v>
      </c>
      <c r="I90" s="131"/>
      <c r="J90" s="212"/>
      <c r="K90" s="212"/>
      <c r="L90" s="259">
        <f>SUM(L8:L89)</f>
        <v>1971104</v>
      </c>
      <c r="M90" s="184"/>
    </row>
    <row r="91" spans="1:13">
      <c r="E91" s="142"/>
    </row>
    <row r="92" spans="1:13">
      <c r="B92" s="376"/>
      <c r="C92" s="376"/>
      <c r="E92" s="141"/>
    </row>
  </sheetData>
  <mergeCells count="9">
    <mergeCell ref="M4:M5"/>
    <mergeCell ref="J4:L4"/>
    <mergeCell ref="F4:H4"/>
    <mergeCell ref="C90:D90"/>
    <mergeCell ref="B92:C92"/>
    <mergeCell ref="B4:B5"/>
    <mergeCell ref="C4:C5"/>
    <mergeCell ref="D4:D5"/>
    <mergeCell ref="E4:E5"/>
  </mergeCells>
  <conditionalFormatting sqref="M10:M38">
    <cfRule type="cellIs" dxfId="57" priority="49" operator="lessThan">
      <formula>0</formula>
    </cfRule>
    <cfRule type="cellIs" dxfId="56" priority="50" operator="greaterThan">
      <formula>0</formula>
    </cfRule>
  </conditionalFormatting>
  <conditionalFormatting sqref="M84">
    <cfRule type="cellIs" dxfId="55" priority="33" operator="lessThan">
      <formula>0</formula>
    </cfRule>
    <cfRule type="cellIs" dxfId="54" priority="34" operator="greaterThan">
      <formula>0</formula>
    </cfRule>
  </conditionalFormatting>
  <conditionalFormatting sqref="M87">
    <cfRule type="cellIs" dxfId="53" priority="31" operator="lessThan">
      <formula>0</formula>
    </cfRule>
    <cfRule type="cellIs" dxfId="52" priority="32" operator="greaterThan">
      <formula>0</formula>
    </cfRule>
  </conditionalFormatting>
  <conditionalFormatting sqref="M69">
    <cfRule type="cellIs" dxfId="51" priority="39" operator="lessThan">
      <formula>0</formula>
    </cfRule>
    <cfRule type="cellIs" dxfId="50" priority="40" operator="greaterThan">
      <formula>0</formula>
    </cfRule>
  </conditionalFormatting>
  <conditionalFormatting sqref="M73">
    <cfRule type="cellIs" dxfId="49" priority="37" operator="lessThan">
      <formula>0</formula>
    </cfRule>
    <cfRule type="cellIs" dxfId="48" priority="38" operator="greaterThan">
      <formula>0</formula>
    </cfRule>
  </conditionalFormatting>
  <conditionalFormatting sqref="M79">
    <cfRule type="cellIs" dxfId="47" priority="35" operator="lessThan">
      <formula>0</formula>
    </cfRule>
    <cfRule type="cellIs" dxfId="46" priority="36" operator="greaterThan">
      <formula>0</formula>
    </cfRule>
  </conditionalFormatting>
  <conditionalFormatting sqref="M41:M46">
    <cfRule type="cellIs" dxfId="45" priority="17" operator="lessThan">
      <formula>0</formula>
    </cfRule>
    <cfRule type="cellIs" dxfId="44" priority="18" operator="greaterThan">
      <formula>0</formula>
    </cfRule>
  </conditionalFormatting>
  <conditionalFormatting sqref="M50:M53">
    <cfRule type="cellIs" dxfId="43" priority="15" operator="lessThan">
      <formula>0</formula>
    </cfRule>
    <cfRule type="cellIs" dxfId="42" priority="16" operator="greaterThan">
      <formula>0</formula>
    </cfRule>
  </conditionalFormatting>
  <conditionalFormatting sqref="M57:M60">
    <cfRule type="cellIs" dxfId="41" priority="13" operator="lessThan">
      <formula>0</formula>
    </cfRule>
    <cfRule type="cellIs" dxfId="40" priority="14" operator="greaterThan">
      <formula>0</formula>
    </cfRule>
  </conditionalFormatting>
  <conditionalFormatting sqref="M64:M66">
    <cfRule type="cellIs" dxfId="39" priority="11" operator="lessThan">
      <formula>0</formula>
    </cfRule>
    <cfRule type="cellIs" dxfId="38" priority="12" operator="greaterThan">
      <formula>0</formula>
    </cfRule>
  </conditionalFormatting>
  <conditionalFormatting sqref="M70">
    <cfRule type="cellIs" dxfId="37" priority="9" operator="lessThan">
      <formula>0</formula>
    </cfRule>
    <cfRule type="cellIs" dxfId="36" priority="10" operator="greaterThan">
      <formula>0</formula>
    </cfRule>
  </conditionalFormatting>
  <conditionalFormatting sqref="M74">
    <cfRule type="cellIs" dxfId="35" priority="7" operator="lessThan">
      <formula>0</formula>
    </cfRule>
    <cfRule type="cellIs" dxfId="34" priority="8" operator="greaterThan">
      <formula>0</formula>
    </cfRule>
  </conditionalFormatting>
  <conditionalFormatting sqref="M80">
    <cfRule type="cellIs" dxfId="33" priority="5" operator="lessThan">
      <formula>0</formula>
    </cfRule>
    <cfRule type="cellIs" dxfId="32" priority="6" operator="greaterThan">
      <formula>0</formula>
    </cfRule>
  </conditionalFormatting>
  <conditionalFormatting sqref="M85">
    <cfRule type="cellIs" dxfId="31" priority="3" operator="lessThan">
      <formula>0</formula>
    </cfRule>
    <cfRule type="cellIs" dxfId="30" priority="4" operator="greaterThan">
      <formula>0</formula>
    </cfRule>
  </conditionalFormatting>
  <conditionalFormatting sqref="M88">
    <cfRule type="cellIs" dxfId="29" priority="1" operator="lessThan">
      <formula>0</formula>
    </cfRule>
    <cfRule type="cellIs" dxfId="28" priority="2" operator="greaterThan">
      <formula>0</formula>
    </cfRule>
  </conditionalFormatting>
  <printOptions horizontalCentered="1"/>
  <pageMargins left="0.39370078740157499" right="0.39370078740157499" top="0.47244094488188998" bottom="0.47244094488188998" header="0.31496062992126" footer="0.31496062992126"/>
  <pageSetup paperSize="9" scale="62" fitToHeight="0" orientation="landscape" r:id="rId1"/>
  <headerFooter>
    <oddHeader>&amp;LDeutsche Bank AG, Karachi Branch&amp;RKarachi Relocation
General Contractor (GC) Works</oddHeader>
    <oddFooter>&amp;L&amp;A&amp;RPage &amp;P of &amp;N&amp;C&amp;1#&amp;"Calibri"&amp;10&amp;K000000 For internal use only</oddFooter>
  </headerFooter>
  <rowBreaks count="4" manualBreakCount="4">
    <brk id="29" max="13" man="1"/>
    <brk id="47" max="13" man="1"/>
    <brk id="67" max="13" man="1"/>
    <brk id="81" max="12"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90"/>
  <sheetViews>
    <sheetView view="pageBreakPreview" zoomScale="90" zoomScaleNormal="100" zoomScaleSheetLayoutView="90" workbookViewId="0">
      <pane xSplit="5" ySplit="5" topLeftCell="F81" activePane="bottomRight" state="frozen"/>
      <selection activeCell="H6" sqref="H6"/>
      <selection pane="topRight" activeCell="H6" sqref="H6"/>
      <selection pane="bottomLeft" activeCell="H6" sqref="H6"/>
      <selection pane="bottomRight" activeCell="M93" sqref="M93"/>
    </sheetView>
  </sheetViews>
  <sheetFormatPr defaultColWidth="9.140625" defaultRowHeight="15"/>
  <cols>
    <col min="1" max="1" width="2.42578125" style="113" customWidth="1"/>
    <col min="2" max="2" width="8.28515625" style="141" customWidth="1"/>
    <col min="3" max="3" width="71.5703125" style="113" customWidth="1"/>
    <col min="4" max="4" width="9.140625" style="113" customWidth="1"/>
    <col min="5" max="5" width="8.85546875" style="121" customWidth="1"/>
    <col min="6" max="7" width="15" style="143" customWidth="1"/>
    <col min="8" max="8" width="16.140625" style="143" customWidth="1"/>
    <col min="9" max="9" width="1.28515625" style="143" customWidth="1"/>
    <col min="10" max="11" width="15.42578125" style="143" customWidth="1"/>
    <col min="12" max="12" width="16.42578125" style="143" customWidth="1"/>
    <col min="13" max="13" width="17.5703125" style="182" customWidth="1"/>
    <col min="14" max="18" width="9.140625" style="120"/>
    <col min="19" max="16384" width="9.140625" style="113"/>
  </cols>
  <sheetData>
    <row r="1" spans="1:18" s="224" customFormat="1" ht="18.75">
      <c r="B1" s="147" t="str">
        <f>'Plumbing 15'!B1</f>
        <v>Deutsche Bank AG, Karachi Branch</v>
      </c>
      <c r="C1" s="151"/>
      <c r="D1" s="280"/>
      <c r="E1" s="157"/>
      <c r="F1" s="281"/>
      <c r="G1" s="281"/>
      <c r="H1" s="281"/>
      <c r="I1" s="281"/>
      <c r="J1" s="281"/>
      <c r="K1" s="281"/>
      <c r="L1" s="282" t="s">
        <v>123</v>
      </c>
      <c r="M1" s="182"/>
      <c r="N1" s="228"/>
      <c r="O1" s="228"/>
      <c r="P1" s="228"/>
      <c r="Q1" s="228"/>
      <c r="R1" s="228"/>
    </row>
    <row r="2" spans="1:18" s="224" customFormat="1" ht="18.75">
      <c r="B2" s="147" t="str">
        <f>'Plumbing 15'!B2</f>
        <v>Karachi branch Relocation</v>
      </c>
      <c r="C2" s="151"/>
      <c r="D2" s="280"/>
      <c r="E2" s="157"/>
      <c r="F2" s="281"/>
      <c r="G2" s="281"/>
      <c r="H2" s="281"/>
      <c r="I2" s="281"/>
      <c r="J2" s="281"/>
      <c r="K2" s="281"/>
      <c r="L2" s="281"/>
      <c r="M2" s="182"/>
      <c r="N2" s="228"/>
      <c r="O2" s="228"/>
      <c r="P2" s="228"/>
      <c r="Q2" s="228"/>
      <c r="R2" s="228"/>
    </row>
    <row r="3" spans="1:18" s="224" customFormat="1" ht="19.5" thickBot="1">
      <c r="B3" s="147" t="s">
        <v>294</v>
      </c>
      <c r="C3" s="151"/>
      <c r="D3" s="280"/>
      <c r="E3" s="157"/>
      <c r="F3" s="281"/>
      <c r="G3" s="281"/>
      <c r="H3" s="281"/>
      <c r="I3" s="281"/>
      <c r="J3" s="281"/>
      <c r="K3" s="281"/>
      <c r="L3" s="281"/>
      <c r="M3" s="182"/>
      <c r="N3" s="228"/>
      <c r="O3" s="228"/>
      <c r="P3" s="228"/>
      <c r="Q3" s="228"/>
      <c r="R3" s="228"/>
    </row>
    <row r="4" spans="1:18" s="224" customFormat="1" ht="26.25">
      <c r="B4" s="381" t="s">
        <v>34</v>
      </c>
      <c r="C4" s="383" t="s">
        <v>0</v>
      </c>
      <c r="D4" s="383" t="s">
        <v>1</v>
      </c>
      <c r="E4" s="385" t="s">
        <v>3</v>
      </c>
      <c r="F4" s="379" t="s">
        <v>327</v>
      </c>
      <c r="G4" s="379"/>
      <c r="H4" s="379"/>
      <c r="I4" s="314"/>
      <c r="J4" s="380" t="s">
        <v>331</v>
      </c>
      <c r="K4" s="380"/>
      <c r="L4" s="380"/>
      <c r="M4" s="377" t="s">
        <v>333</v>
      </c>
      <c r="N4" s="228"/>
      <c r="O4" s="228"/>
      <c r="P4" s="228"/>
      <c r="Q4" s="228"/>
      <c r="R4" s="228"/>
    </row>
    <row r="5" spans="1:18" s="283" customFormat="1" ht="42.75" thickBot="1">
      <c r="B5" s="382"/>
      <c r="C5" s="384"/>
      <c r="D5" s="384"/>
      <c r="E5" s="386"/>
      <c r="F5" s="251" t="s">
        <v>329</v>
      </c>
      <c r="G5" s="251" t="s">
        <v>330</v>
      </c>
      <c r="H5" s="251" t="s">
        <v>328</v>
      </c>
      <c r="I5" s="261"/>
      <c r="J5" s="252" t="s">
        <v>329</v>
      </c>
      <c r="K5" s="252" t="s">
        <v>330</v>
      </c>
      <c r="L5" s="252" t="s">
        <v>328</v>
      </c>
      <c r="M5" s="378"/>
      <c r="N5" s="284"/>
      <c r="O5" s="284"/>
      <c r="P5" s="284"/>
      <c r="Q5" s="284"/>
      <c r="R5" s="284"/>
    </row>
    <row r="6" spans="1:18" s="283" customFormat="1">
      <c r="B6" s="285"/>
      <c r="C6" s="286"/>
      <c r="D6" s="285"/>
      <c r="E6" s="287"/>
      <c r="F6" s="288"/>
      <c r="G6" s="288"/>
      <c r="H6" s="288"/>
      <c r="I6" s="289"/>
      <c r="J6" s="288"/>
      <c r="K6" s="288"/>
      <c r="L6" s="288"/>
      <c r="M6" s="277"/>
      <c r="N6" s="284"/>
      <c r="O6" s="284"/>
      <c r="P6" s="284"/>
      <c r="Q6" s="284"/>
      <c r="R6" s="284"/>
    </row>
    <row r="7" spans="1:18" s="291" customFormat="1" ht="18.75">
      <c r="A7" s="290"/>
      <c r="B7" s="222">
        <v>1</v>
      </c>
      <c r="C7" s="297" t="s">
        <v>247</v>
      </c>
      <c r="D7" s="222"/>
      <c r="E7" s="214"/>
      <c r="F7" s="214"/>
      <c r="G7" s="214"/>
      <c r="H7" s="214"/>
      <c r="I7" s="263"/>
      <c r="J7" s="214"/>
      <c r="K7" s="214"/>
      <c r="L7" s="214"/>
      <c r="M7" s="191"/>
    </row>
    <row r="8" spans="1:18" s="293" customFormat="1" ht="18.75">
      <c r="A8" s="292"/>
      <c r="B8" s="225"/>
      <c r="C8" s="233"/>
      <c r="D8" s="200"/>
      <c r="E8" s="194"/>
      <c r="F8" s="227"/>
      <c r="G8" s="227"/>
      <c r="H8" s="227"/>
      <c r="I8" s="264"/>
      <c r="J8" s="227"/>
      <c r="K8" s="227"/>
      <c r="L8" s="227"/>
      <c r="M8" s="191"/>
    </row>
    <row r="9" spans="1:18" s="291" customFormat="1" ht="18.75">
      <c r="A9" s="294"/>
      <c r="B9" s="210">
        <v>1.1000000000000001</v>
      </c>
      <c r="C9" s="243" t="s">
        <v>248</v>
      </c>
      <c r="D9" s="210"/>
      <c r="E9" s="207"/>
      <c r="F9" s="207"/>
      <c r="G9" s="207"/>
      <c r="H9" s="207"/>
      <c r="I9" s="265"/>
      <c r="J9" s="207"/>
      <c r="K9" s="207"/>
      <c r="L9" s="207"/>
      <c r="M9" s="191"/>
    </row>
    <row r="10" spans="1:18" s="291" customFormat="1" ht="93.75">
      <c r="A10" s="295"/>
      <c r="B10" s="225"/>
      <c r="C10" s="233" t="s">
        <v>249</v>
      </c>
      <c r="D10" s="200"/>
      <c r="E10" s="194"/>
      <c r="F10" s="227"/>
      <c r="G10" s="227"/>
      <c r="H10" s="227"/>
      <c r="I10" s="266"/>
      <c r="J10" s="227"/>
      <c r="K10" s="227"/>
      <c r="L10" s="227"/>
      <c r="M10" s="192"/>
    </row>
    <row r="11" spans="1:18" s="291" customFormat="1" ht="18.75">
      <c r="A11" s="295"/>
      <c r="B11" s="200" t="s">
        <v>12</v>
      </c>
      <c r="C11" s="238" t="s">
        <v>250</v>
      </c>
      <c r="D11" s="200" t="s">
        <v>133</v>
      </c>
      <c r="E11" s="194">
        <v>5</v>
      </c>
      <c r="F11" s="198">
        <v>75000</v>
      </c>
      <c r="G11" s="198">
        <v>7000</v>
      </c>
      <c r="H11" s="205">
        <f>SUM(F11+G11)*E11</f>
        <v>410000</v>
      </c>
      <c r="I11" s="266"/>
      <c r="J11" s="198">
        <v>69000</v>
      </c>
      <c r="K11" s="198">
        <v>5000</v>
      </c>
      <c r="L11" s="205">
        <f>SUM(J11+K11)*E11</f>
        <v>370000</v>
      </c>
      <c r="M11" s="192">
        <f t="shared" ref="M11:M15" si="0">H11-L11</f>
        <v>40000</v>
      </c>
    </row>
    <row r="12" spans="1:18" s="291" customFormat="1" ht="18.75">
      <c r="A12" s="295"/>
      <c r="B12" s="200"/>
      <c r="C12" s="238"/>
      <c r="D12" s="200"/>
      <c r="E12" s="194"/>
      <c r="F12" s="227"/>
      <c r="G12" s="227"/>
      <c r="H12" s="205"/>
      <c r="I12" s="266"/>
      <c r="J12" s="227"/>
      <c r="K12" s="227"/>
      <c r="L12" s="205"/>
      <c r="M12" s="192"/>
    </row>
    <row r="13" spans="1:18" s="291" customFormat="1" ht="18.75">
      <c r="A13" s="294"/>
      <c r="B13" s="210">
        <v>1.2</v>
      </c>
      <c r="C13" s="243" t="s">
        <v>251</v>
      </c>
      <c r="D13" s="210"/>
      <c r="E13" s="207"/>
      <c r="F13" s="207"/>
      <c r="G13" s="207"/>
      <c r="H13" s="205"/>
      <c r="I13" s="266"/>
      <c r="J13" s="207"/>
      <c r="K13" s="207"/>
      <c r="L13" s="205"/>
      <c r="M13" s="192"/>
    </row>
    <row r="14" spans="1:18" s="291" customFormat="1" ht="75">
      <c r="A14" s="295"/>
      <c r="B14" s="225"/>
      <c r="C14" s="233" t="s">
        <v>252</v>
      </c>
      <c r="D14" s="200"/>
      <c r="E14" s="194"/>
      <c r="F14" s="227"/>
      <c r="G14" s="227"/>
      <c r="H14" s="205"/>
      <c r="I14" s="266"/>
      <c r="J14" s="227"/>
      <c r="K14" s="227"/>
      <c r="L14" s="205"/>
      <c r="M14" s="192"/>
    </row>
    <row r="15" spans="1:18" s="291" customFormat="1" ht="18.75">
      <c r="A15" s="295"/>
      <c r="B15" s="200" t="s">
        <v>12</v>
      </c>
      <c r="C15" s="298" t="s">
        <v>253</v>
      </c>
      <c r="D15" s="200" t="s">
        <v>133</v>
      </c>
      <c r="E15" s="194">
        <v>5</v>
      </c>
      <c r="F15" s="198">
        <v>8500</v>
      </c>
      <c r="G15" s="198">
        <v>700</v>
      </c>
      <c r="H15" s="205">
        <f t="shared" ref="H15:H73" si="1">SUM(F15+G15)*E15</f>
        <v>46000</v>
      </c>
      <c r="I15" s="266"/>
      <c r="J15" s="198">
        <v>9200</v>
      </c>
      <c r="K15" s="198">
        <v>500</v>
      </c>
      <c r="L15" s="205">
        <f t="shared" ref="L15:L73" si="2">SUM(J15+K15)*E15</f>
        <v>48500</v>
      </c>
      <c r="M15" s="192">
        <f t="shared" si="0"/>
        <v>-2500</v>
      </c>
    </row>
    <row r="16" spans="1:18" s="291" customFormat="1" ht="18.75">
      <c r="A16" s="295"/>
      <c r="B16" s="200"/>
      <c r="C16" s="238"/>
      <c r="D16" s="200"/>
      <c r="E16" s="194"/>
      <c r="F16" s="227"/>
      <c r="G16" s="227"/>
      <c r="H16" s="205"/>
      <c r="I16" s="266"/>
      <c r="J16" s="227"/>
      <c r="K16" s="227"/>
      <c r="L16" s="205"/>
      <c r="M16" s="191"/>
    </row>
    <row r="17" spans="1:13" s="291" customFormat="1" ht="18.75">
      <c r="A17" s="294"/>
      <c r="B17" s="210">
        <v>1.3</v>
      </c>
      <c r="C17" s="243" t="s">
        <v>254</v>
      </c>
      <c r="D17" s="210"/>
      <c r="E17" s="207"/>
      <c r="F17" s="207"/>
      <c r="G17" s="207"/>
      <c r="H17" s="205"/>
      <c r="I17" s="266"/>
      <c r="J17" s="207"/>
      <c r="K17" s="207"/>
      <c r="L17" s="205"/>
      <c r="M17" s="191"/>
    </row>
    <row r="18" spans="1:13" s="291" customFormat="1" ht="75">
      <c r="A18" s="295"/>
      <c r="B18" s="200"/>
      <c r="C18" s="233" t="s">
        <v>255</v>
      </c>
      <c r="D18" s="200"/>
      <c r="E18" s="194"/>
      <c r="F18" s="227"/>
      <c r="G18" s="227"/>
      <c r="H18" s="205"/>
      <c r="I18" s="266"/>
      <c r="J18" s="227"/>
      <c r="K18" s="227"/>
      <c r="L18" s="205"/>
      <c r="M18" s="191"/>
    </row>
    <row r="19" spans="1:13" s="291" customFormat="1" ht="18.75">
      <c r="A19" s="295"/>
      <c r="B19" s="200" t="s">
        <v>12</v>
      </c>
      <c r="C19" s="298" t="s">
        <v>295</v>
      </c>
      <c r="D19" s="200" t="s">
        <v>133</v>
      </c>
      <c r="E19" s="194">
        <v>7</v>
      </c>
      <c r="F19" s="198">
        <v>30000</v>
      </c>
      <c r="G19" s="198">
        <v>4500</v>
      </c>
      <c r="H19" s="205">
        <f t="shared" si="1"/>
        <v>241500</v>
      </c>
      <c r="I19" s="266"/>
      <c r="J19" s="198">
        <v>28750</v>
      </c>
      <c r="K19" s="198">
        <v>5000</v>
      </c>
      <c r="L19" s="205">
        <f t="shared" si="2"/>
        <v>236250</v>
      </c>
      <c r="M19" s="192">
        <f t="shared" ref="M19" si="3">H19-L19</f>
        <v>5250</v>
      </c>
    </row>
    <row r="20" spans="1:13" s="291" customFormat="1" ht="18.75">
      <c r="A20" s="295"/>
      <c r="B20" s="200"/>
      <c r="C20" s="201"/>
      <c r="D20" s="200"/>
      <c r="E20" s="194"/>
      <c r="F20" s="227"/>
      <c r="G20" s="227"/>
      <c r="H20" s="205"/>
      <c r="I20" s="266"/>
      <c r="J20" s="227"/>
      <c r="K20" s="227"/>
      <c r="L20" s="205"/>
      <c r="M20" s="192"/>
    </row>
    <row r="21" spans="1:13" s="291" customFormat="1" ht="18.75">
      <c r="A21" s="294"/>
      <c r="B21" s="210">
        <v>1.4</v>
      </c>
      <c r="C21" s="243" t="s">
        <v>257</v>
      </c>
      <c r="D21" s="210"/>
      <c r="E21" s="207"/>
      <c r="F21" s="207"/>
      <c r="G21" s="207"/>
      <c r="H21" s="205"/>
      <c r="I21" s="266"/>
      <c r="J21" s="207"/>
      <c r="K21" s="207"/>
      <c r="L21" s="205"/>
      <c r="M21" s="191"/>
    </row>
    <row r="22" spans="1:13" s="291" customFormat="1" ht="75">
      <c r="A22" s="295"/>
      <c r="B22" s="200"/>
      <c r="C22" s="233" t="s">
        <v>258</v>
      </c>
      <c r="D22" s="200"/>
      <c r="E22" s="194"/>
      <c r="F22" s="227"/>
      <c r="G22" s="227"/>
      <c r="H22" s="205"/>
      <c r="I22" s="266"/>
      <c r="J22" s="227"/>
      <c r="K22" s="227"/>
      <c r="L22" s="205"/>
      <c r="M22" s="191"/>
    </row>
    <row r="23" spans="1:13" s="291" customFormat="1" ht="18.75">
      <c r="A23" s="295"/>
      <c r="B23" s="200" t="s">
        <v>12</v>
      </c>
      <c r="C23" s="201" t="s">
        <v>256</v>
      </c>
      <c r="D23" s="200" t="s">
        <v>133</v>
      </c>
      <c r="E23" s="194">
        <v>7</v>
      </c>
      <c r="F23" s="198">
        <v>42500</v>
      </c>
      <c r="G23" s="198">
        <v>4500</v>
      </c>
      <c r="H23" s="205">
        <f t="shared" si="1"/>
        <v>329000</v>
      </c>
      <c r="I23" s="266"/>
      <c r="J23" s="198">
        <v>57500</v>
      </c>
      <c r="K23" s="198">
        <v>2000</v>
      </c>
      <c r="L23" s="205">
        <f t="shared" si="2"/>
        <v>416500</v>
      </c>
      <c r="M23" s="192">
        <f t="shared" ref="M23" si="4">H23-L23</f>
        <v>-87500</v>
      </c>
    </row>
    <row r="24" spans="1:13" s="291" customFormat="1" ht="18.75">
      <c r="A24" s="295"/>
      <c r="B24" s="200"/>
      <c r="C24" s="201"/>
      <c r="D24" s="200"/>
      <c r="E24" s="194"/>
      <c r="F24" s="227"/>
      <c r="G24" s="227"/>
      <c r="H24" s="205"/>
      <c r="I24" s="266"/>
      <c r="J24" s="227"/>
      <c r="K24" s="227"/>
      <c r="L24" s="205"/>
      <c r="M24" s="192"/>
    </row>
    <row r="25" spans="1:13" s="291" customFormat="1" ht="18.75">
      <c r="A25" s="294"/>
      <c r="B25" s="210">
        <v>1.5</v>
      </c>
      <c r="C25" s="243" t="s">
        <v>259</v>
      </c>
      <c r="D25" s="210"/>
      <c r="E25" s="207"/>
      <c r="F25" s="207"/>
      <c r="G25" s="207"/>
      <c r="H25" s="205"/>
      <c r="I25" s="266"/>
      <c r="J25" s="207"/>
      <c r="K25" s="207"/>
      <c r="L25" s="205"/>
      <c r="M25" s="192"/>
    </row>
    <row r="26" spans="1:13" s="291" customFormat="1" ht="75">
      <c r="A26" s="295"/>
      <c r="B26" s="200"/>
      <c r="C26" s="233" t="s">
        <v>260</v>
      </c>
      <c r="D26" s="200"/>
      <c r="E26" s="194"/>
      <c r="F26" s="227"/>
      <c r="G26" s="227"/>
      <c r="H26" s="205"/>
      <c r="I26" s="266"/>
      <c r="J26" s="227"/>
      <c r="K26" s="227"/>
      <c r="L26" s="205"/>
      <c r="M26" s="192"/>
    </row>
    <row r="27" spans="1:13" s="291" customFormat="1" ht="18.75">
      <c r="A27" s="295"/>
      <c r="B27" s="200" t="s">
        <v>12</v>
      </c>
      <c r="C27" s="201" t="s">
        <v>256</v>
      </c>
      <c r="D27" s="200" t="s">
        <v>133</v>
      </c>
      <c r="E27" s="194">
        <v>2</v>
      </c>
      <c r="F27" s="198">
        <v>22000</v>
      </c>
      <c r="G27" s="198">
        <v>3500</v>
      </c>
      <c r="H27" s="205">
        <f t="shared" si="1"/>
        <v>51000</v>
      </c>
      <c r="I27" s="266"/>
      <c r="J27" s="198">
        <v>51750</v>
      </c>
      <c r="K27" s="198">
        <v>2000</v>
      </c>
      <c r="L27" s="205">
        <f t="shared" si="2"/>
        <v>107500</v>
      </c>
      <c r="M27" s="192">
        <f t="shared" ref="M27" si="5">H27-L27</f>
        <v>-56500</v>
      </c>
    </row>
    <row r="28" spans="1:13" s="291" customFormat="1" ht="18.75">
      <c r="A28" s="295"/>
      <c r="B28" s="200"/>
      <c r="C28" s="201"/>
      <c r="D28" s="200"/>
      <c r="E28" s="194"/>
      <c r="F28" s="227"/>
      <c r="G28" s="227"/>
      <c r="H28" s="205"/>
      <c r="I28" s="266"/>
      <c r="J28" s="227"/>
      <c r="K28" s="227"/>
      <c r="L28" s="205"/>
      <c r="M28" s="191"/>
    </row>
    <row r="29" spans="1:13" s="291" customFormat="1" ht="18.75">
      <c r="A29" s="294"/>
      <c r="B29" s="210">
        <v>1.6</v>
      </c>
      <c r="C29" s="243" t="s">
        <v>296</v>
      </c>
      <c r="D29" s="210"/>
      <c r="E29" s="207"/>
      <c r="F29" s="207"/>
      <c r="G29" s="207"/>
      <c r="H29" s="205"/>
      <c r="I29" s="266"/>
      <c r="J29" s="207"/>
      <c r="K29" s="207"/>
      <c r="L29" s="205"/>
      <c r="M29" s="191"/>
    </row>
    <row r="30" spans="1:13" s="291" customFormat="1" ht="56.25">
      <c r="A30" s="295"/>
      <c r="B30" s="200"/>
      <c r="C30" s="233" t="s">
        <v>262</v>
      </c>
      <c r="D30" s="200"/>
      <c r="E30" s="194"/>
      <c r="F30" s="227"/>
      <c r="G30" s="227"/>
      <c r="H30" s="205"/>
      <c r="I30" s="266"/>
      <c r="J30" s="227"/>
      <c r="K30" s="227"/>
      <c r="L30" s="205"/>
      <c r="M30" s="193"/>
    </row>
    <row r="31" spans="1:13" s="291" customFormat="1" ht="18.75">
      <c r="A31" s="295"/>
      <c r="B31" s="200" t="s">
        <v>12</v>
      </c>
      <c r="C31" s="201" t="s">
        <v>263</v>
      </c>
      <c r="D31" s="200" t="s">
        <v>133</v>
      </c>
      <c r="E31" s="194">
        <v>5</v>
      </c>
      <c r="F31" s="198">
        <v>4500</v>
      </c>
      <c r="G31" s="198">
        <v>700</v>
      </c>
      <c r="H31" s="205">
        <f t="shared" si="1"/>
        <v>26000</v>
      </c>
      <c r="I31" s="266"/>
      <c r="J31" s="198">
        <v>7475</v>
      </c>
      <c r="K31" s="198">
        <v>500</v>
      </c>
      <c r="L31" s="205">
        <f t="shared" si="2"/>
        <v>39875</v>
      </c>
      <c r="M31" s="192">
        <f t="shared" ref="M31:M35" si="6">H31-L31</f>
        <v>-13875</v>
      </c>
    </row>
    <row r="32" spans="1:13" s="291" customFormat="1" ht="18.75">
      <c r="A32" s="295"/>
      <c r="B32" s="200" t="s">
        <v>11</v>
      </c>
      <c r="C32" s="201" t="s">
        <v>264</v>
      </c>
      <c r="D32" s="200" t="s">
        <v>133</v>
      </c>
      <c r="E32" s="194">
        <v>4</v>
      </c>
      <c r="F32" s="198">
        <v>4500</v>
      </c>
      <c r="G32" s="198">
        <v>700</v>
      </c>
      <c r="H32" s="205">
        <f t="shared" si="1"/>
        <v>20800</v>
      </c>
      <c r="I32" s="266"/>
      <c r="J32" s="198">
        <v>4600</v>
      </c>
      <c r="K32" s="198">
        <v>500</v>
      </c>
      <c r="L32" s="205">
        <f t="shared" si="2"/>
        <v>20400</v>
      </c>
      <c r="M32" s="192">
        <f t="shared" si="6"/>
        <v>400</v>
      </c>
    </row>
    <row r="33" spans="1:13" s="291" customFormat="1" ht="18.75">
      <c r="A33" s="295"/>
      <c r="B33" s="200" t="s">
        <v>39</v>
      </c>
      <c r="C33" s="201" t="s">
        <v>265</v>
      </c>
      <c r="D33" s="200" t="s">
        <v>133</v>
      </c>
      <c r="E33" s="194">
        <v>5</v>
      </c>
      <c r="F33" s="198">
        <v>4500</v>
      </c>
      <c r="G33" s="198">
        <v>700</v>
      </c>
      <c r="H33" s="205">
        <f t="shared" si="1"/>
        <v>26000</v>
      </c>
      <c r="I33" s="266"/>
      <c r="J33" s="198">
        <v>2530</v>
      </c>
      <c r="K33" s="198">
        <v>500</v>
      </c>
      <c r="L33" s="205">
        <f t="shared" si="2"/>
        <v>15150</v>
      </c>
      <c r="M33" s="192">
        <f t="shared" si="6"/>
        <v>10850</v>
      </c>
    </row>
    <row r="34" spans="1:13" s="291" customFormat="1" ht="18.75">
      <c r="A34" s="295"/>
      <c r="B34" s="200" t="s">
        <v>115</v>
      </c>
      <c r="C34" s="201" t="s">
        <v>266</v>
      </c>
      <c r="D34" s="200" t="s">
        <v>133</v>
      </c>
      <c r="E34" s="194">
        <v>10</v>
      </c>
      <c r="F34" s="198">
        <v>2500</v>
      </c>
      <c r="G34" s="198">
        <v>700</v>
      </c>
      <c r="H34" s="205">
        <f t="shared" si="1"/>
        <v>32000</v>
      </c>
      <c r="I34" s="266"/>
      <c r="J34" s="198">
        <v>1725</v>
      </c>
      <c r="K34" s="198">
        <v>500</v>
      </c>
      <c r="L34" s="205">
        <f t="shared" si="2"/>
        <v>22250</v>
      </c>
      <c r="M34" s="192">
        <f t="shared" si="6"/>
        <v>9750</v>
      </c>
    </row>
    <row r="35" spans="1:13" s="291" customFormat="1" ht="18.75">
      <c r="A35" s="295"/>
      <c r="B35" s="200" t="s">
        <v>118</v>
      </c>
      <c r="C35" s="201" t="s">
        <v>267</v>
      </c>
      <c r="D35" s="200" t="s">
        <v>133</v>
      </c>
      <c r="E35" s="194">
        <v>4</v>
      </c>
      <c r="F35" s="198">
        <v>25500</v>
      </c>
      <c r="G35" s="198">
        <v>700</v>
      </c>
      <c r="H35" s="205">
        <f t="shared" si="1"/>
        <v>104800</v>
      </c>
      <c r="I35" s="266"/>
      <c r="J35" s="198">
        <v>23000</v>
      </c>
      <c r="K35" s="198">
        <v>2000</v>
      </c>
      <c r="L35" s="205">
        <f t="shared" si="2"/>
        <v>100000</v>
      </c>
      <c r="M35" s="192">
        <f t="shared" si="6"/>
        <v>4800</v>
      </c>
    </row>
    <row r="36" spans="1:13" s="291" customFormat="1" ht="18.75">
      <c r="A36" s="295"/>
      <c r="B36" s="200"/>
      <c r="C36" s="201"/>
      <c r="D36" s="200"/>
      <c r="E36" s="194"/>
      <c r="F36" s="227"/>
      <c r="G36" s="227"/>
      <c r="H36" s="205">
        <f t="shared" si="1"/>
        <v>0</v>
      </c>
      <c r="I36" s="266"/>
      <c r="J36" s="227"/>
      <c r="K36" s="227"/>
      <c r="L36" s="205">
        <f t="shared" si="2"/>
        <v>0</v>
      </c>
      <c r="M36" s="191"/>
    </row>
    <row r="37" spans="1:13" s="291" customFormat="1" ht="18.75">
      <c r="A37" s="290"/>
      <c r="B37" s="222">
        <v>2</v>
      </c>
      <c r="C37" s="244" t="s">
        <v>268</v>
      </c>
      <c r="D37" s="222"/>
      <c r="E37" s="214"/>
      <c r="F37" s="214"/>
      <c r="G37" s="214"/>
      <c r="H37" s="205"/>
      <c r="I37" s="266"/>
      <c r="J37" s="214"/>
      <c r="K37" s="214"/>
      <c r="L37" s="205"/>
      <c r="M37" s="192"/>
    </row>
    <row r="38" spans="1:13" s="291" customFormat="1" ht="18.75">
      <c r="A38" s="295"/>
      <c r="B38" s="232"/>
      <c r="C38" s="201"/>
      <c r="D38" s="200"/>
      <c r="E38" s="194"/>
      <c r="F38" s="227"/>
      <c r="G38" s="227"/>
      <c r="H38" s="205"/>
      <c r="I38" s="266"/>
      <c r="J38" s="227"/>
      <c r="K38" s="227"/>
      <c r="L38" s="205"/>
      <c r="M38" s="192"/>
    </row>
    <row r="39" spans="1:13" s="291" customFormat="1" ht="18.75">
      <c r="A39" s="294"/>
      <c r="B39" s="229">
        <v>2.1</v>
      </c>
      <c r="C39" s="245" t="s">
        <v>269</v>
      </c>
      <c r="D39" s="210"/>
      <c r="E39" s="207"/>
      <c r="F39" s="207"/>
      <c r="G39" s="207"/>
      <c r="H39" s="205"/>
      <c r="I39" s="266"/>
      <c r="J39" s="207"/>
      <c r="K39" s="207"/>
      <c r="L39" s="205"/>
      <c r="M39" s="191"/>
    </row>
    <row r="40" spans="1:13" s="291" customFormat="1" ht="131.25">
      <c r="A40" s="295"/>
      <c r="B40" s="232"/>
      <c r="C40" s="233" t="s">
        <v>270</v>
      </c>
      <c r="D40" s="200"/>
      <c r="E40" s="194"/>
      <c r="F40" s="227"/>
      <c r="G40" s="227"/>
      <c r="H40" s="205"/>
      <c r="I40" s="266"/>
      <c r="J40" s="227"/>
      <c r="K40" s="227"/>
      <c r="L40" s="205"/>
      <c r="M40" s="191"/>
    </row>
    <row r="41" spans="1:13" s="291" customFormat="1" ht="18.75">
      <c r="A41" s="295"/>
      <c r="B41" s="200" t="s">
        <v>12</v>
      </c>
      <c r="C41" s="201" t="s">
        <v>271</v>
      </c>
      <c r="D41" s="200" t="s">
        <v>155</v>
      </c>
      <c r="E41" s="194">
        <v>10</v>
      </c>
      <c r="F41" s="198">
        <v>300</v>
      </c>
      <c r="G41" s="198">
        <v>100</v>
      </c>
      <c r="H41" s="205">
        <f t="shared" si="1"/>
        <v>4000</v>
      </c>
      <c r="I41" s="266"/>
      <c r="J41" s="198">
        <v>1323</v>
      </c>
      <c r="K41" s="198">
        <v>450</v>
      </c>
      <c r="L41" s="205">
        <f t="shared" si="2"/>
        <v>17730</v>
      </c>
      <c r="M41" s="192">
        <f t="shared" ref="M41:M46" si="7">H41-L41</f>
        <v>-13730</v>
      </c>
    </row>
    <row r="42" spans="1:13" s="291" customFormat="1" ht="18.75">
      <c r="A42" s="295"/>
      <c r="B42" s="200" t="s">
        <v>11</v>
      </c>
      <c r="C42" s="201" t="s">
        <v>272</v>
      </c>
      <c r="D42" s="200" t="s">
        <v>155</v>
      </c>
      <c r="E42" s="194">
        <v>4</v>
      </c>
      <c r="F42" s="198">
        <v>418</v>
      </c>
      <c r="G42" s="198">
        <v>100</v>
      </c>
      <c r="H42" s="205">
        <f t="shared" si="1"/>
        <v>2072</v>
      </c>
      <c r="I42" s="266"/>
      <c r="J42" s="198">
        <v>2300</v>
      </c>
      <c r="K42" s="198">
        <v>600</v>
      </c>
      <c r="L42" s="205">
        <f t="shared" si="2"/>
        <v>11600</v>
      </c>
      <c r="M42" s="192">
        <f t="shared" si="7"/>
        <v>-9528</v>
      </c>
    </row>
    <row r="43" spans="1:13" s="291" customFormat="1" ht="18.75">
      <c r="A43" s="295"/>
      <c r="B43" s="200" t="s">
        <v>39</v>
      </c>
      <c r="C43" s="201" t="s">
        <v>273</v>
      </c>
      <c r="D43" s="200" t="s">
        <v>155</v>
      </c>
      <c r="E43" s="194">
        <v>2</v>
      </c>
      <c r="F43" s="198">
        <v>645</v>
      </c>
      <c r="G43" s="198">
        <v>100</v>
      </c>
      <c r="H43" s="205">
        <f t="shared" si="1"/>
        <v>1490</v>
      </c>
      <c r="I43" s="266"/>
      <c r="J43" s="198">
        <v>3623</v>
      </c>
      <c r="K43" s="198">
        <v>800</v>
      </c>
      <c r="L43" s="205">
        <f t="shared" si="2"/>
        <v>8846</v>
      </c>
      <c r="M43" s="192">
        <f t="shared" si="7"/>
        <v>-7356</v>
      </c>
    </row>
    <row r="44" spans="1:13" s="291" customFormat="1" ht="18.75">
      <c r="A44" s="295"/>
      <c r="B44" s="200" t="s">
        <v>115</v>
      </c>
      <c r="C44" s="201" t="s">
        <v>274</v>
      </c>
      <c r="D44" s="200" t="s">
        <v>155</v>
      </c>
      <c r="E44" s="194">
        <v>2</v>
      </c>
      <c r="F44" s="198">
        <v>900</v>
      </c>
      <c r="G44" s="198">
        <v>100</v>
      </c>
      <c r="H44" s="205">
        <f t="shared" si="1"/>
        <v>2000</v>
      </c>
      <c r="I44" s="266"/>
      <c r="J44" s="198">
        <v>4945</v>
      </c>
      <c r="K44" s="198">
        <v>1000</v>
      </c>
      <c r="L44" s="205">
        <f t="shared" si="2"/>
        <v>11890</v>
      </c>
      <c r="M44" s="192">
        <f t="shared" si="7"/>
        <v>-9890</v>
      </c>
    </row>
    <row r="45" spans="1:13" s="291" customFormat="1" ht="18.75">
      <c r="A45" s="295"/>
      <c r="B45" s="200" t="s">
        <v>118</v>
      </c>
      <c r="C45" s="201" t="s">
        <v>275</v>
      </c>
      <c r="D45" s="200" t="s">
        <v>155</v>
      </c>
      <c r="E45" s="194">
        <v>4</v>
      </c>
      <c r="F45" s="198">
        <v>1600</v>
      </c>
      <c r="G45" s="198">
        <v>130</v>
      </c>
      <c r="H45" s="205">
        <f t="shared" si="1"/>
        <v>6920</v>
      </c>
      <c r="I45" s="264"/>
      <c r="J45" s="198">
        <v>8280</v>
      </c>
      <c r="K45" s="198">
        <v>1200</v>
      </c>
      <c r="L45" s="205">
        <f t="shared" si="2"/>
        <v>37920</v>
      </c>
      <c r="M45" s="192">
        <f t="shared" si="7"/>
        <v>-31000</v>
      </c>
    </row>
    <row r="46" spans="1:13" s="291" customFormat="1" ht="18.75">
      <c r="A46" s="295"/>
      <c r="B46" s="200" t="s">
        <v>116</v>
      </c>
      <c r="C46" s="201" t="s">
        <v>276</v>
      </c>
      <c r="D46" s="200" t="s">
        <v>155</v>
      </c>
      <c r="E46" s="194">
        <v>2</v>
      </c>
      <c r="F46" s="198">
        <v>1900</v>
      </c>
      <c r="G46" s="198">
        <v>130</v>
      </c>
      <c r="H46" s="205">
        <f t="shared" si="1"/>
        <v>4060</v>
      </c>
      <c r="I46" s="299"/>
      <c r="J46" s="198">
        <v>12305</v>
      </c>
      <c r="K46" s="198">
        <v>1500</v>
      </c>
      <c r="L46" s="205">
        <f t="shared" si="2"/>
        <v>27610</v>
      </c>
      <c r="M46" s="192">
        <f t="shared" si="7"/>
        <v>-23550</v>
      </c>
    </row>
    <row r="47" spans="1:13" s="291" customFormat="1" ht="18.75">
      <c r="A47" s="295"/>
      <c r="B47" s="231"/>
      <c r="C47" s="201"/>
      <c r="D47" s="200"/>
      <c r="E47" s="194"/>
      <c r="F47" s="227"/>
      <c r="G47" s="227"/>
      <c r="H47" s="205"/>
      <c r="I47" s="264"/>
      <c r="J47" s="227"/>
      <c r="K47" s="227"/>
      <c r="L47" s="205"/>
      <c r="M47" s="191"/>
    </row>
    <row r="48" spans="1:13" s="291" customFormat="1" ht="18.75">
      <c r="A48" s="294"/>
      <c r="B48" s="229">
        <v>2.2000000000000002</v>
      </c>
      <c r="C48" s="245" t="s">
        <v>277</v>
      </c>
      <c r="D48" s="210"/>
      <c r="E48" s="207"/>
      <c r="F48" s="207"/>
      <c r="G48" s="207"/>
      <c r="H48" s="205"/>
      <c r="I48" s="264"/>
      <c r="J48" s="207"/>
      <c r="K48" s="207"/>
      <c r="L48" s="205"/>
      <c r="M48" s="191"/>
    </row>
    <row r="49" spans="1:13" s="291" customFormat="1" ht="131.25">
      <c r="A49" s="295"/>
      <c r="B49" s="232"/>
      <c r="C49" s="233" t="s">
        <v>270</v>
      </c>
      <c r="D49" s="200"/>
      <c r="E49" s="194"/>
      <c r="F49" s="227"/>
      <c r="G49" s="227"/>
      <c r="H49" s="205"/>
      <c r="I49" s="264"/>
      <c r="J49" s="227"/>
      <c r="K49" s="227"/>
      <c r="L49" s="205"/>
      <c r="M49" s="191"/>
    </row>
    <row r="50" spans="1:13" s="291" customFormat="1" ht="18.75">
      <c r="A50" s="295"/>
      <c r="B50" s="200" t="s">
        <v>12</v>
      </c>
      <c r="C50" s="201" t="s">
        <v>271</v>
      </c>
      <c r="D50" s="200" t="s">
        <v>155</v>
      </c>
      <c r="E50" s="194">
        <v>35</v>
      </c>
      <c r="F50" s="198">
        <v>340</v>
      </c>
      <c r="G50" s="198">
        <v>100</v>
      </c>
      <c r="H50" s="205">
        <f t="shared" si="1"/>
        <v>15400</v>
      </c>
      <c r="I50" s="264"/>
      <c r="J50" s="198">
        <v>1323</v>
      </c>
      <c r="K50" s="198">
        <v>450</v>
      </c>
      <c r="L50" s="205">
        <f t="shared" si="2"/>
        <v>62055</v>
      </c>
      <c r="M50" s="192">
        <f t="shared" ref="M50:M53" si="8">H50-L50</f>
        <v>-46655</v>
      </c>
    </row>
    <row r="51" spans="1:13" s="291" customFormat="1" ht="18.75">
      <c r="A51" s="295"/>
      <c r="B51" s="200" t="s">
        <v>11</v>
      </c>
      <c r="C51" s="201" t="s">
        <v>272</v>
      </c>
      <c r="D51" s="200" t="s">
        <v>155</v>
      </c>
      <c r="E51" s="194">
        <v>15</v>
      </c>
      <c r="F51" s="198">
        <v>430</v>
      </c>
      <c r="G51" s="198">
        <v>100</v>
      </c>
      <c r="H51" s="205">
        <f t="shared" si="1"/>
        <v>7950</v>
      </c>
      <c r="I51" s="264"/>
      <c r="J51" s="198">
        <v>2300</v>
      </c>
      <c r="K51" s="198">
        <v>600</v>
      </c>
      <c r="L51" s="205">
        <f t="shared" si="2"/>
        <v>43500</v>
      </c>
      <c r="M51" s="192">
        <f t="shared" si="8"/>
        <v>-35550</v>
      </c>
    </row>
    <row r="52" spans="1:13" s="291" customFormat="1" ht="18.75">
      <c r="A52" s="295"/>
      <c r="B52" s="200" t="s">
        <v>39</v>
      </c>
      <c r="C52" s="201" t="s">
        <v>273</v>
      </c>
      <c r="D52" s="200" t="s">
        <v>155</v>
      </c>
      <c r="E52" s="194">
        <v>4</v>
      </c>
      <c r="F52" s="198">
        <v>670</v>
      </c>
      <c r="G52" s="198">
        <v>100</v>
      </c>
      <c r="H52" s="205">
        <f t="shared" si="1"/>
        <v>3080</v>
      </c>
      <c r="I52" s="264"/>
      <c r="J52" s="198">
        <v>3623</v>
      </c>
      <c r="K52" s="198">
        <v>800</v>
      </c>
      <c r="L52" s="205">
        <f t="shared" si="2"/>
        <v>17692</v>
      </c>
      <c r="M52" s="192">
        <f t="shared" si="8"/>
        <v>-14612</v>
      </c>
    </row>
    <row r="53" spans="1:13" s="291" customFormat="1" ht="18.75">
      <c r="A53" s="295"/>
      <c r="B53" s="200" t="s">
        <v>115</v>
      </c>
      <c r="C53" s="201" t="s">
        <v>274</v>
      </c>
      <c r="D53" s="200" t="s">
        <v>155</v>
      </c>
      <c r="E53" s="194">
        <v>2</v>
      </c>
      <c r="F53" s="198">
        <v>940</v>
      </c>
      <c r="G53" s="198">
        <v>130</v>
      </c>
      <c r="H53" s="205">
        <f t="shared" si="1"/>
        <v>2140</v>
      </c>
      <c r="I53" s="264"/>
      <c r="J53" s="198">
        <v>4945</v>
      </c>
      <c r="K53" s="198">
        <v>1000</v>
      </c>
      <c r="L53" s="205">
        <f t="shared" si="2"/>
        <v>11890</v>
      </c>
      <c r="M53" s="192">
        <f t="shared" si="8"/>
        <v>-9750</v>
      </c>
    </row>
    <row r="54" spans="1:13" s="291" customFormat="1" ht="18.75">
      <c r="A54" s="295"/>
      <c r="B54" s="234"/>
      <c r="C54" s="199"/>
      <c r="D54" s="199"/>
      <c r="E54" s="199"/>
      <c r="F54" s="227"/>
      <c r="G54" s="227"/>
      <c r="H54" s="205"/>
      <c r="I54" s="264"/>
      <c r="J54" s="227"/>
      <c r="K54" s="227"/>
      <c r="L54" s="205"/>
      <c r="M54" s="191"/>
    </row>
    <row r="55" spans="1:13" s="291" customFormat="1" ht="18.75">
      <c r="A55" s="294"/>
      <c r="B55" s="229">
        <v>2.2999999999999998</v>
      </c>
      <c r="C55" s="245" t="s">
        <v>278</v>
      </c>
      <c r="D55" s="210"/>
      <c r="E55" s="207"/>
      <c r="F55" s="207"/>
      <c r="G55" s="207"/>
      <c r="H55" s="205"/>
      <c r="I55" s="264"/>
      <c r="J55" s="207"/>
      <c r="K55" s="207"/>
      <c r="L55" s="205"/>
      <c r="M55" s="191"/>
    </row>
    <row r="56" spans="1:13" s="291" customFormat="1" ht="75">
      <c r="A56" s="295"/>
      <c r="B56" s="232"/>
      <c r="C56" s="233" t="s">
        <v>279</v>
      </c>
      <c r="D56" s="200"/>
      <c r="E56" s="194"/>
      <c r="F56" s="227"/>
      <c r="G56" s="227"/>
      <c r="H56" s="205"/>
      <c r="I56" s="264"/>
      <c r="J56" s="227"/>
      <c r="K56" s="227"/>
      <c r="L56" s="205"/>
      <c r="M56" s="191"/>
    </row>
    <row r="57" spans="1:13" s="291" customFormat="1" ht="18.75">
      <c r="A57" s="295"/>
      <c r="B57" s="200" t="s">
        <v>12</v>
      </c>
      <c r="C57" s="201" t="s">
        <v>271</v>
      </c>
      <c r="D57" s="200" t="s">
        <v>155</v>
      </c>
      <c r="E57" s="194">
        <v>30</v>
      </c>
      <c r="F57" s="198">
        <v>370</v>
      </c>
      <c r="G57" s="198">
        <v>30</v>
      </c>
      <c r="H57" s="205">
        <f t="shared" si="1"/>
        <v>12000</v>
      </c>
      <c r="I57" s="264"/>
      <c r="J57" s="198">
        <v>420</v>
      </c>
      <c r="K57" s="198">
        <v>125</v>
      </c>
      <c r="L57" s="205">
        <f t="shared" si="2"/>
        <v>16350</v>
      </c>
      <c r="M57" s="192">
        <f t="shared" ref="M57:M60" si="9">H57-L57</f>
        <v>-4350</v>
      </c>
    </row>
    <row r="58" spans="1:13" s="291" customFormat="1" ht="18.75">
      <c r="A58" s="295"/>
      <c r="B58" s="200" t="s">
        <v>11</v>
      </c>
      <c r="C58" s="201" t="s">
        <v>272</v>
      </c>
      <c r="D58" s="200" t="s">
        <v>155</v>
      </c>
      <c r="E58" s="194">
        <v>15</v>
      </c>
      <c r="F58" s="198">
        <v>465</v>
      </c>
      <c r="G58" s="198">
        <v>30</v>
      </c>
      <c r="H58" s="205">
        <f t="shared" si="1"/>
        <v>7425</v>
      </c>
      <c r="I58" s="264"/>
      <c r="J58" s="198">
        <v>604</v>
      </c>
      <c r="K58" s="198">
        <v>150</v>
      </c>
      <c r="L58" s="205">
        <f t="shared" si="2"/>
        <v>11310</v>
      </c>
      <c r="M58" s="192">
        <f t="shared" si="9"/>
        <v>-3885</v>
      </c>
    </row>
    <row r="59" spans="1:13" s="291" customFormat="1" ht="18.75">
      <c r="A59" s="295"/>
      <c r="B59" s="200" t="s">
        <v>39</v>
      </c>
      <c r="C59" s="201" t="s">
        <v>273</v>
      </c>
      <c r="D59" s="200" t="s">
        <v>155</v>
      </c>
      <c r="E59" s="194">
        <v>4</v>
      </c>
      <c r="F59" s="198">
        <v>557</v>
      </c>
      <c r="G59" s="198">
        <v>30</v>
      </c>
      <c r="H59" s="205">
        <f t="shared" si="1"/>
        <v>2348</v>
      </c>
      <c r="I59" s="264"/>
      <c r="J59" s="198">
        <v>633</v>
      </c>
      <c r="K59" s="198">
        <v>200</v>
      </c>
      <c r="L59" s="205">
        <f t="shared" si="2"/>
        <v>3332</v>
      </c>
      <c r="M59" s="192">
        <f t="shared" si="9"/>
        <v>-984</v>
      </c>
    </row>
    <row r="60" spans="1:13" s="291" customFormat="1" ht="18.75">
      <c r="A60" s="295"/>
      <c r="B60" s="200" t="s">
        <v>115</v>
      </c>
      <c r="C60" s="201" t="s">
        <v>274</v>
      </c>
      <c r="D60" s="200" t="s">
        <v>155</v>
      </c>
      <c r="E60" s="194">
        <v>2</v>
      </c>
      <c r="F60" s="198">
        <v>735</v>
      </c>
      <c r="G60" s="198">
        <v>30</v>
      </c>
      <c r="H60" s="205">
        <f t="shared" si="1"/>
        <v>1530</v>
      </c>
      <c r="I60" s="264"/>
      <c r="J60" s="198">
        <v>782</v>
      </c>
      <c r="K60" s="198">
        <v>210</v>
      </c>
      <c r="L60" s="205">
        <f t="shared" si="2"/>
        <v>1984</v>
      </c>
      <c r="M60" s="192">
        <f t="shared" si="9"/>
        <v>-454</v>
      </c>
    </row>
    <row r="61" spans="1:13" s="291" customFormat="1" ht="18.75">
      <c r="A61" s="295"/>
      <c r="B61" s="231"/>
      <c r="C61" s="201"/>
      <c r="D61" s="200"/>
      <c r="E61" s="194"/>
      <c r="F61" s="227"/>
      <c r="G61" s="227"/>
      <c r="H61" s="205"/>
      <c r="I61" s="264"/>
      <c r="J61" s="227"/>
      <c r="K61" s="227"/>
      <c r="L61" s="205"/>
      <c r="M61" s="191"/>
    </row>
    <row r="62" spans="1:13" s="291" customFormat="1" ht="18.75">
      <c r="A62" s="294"/>
      <c r="B62" s="229">
        <v>2.4</v>
      </c>
      <c r="C62" s="245" t="s">
        <v>280</v>
      </c>
      <c r="D62" s="210"/>
      <c r="E62" s="207"/>
      <c r="F62" s="207"/>
      <c r="G62" s="207"/>
      <c r="H62" s="205"/>
      <c r="I62" s="264"/>
      <c r="J62" s="207"/>
      <c r="K62" s="207"/>
      <c r="L62" s="205"/>
      <c r="M62" s="191"/>
    </row>
    <row r="63" spans="1:13" s="291" customFormat="1" ht="56.25">
      <c r="A63" s="295"/>
      <c r="B63" s="232"/>
      <c r="C63" s="233" t="s">
        <v>281</v>
      </c>
      <c r="D63" s="200"/>
      <c r="E63" s="194"/>
      <c r="F63" s="227"/>
      <c r="G63" s="227"/>
      <c r="H63" s="205"/>
      <c r="I63" s="264"/>
      <c r="J63" s="227"/>
      <c r="K63" s="227"/>
      <c r="L63" s="205"/>
      <c r="M63" s="191"/>
    </row>
    <row r="64" spans="1:13" s="291" customFormat="1" ht="18.75">
      <c r="A64" s="295"/>
      <c r="B64" s="200" t="s">
        <v>12</v>
      </c>
      <c r="C64" s="201" t="s">
        <v>146</v>
      </c>
      <c r="D64" s="200" t="s">
        <v>6</v>
      </c>
      <c r="E64" s="194">
        <v>4</v>
      </c>
      <c r="F64" s="198">
        <v>3000</v>
      </c>
      <c r="G64" s="198">
        <v>800</v>
      </c>
      <c r="H64" s="205">
        <f t="shared" si="1"/>
        <v>15200</v>
      </c>
      <c r="I64" s="264"/>
      <c r="J64" s="198">
        <v>6900</v>
      </c>
      <c r="K64" s="198">
        <v>700</v>
      </c>
      <c r="L64" s="205">
        <f t="shared" si="2"/>
        <v>30400</v>
      </c>
      <c r="M64" s="192">
        <f t="shared" ref="M64:M65" si="10">H64-L64</f>
        <v>-15200</v>
      </c>
    </row>
    <row r="65" spans="1:13" s="291" customFormat="1" ht="18.75">
      <c r="A65" s="295"/>
      <c r="B65" s="200" t="s">
        <v>11</v>
      </c>
      <c r="C65" s="201" t="s">
        <v>226</v>
      </c>
      <c r="D65" s="200" t="s">
        <v>133</v>
      </c>
      <c r="E65" s="194">
        <v>1</v>
      </c>
      <c r="F65" s="198">
        <v>5000</v>
      </c>
      <c r="G65" s="198">
        <v>800</v>
      </c>
      <c r="H65" s="205">
        <f t="shared" si="1"/>
        <v>5800</v>
      </c>
      <c r="I65" s="264"/>
      <c r="J65" s="198">
        <v>9200</v>
      </c>
      <c r="K65" s="198">
        <v>1000</v>
      </c>
      <c r="L65" s="205">
        <f t="shared" si="2"/>
        <v>10200</v>
      </c>
      <c r="M65" s="192">
        <f t="shared" si="10"/>
        <v>-4400</v>
      </c>
    </row>
    <row r="66" spans="1:13" s="291" customFormat="1" ht="18.75">
      <c r="A66" s="295"/>
      <c r="B66" s="231"/>
      <c r="C66" s="201"/>
      <c r="D66" s="200"/>
      <c r="E66" s="194"/>
      <c r="F66" s="227"/>
      <c r="G66" s="227"/>
      <c r="H66" s="205"/>
      <c r="I66" s="264"/>
      <c r="J66" s="227"/>
      <c r="K66" s="227"/>
      <c r="L66" s="205"/>
      <c r="M66" s="191"/>
    </row>
    <row r="67" spans="1:13" s="291" customFormat="1" ht="18.75">
      <c r="A67" s="294"/>
      <c r="B67" s="229">
        <v>2.5</v>
      </c>
      <c r="C67" s="245" t="s">
        <v>282</v>
      </c>
      <c r="D67" s="210"/>
      <c r="E67" s="207"/>
      <c r="F67" s="207"/>
      <c r="G67" s="207"/>
      <c r="H67" s="205"/>
      <c r="I67" s="264"/>
      <c r="J67" s="207"/>
      <c r="K67" s="207"/>
      <c r="L67" s="205"/>
      <c r="M67" s="191"/>
    </row>
    <row r="68" spans="1:13" s="291" customFormat="1" ht="56.25">
      <c r="A68" s="295"/>
      <c r="B68" s="232"/>
      <c r="C68" s="233" t="s">
        <v>283</v>
      </c>
      <c r="D68" s="200"/>
      <c r="E68" s="194"/>
      <c r="F68" s="227"/>
      <c r="G68" s="227"/>
      <c r="H68" s="205"/>
      <c r="I68" s="264"/>
      <c r="J68" s="227"/>
      <c r="K68" s="227"/>
      <c r="L68" s="205"/>
      <c r="M68" s="191"/>
    </row>
    <row r="69" spans="1:13" s="291" customFormat="1" ht="18.75">
      <c r="A69" s="295"/>
      <c r="B69" s="200" t="s">
        <v>12</v>
      </c>
      <c r="C69" s="201" t="s">
        <v>284</v>
      </c>
      <c r="D69" s="200" t="s">
        <v>6</v>
      </c>
      <c r="E69" s="194">
        <v>1</v>
      </c>
      <c r="F69" s="198">
        <v>4000</v>
      </c>
      <c r="G69" s="198">
        <v>1000</v>
      </c>
      <c r="H69" s="205">
        <f t="shared" si="1"/>
        <v>5000</v>
      </c>
      <c r="I69" s="264"/>
      <c r="J69" s="198">
        <v>6900</v>
      </c>
      <c r="K69" s="198">
        <v>600</v>
      </c>
      <c r="L69" s="205">
        <f t="shared" si="2"/>
        <v>7500</v>
      </c>
      <c r="M69" s="192">
        <f t="shared" ref="M69" si="11">H69-L69</f>
        <v>-2500</v>
      </c>
    </row>
    <row r="70" spans="1:13" s="291" customFormat="1" ht="18.75">
      <c r="A70" s="295"/>
      <c r="B70" s="231"/>
      <c r="C70" s="201"/>
      <c r="D70" s="200"/>
      <c r="E70" s="194"/>
      <c r="F70" s="227"/>
      <c r="G70" s="227"/>
      <c r="H70" s="205"/>
      <c r="I70" s="264"/>
      <c r="J70" s="227"/>
      <c r="K70" s="227"/>
      <c r="L70" s="205"/>
      <c r="M70" s="191"/>
    </row>
    <row r="71" spans="1:13" s="291" customFormat="1" ht="18.75">
      <c r="A71" s="294"/>
      <c r="B71" s="229">
        <v>2.6</v>
      </c>
      <c r="C71" s="245" t="s">
        <v>285</v>
      </c>
      <c r="D71" s="210"/>
      <c r="E71" s="207"/>
      <c r="F71" s="207"/>
      <c r="G71" s="207"/>
      <c r="H71" s="205"/>
      <c r="I71" s="264"/>
      <c r="J71" s="207"/>
      <c r="K71" s="207"/>
      <c r="L71" s="205"/>
      <c r="M71" s="191"/>
    </row>
    <row r="72" spans="1:13" s="291" customFormat="1" ht="93.75">
      <c r="A72" s="295"/>
      <c r="B72" s="232"/>
      <c r="C72" s="233" t="s">
        <v>286</v>
      </c>
      <c r="D72" s="200"/>
      <c r="E72" s="194"/>
      <c r="F72" s="227"/>
      <c r="G72" s="227"/>
      <c r="H72" s="205"/>
      <c r="I72" s="264"/>
      <c r="J72" s="227"/>
      <c r="K72" s="227"/>
      <c r="L72" s="205"/>
      <c r="M72" s="191"/>
    </row>
    <row r="73" spans="1:13" s="291" customFormat="1" ht="18.75">
      <c r="A73" s="295"/>
      <c r="B73" s="200" t="s">
        <v>12</v>
      </c>
      <c r="C73" s="201" t="s">
        <v>297</v>
      </c>
      <c r="D73" s="200" t="s">
        <v>6</v>
      </c>
      <c r="E73" s="194">
        <v>2</v>
      </c>
      <c r="F73" s="198">
        <v>50000</v>
      </c>
      <c r="G73" s="198">
        <v>6000</v>
      </c>
      <c r="H73" s="205">
        <f t="shared" si="1"/>
        <v>112000</v>
      </c>
      <c r="I73" s="264"/>
      <c r="J73" s="198">
        <v>92000</v>
      </c>
      <c r="K73" s="198">
        <v>5000</v>
      </c>
      <c r="L73" s="205">
        <f t="shared" si="2"/>
        <v>194000</v>
      </c>
      <c r="M73" s="192">
        <f t="shared" ref="M73" si="12">H73-L73</f>
        <v>-82000</v>
      </c>
    </row>
    <row r="74" spans="1:13" s="291" customFormat="1" ht="18.75">
      <c r="A74" s="295"/>
      <c r="B74" s="232"/>
      <c r="C74" s="238"/>
      <c r="D74" s="200"/>
      <c r="E74" s="194"/>
      <c r="F74" s="227"/>
      <c r="G74" s="227"/>
      <c r="H74" s="205"/>
      <c r="I74" s="264"/>
      <c r="J74" s="227"/>
      <c r="K74" s="227"/>
      <c r="L74" s="205"/>
      <c r="M74" s="191"/>
    </row>
    <row r="75" spans="1:13" s="291" customFormat="1" ht="18.75">
      <c r="A75" s="290"/>
      <c r="B75" s="222">
        <v>3</v>
      </c>
      <c r="C75" s="237" t="s">
        <v>288</v>
      </c>
      <c r="D75" s="222"/>
      <c r="E75" s="214"/>
      <c r="F75" s="214"/>
      <c r="G75" s="214"/>
      <c r="H75" s="205"/>
      <c r="I75" s="264"/>
      <c r="J75" s="214"/>
      <c r="K75" s="214"/>
      <c r="L75" s="205"/>
      <c r="M75" s="191"/>
    </row>
    <row r="76" spans="1:13" s="291" customFormat="1" ht="18.75">
      <c r="A76" s="295"/>
      <c r="B76" s="232"/>
      <c r="C76" s="238"/>
      <c r="D76" s="200"/>
      <c r="E76" s="194"/>
      <c r="F76" s="227"/>
      <c r="G76" s="227"/>
      <c r="H76" s="205"/>
      <c r="I76" s="264"/>
      <c r="J76" s="227"/>
      <c r="K76" s="227"/>
      <c r="L76" s="205"/>
      <c r="M76" s="191"/>
    </row>
    <row r="77" spans="1:13" s="296" customFormat="1" ht="18.75">
      <c r="A77" s="294"/>
      <c r="B77" s="229">
        <v>3.1</v>
      </c>
      <c r="C77" s="243" t="s">
        <v>289</v>
      </c>
      <c r="D77" s="210"/>
      <c r="E77" s="207"/>
      <c r="F77" s="207"/>
      <c r="G77" s="207"/>
      <c r="H77" s="205"/>
      <c r="I77" s="264"/>
      <c r="J77" s="207"/>
      <c r="K77" s="207"/>
      <c r="L77" s="205"/>
      <c r="M77" s="191"/>
    </row>
    <row r="78" spans="1:13" s="291" customFormat="1" ht="131.25">
      <c r="A78" s="295"/>
      <c r="B78" s="232"/>
      <c r="C78" s="233" t="s">
        <v>290</v>
      </c>
      <c r="D78" s="200"/>
      <c r="E78" s="194"/>
      <c r="F78" s="227"/>
      <c r="G78" s="227"/>
      <c r="H78" s="205"/>
      <c r="I78" s="264"/>
      <c r="J78" s="227"/>
      <c r="K78" s="227"/>
      <c r="L78" s="205"/>
      <c r="M78" s="191"/>
    </row>
    <row r="79" spans="1:13" s="291" customFormat="1" ht="18.75">
      <c r="A79" s="295"/>
      <c r="B79" s="200" t="s">
        <v>12</v>
      </c>
      <c r="C79" s="201" t="s">
        <v>162</v>
      </c>
      <c r="D79" s="200" t="s">
        <v>155</v>
      </c>
      <c r="E79" s="194">
        <v>20</v>
      </c>
      <c r="F79" s="198">
        <v>770</v>
      </c>
      <c r="G79" s="198">
        <v>160</v>
      </c>
      <c r="H79" s="205">
        <f t="shared" ref="H79:H87" si="13">SUM(F79+G79)*E79</f>
        <v>18600</v>
      </c>
      <c r="I79" s="264"/>
      <c r="J79" s="198">
        <v>2645</v>
      </c>
      <c r="K79" s="198">
        <v>700</v>
      </c>
      <c r="L79" s="205">
        <f t="shared" ref="L79:L87" si="14">SUM(J79+K79)*E79</f>
        <v>66900</v>
      </c>
      <c r="M79" s="192">
        <f t="shared" ref="M79" si="15">H79-L79</f>
        <v>-48300</v>
      </c>
    </row>
    <row r="80" spans="1:13" s="291" customFormat="1" ht="18.75">
      <c r="A80" s="295"/>
      <c r="B80" s="232"/>
      <c r="C80" s="238"/>
      <c r="D80" s="200"/>
      <c r="E80" s="194"/>
      <c r="F80" s="227"/>
      <c r="G80" s="227"/>
      <c r="H80" s="205"/>
      <c r="I80" s="264"/>
      <c r="J80" s="227"/>
      <c r="K80" s="227"/>
      <c r="L80" s="205"/>
      <c r="M80" s="191"/>
    </row>
    <row r="81" spans="1:13" s="291" customFormat="1" ht="18.75">
      <c r="A81" s="290"/>
      <c r="B81" s="222">
        <v>4</v>
      </c>
      <c r="C81" s="244" t="s">
        <v>214</v>
      </c>
      <c r="D81" s="222"/>
      <c r="E81" s="214"/>
      <c r="F81" s="214"/>
      <c r="G81" s="214"/>
      <c r="H81" s="205"/>
      <c r="I81" s="264"/>
      <c r="J81" s="214"/>
      <c r="K81" s="214"/>
      <c r="L81" s="205"/>
      <c r="M81" s="191"/>
    </row>
    <row r="82" spans="1:13" s="291" customFormat="1" ht="18.75">
      <c r="A82" s="295"/>
      <c r="B82" s="232"/>
      <c r="C82" s="238"/>
      <c r="D82" s="200"/>
      <c r="E82" s="194"/>
      <c r="F82" s="227"/>
      <c r="G82" s="227"/>
      <c r="H82" s="205"/>
      <c r="I82" s="264"/>
      <c r="J82" s="227"/>
      <c r="K82" s="227"/>
      <c r="L82" s="205"/>
      <c r="M82" s="191"/>
    </row>
    <row r="83" spans="1:13" s="296" customFormat="1" ht="18.75">
      <c r="A83" s="294"/>
      <c r="B83" s="229">
        <v>4.0999999999999996</v>
      </c>
      <c r="C83" s="243" t="s">
        <v>217</v>
      </c>
      <c r="D83" s="210"/>
      <c r="E83" s="207"/>
      <c r="F83" s="207"/>
      <c r="G83" s="207"/>
      <c r="H83" s="205"/>
      <c r="I83" s="264"/>
      <c r="J83" s="207"/>
      <c r="K83" s="207"/>
      <c r="L83" s="205"/>
      <c r="M83" s="191"/>
    </row>
    <row r="84" spans="1:13" s="291" customFormat="1" ht="37.5">
      <c r="A84" s="295"/>
      <c r="B84" s="203"/>
      <c r="C84" s="233" t="s">
        <v>291</v>
      </c>
      <c r="D84" s="200" t="s">
        <v>117</v>
      </c>
      <c r="E84" s="194">
        <v>1</v>
      </c>
      <c r="F84" s="198">
        <v>0</v>
      </c>
      <c r="G84" s="198">
        <v>35000</v>
      </c>
      <c r="H84" s="205">
        <f t="shared" si="13"/>
        <v>35000</v>
      </c>
      <c r="I84" s="264"/>
      <c r="J84" s="198">
        <v>0</v>
      </c>
      <c r="K84" s="198">
        <v>50000</v>
      </c>
      <c r="L84" s="205">
        <f t="shared" si="14"/>
        <v>50000</v>
      </c>
      <c r="M84" s="192">
        <f t="shared" ref="M84" si="16">H84-L84</f>
        <v>-15000</v>
      </c>
    </row>
    <row r="85" spans="1:13" s="291" customFormat="1" ht="18.75">
      <c r="A85" s="295"/>
      <c r="B85" s="232"/>
      <c r="C85" s="238"/>
      <c r="D85" s="200"/>
      <c r="E85" s="194"/>
      <c r="F85" s="227"/>
      <c r="G85" s="227"/>
      <c r="H85" s="205"/>
      <c r="I85" s="264"/>
      <c r="J85" s="227"/>
      <c r="K85" s="227"/>
      <c r="L85" s="205"/>
      <c r="M85" s="191"/>
    </row>
    <row r="86" spans="1:13" s="296" customFormat="1" ht="18.75">
      <c r="A86" s="294"/>
      <c r="B86" s="229">
        <v>4.2</v>
      </c>
      <c r="C86" s="243" t="s">
        <v>219</v>
      </c>
      <c r="D86" s="210"/>
      <c r="E86" s="207"/>
      <c r="F86" s="207"/>
      <c r="G86" s="207"/>
      <c r="H86" s="205"/>
      <c r="I86" s="264"/>
      <c r="J86" s="207"/>
      <c r="K86" s="207"/>
      <c r="L86" s="205"/>
      <c r="M86" s="191"/>
    </row>
    <row r="87" spans="1:13" s="291" customFormat="1" ht="54" customHeight="1">
      <c r="A87" s="295"/>
      <c r="B87" s="232"/>
      <c r="C87" s="233" t="s">
        <v>292</v>
      </c>
      <c r="D87" s="200" t="s">
        <v>117</v>
      </c>
      <c r="E87" s="194">
        <v>1</v>
      </c>
      <c r="F87" s="198">
        <v>10000</v>
      </c>
      <c r="G87" s="198">
        <v>10000</v>
      </c>
      <c r="H87" s="205">
        <f t="shared" si="13"/>
        <v>20000</v>
      </c>
      <c r="I87" s="264"/>
      <c r="J87" s="198">
        <v>11500</v>
      </c>
      <c r="K87" s="198">
        <v>10000</v>
      </c>
      <c r="L87" s="205">
        <f t="shared" si="14"/>
        <v>21500</v>
      </c>
      <c r="M87" s="192">
        <f t="shared" ref="M87" si="17">H87-L87</f>
        <v>-1500</v>
      </c>
    </row>
    <row r="88" spans="1:13">
      <c r="A88" s="153"/>
      <c r="B88" s="136"/>
      <c r="C88" s="137"/>
      <c r="D88" s="136"/>
      <c r="E88" s="138"/>
      <c r="F88" s="131"/>
      <c r="G88" s="131"/>
      <c r="H88" s="131"/>
      <c r="I88" s="278"/>
      <c r="J88" s="131"/>
      <c r="K88" s="131"/>
      <c r="L88" s="131"/>
      <c r="M88" s="184"/>
    </row>
    <row r="89" spans="1:13" s="115" customFormat="1" ht="21">
      <c r="A89" s="330"/>
      <c r="B89" s="206"/>
      <c r="C89" s="370" t="s">
        <v>293</v>
      </c>
      <c r="D89" s="370"/>
      <c r="E89" s="316"/>
      <c r="F89" s="211"/>
      <c r="G89" s="211"/>
      <c r="H89" s="259">
        <f>SUM(H7:H88)</f>
        <v>1571115</v>
      </c>
      <c r="I89" s="315"/>
      <c r="J89" s="259"/>
      <c r="K89" s="259"/>
      <c r="L89" s="259">
        <f>SUM(L7:L88)</f>
        <v>2040634</v>
      </c>
      <c r="M89" s="184"/>
    </row>
    <row r="90" spans="1:13">
      <c r="E90" s="142"/>
    </row>
  </sheetData>
  <mergeCells count="8">
    <mergeCell ref="M4:M5"/>
    <mergeCell ref="F4:H4"/>
    <mergeCell ref="J4:L4"/>
    <mergeCell ref="C89:D89"/>
    <mergeCell ref="B4:B5"/>
    <mergeCell ref="C4:C5"/>
    <mergeCell ref="D4:D5"/>
    <mergeCell ref="E4:E5"/>
  </mergeCells>
  <conditionalFormatting sqref="M10:M38">
    <cfRule type="cellIs" dxfId="27" priority="23" operator="lessThan">
      <formula>0</formula>
    </cfRule>
    <cfRule type="cellIs" dxfId="26" priority="24" operator="greaterThan">
      <formula>0</formula>
    </cfRule>
  </conditionalFormatting>
  <conditionalFormatting sqref="M84">
    <cfRule type="cellIs" dxfId="25" priority="3" operator="lessThan">
      <formula>0</formula>
    </cfRule>
    <cfRule type="cellIs" dxfId="24" priority="4" operator="greaterThan">
      <formula>0</formula>
    </cfRule>
  </conditionalFormatting>
  <conditionalFormatting sqref="M87">
    <cfRule type="cellIs" dxfId="23" priority="1" operator="lessThan">
      <formula>0</formula>
    </cfRule>
    <cfRule type="cellIs" dxfId="22" priority="2" operator="greaterThan">
      <formula>0</formula>
    </cfRule>
  </conditionalFormatting>
  <conditionalFormatting sqref="M41:M46">
    <cfRule type="cellIs" dxfId="21" priority="17" operator="lessThan">
      <formula>0</formula>
    </cfRule>
    <cfRule type="cellIs" dxfId="20" priority="18" operator="greaterThan">
      <formula>0</formula>
    </cfRule>
  </conditionalFormatting>
  <conditionalFormatting sqref="M50:M53">
    <cfRule type="cellIs" dxfId="19" priority="15" operator="lessThan">
      <formula>0</formula>
    </cfRule>
    <cfRule type="cellIs" dxfId="18" priority="16" operator="greaterThan">
      <formula>0</formula>
    </cfRule>
  </conditionalFormatting>
  <conditionalFormatting sqref="M57:M60">
    <cfRule type="cellIs" dxfId="17" priority="13" operator="lessThan">
      <formula>0</formula>
    </cfRule>
    <cfRule type="cellIs" dxfId="16" priority="14" operator="greaterThan">
      <formula>0</formula>
    </cfRule>
  </conditionalFormatting>
  <conditionalFormatting sqref="M64:M65">
    <cfRule type="cellIs" dxfId="15" priority="11" operator="lessThan">
      <formula>0</formula>
    </cfRule>
    <cfRule type="cellIs" dxfId="14" priority="12" operator="greaterThan">
      <formula>0</formula>
    </cfRule>
  </conditionalFormatting>
  <conditionalFormatting sqref="M69">
    <cfRule type="cellIs" dxfId="13" priority="9" operator="lessThan">
      <formula>0</formula>
    </cfRule>
    <cfRule type="cellIs" dxfId="12" priority="10" operator="greaterThan">
      <formula>0</formula>
    </cfRule>
  </conditionalFormatting>
  <conditionalFormatting sqref="M73">
    <cfRule type="cellIs" dxfId="11" priority="7" operator="lessThan">
      <formula>0</formula>
    </cfRule>
    <cfRule type="cellIs" dxfId="10" priority="8" operator="greaterThan">
      <formula>0</formula>
    </cfRule>
  </conditionalFormatting>
  <conditionalFormatting sqref="M79">
    <cfRule type="cellIs" dxfId="9" priority="5" operator="lessThan">
      <formula>0</formula>
    </cfRule>
    <cfRule type="cellIs" dxfId="8" priority="6" operator="greaterThan">
      <formula>0</formula>
    </cfRule>
  </conditionalFormatting>
  <printOptions horizontalCentered="1"/>
  <pageMargins left="0.39370078740157499" right="0.39370078740157499" top="0.47244094488188998" bottom="0.47244094488188998" header="0.31496062992126" footer="0.31496062992126"/>
  <pageSetup paperSize="9" scale="65" fitToHeight="0" orientation="landscape" r:id="rId1"/>
  <headerFooter>
    <oddHeader>&amp;LDeutsche Bank AG, Karachi Branch&amp;RKarachi Relocation
General Contractor (GC) Works</oddHeader>
    <oddFooter>&amp;L&amp;A&amp;RPage &amp;P of &amp;N&amp;C&amp;1#&amp;"Calibri"&amp;10&amp;K000000 For internal use only</oddFooter>
  </headerFooter>
  <rowBreaks count="3" manualBreakCount="3">
    <brk id="36" max="12" man="1"/>
    <brk id="61" max="12" man="1"/>
    <brk id="80" max="12"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46"/>
  <sheetViews>
    <sheetView view="pageBreakPreview" zoomScale="80" zoomScaleNormal="80" zoomScaleSheetLayoutView="80" workbookViewId="0">
      <pane xSplit="5" ySplit="5" topLeftCell="F27" activePane="bottomRight" state="frozen"/>
      <selection activeCell="H6" sqref="H6"/>
      <selection pane="topRight" activeCell="H6" sqref="H6"/>
      <selection pane="bottomLeft" activeCell="H6" sqref="H6"/>
      <selection pane="bottomRight" activeCell="C30" sqref="C30"/>
    </sheetView>
  </sheetViews>
  <sheetFormatPr defaultColWidth="9.140625" defaultRowHeight="15"/>
  <cols>
    <col min="1" max="1" width="2.42578125" style="113" customWidth="1"/>
    <col min="2" max="2" width="8.5703125" style="141" customWidth="1"/>
    <col min="3" max="3" width="71.5703125" style="113" customWidth="1"/>
    <col min="4" max="4" width="9.140625" style="113" customWidth="1"/>
    <col min="5" max="5" width="8.85546875" style="159" customWidth="1"/>
    <col min="6" max="6" width="15" style="143" customWidth="1"/>
    <col min="7" max="7" width="14.7109375" style="143" customWidth="1"/>
    <col min="8" max="8" width="17.5703125" style="143" customWidth="1"/>
    <col min="9" max="9" width="1.28515625" style="143" customWidth="1"/>
    <col min="10" max="10" width="17" style="143" customWidth="1"/>
    <col min="11" max="11" width="15.7109375" style="143" customWidth="1"/>
    <col min="12" max="12" width="15.85546875" style="143" customWidth="1"/>
    <col min="13" max="13" width="17.5703125" style="182" customWidth="1"/>
    <col min="14" max="14" width="15.140625" style="120" bestFit="1" customWidth="1"/>
    <col min="15" max="15" width="15.28515625" style="120" customWidth="1"/>
    <col min="16" max="19" width="9.140625" style="120"/>
    <col min="20" max="16384" width="9.140625" style="113"/>
  </cols>
  <sheetData>
    <row r="1" spans="1:19" ht="18.75">
      <c r="B1" s="114" t="s">
        <v>126</v>
      </c>
      <c r="C1" s="115"/>
      <c r="D1" s="116"/>
      <c r="E1" s="157"/>
      <c r="F1" s="118"/>
      <c r="G1" s="118"/>
      <c r="H1" s="118"/>
      <c r="I1" s="118"/>
      <c r="J1" s="118"/>
      <c r="K1" s="118"/>
      <c r="L1" s="119" t="s">
        <v>123</v>
      </c>
    </row>
    <row r="2" spans="1:19" ht="18.75">
      <c r="B2" s="114" t="s">
        <v>125</v>
      </c>
      <c r="C2" s="115"/>
      <c r="D2" s="116"/>
      <c r="E2" s="157"/>
      <c r="F2" s="118"/>
      <c r="G2" s="118"/>
      <c r="H2" s="118"/>
      <c r="I2" s="118"/>
      <c r="J2" s="118"/>
      <c r="K2" s="118"/>
      <c r="L2" s="118"/>
    </row>
    <row r="3" spans="1:19" ht="19.5" thickBot="1">
      <c r="B3" s="114" t="s">
        <v>298</v>
      </c>
      <c r="C3" s="115"/>
      <c r="D3" s="116"/>
      <c r="E3" s="157"/>
      <c r="F3" s="118"/>
      <c r="G3" s="118"/>
      <c r="H3" s="118"/>
      <c r="I3" s="118"/>
      <c r="J3" s="118"/>
      <c r="K3" s="118"/>
      <c r="L3" s="118"/>
    </row>
    <row r="4" spans="1:19" ht="31.5" customHeight="1">
      <c r="B4" s="381" t="s">
        <v>34</v>
      </c>
      <c r="C4" s="383" t="s">
        <v>0</v>
      </c>
      <c r="D4" s="383" t="s">
        <v>1</v>
      </c>
      <c r="E4" s="385" t="s">
        <v>3</v>
      </c>
      <c r="F4" s="379" t="s">
        <v>327</v>
      </c>
      <c r="G4" s="379"/>
      <c r="H4" s="379"/>
      <c r="I4" s="314"/>
      <c r="J4" s="380" t="s">
        <v>331</v>
      </c>
      <c r="K4" s="380"/>
      <c r="L4" s="380"/>
      <c r="M4" s="377" t="s">
        <v>333</v>
      </c>
    </row>
    <row r="5" spans="1:19" s="122" customFormat="1" ht="35.25" customHeight="1" thickBot="1">
      <c r="B5" s="382"/>
      <c r="C5" s="384"/>
      <c r="D5" s="384"/>
      <c r="E5" s="386"/>
      <c r="F5" s="251" t="s">
        <v>329</v>
      </c>
      <c r="G5" s="251" t="s">
        <v>330</v>
      </c>
      <c r="H5" s="251" t="s">
        <v>328</v>
      </c>
      <c r="I5" s="261"/>
      <c r="J5" s="252" t="s">
        <v>329</v>
      </c>
      <c r="K5" s="252" t="s">
        <v>330</v>
      </c>
      <c r="L5" s="252" t="s">
        <v>328</v>
      </c>
      <c r="M5" s="378"/>
      <c r="N5" s="123"/>
      <c r="O5" s="123"/>
      <c r="P5" s="123"/>
      <c r="Q5" s="123"/>
      <c r="R5" s="123"/>
      <c r="S5" s="123"/>
    </row>
    <row r="6" spans="1:19" s="122" customFormat="1">
      <c r="B6" s="246"/>
      <c r="C6" s="247"/>
      <c r="D6" s="246"/>
      <c r="E6" s="248"/>
      <c r="F6" s="249"/>
      <c r="G6" s="249"/>
      <c r="H6" s="249"/>
      <c r="I6" s="262"/>
      <c r="J6" s="249"/>
      <c r="K6" s="249"/>
      <c r="L6" s="249"/>
      <c r="M6" s="250"/>
      <c r="N6" s="123"/>
      <c r="O6" s="123"/>
      <c r="P6" s="123"/>
      <c r="Q6" s="123"/>
      <c r="R6" s="123"/>
      <c r="S6" s="123"/>
    </row>
    <row r="7" spans="1:19" s="133" customFormat="1" ht="23.25">
      <c r="A7" s="221"/>
      <c r="B7" s="222">
        <v>1</v>
      </c>
      <c r="C7" s="223" t="s">
        <v>299</v>
      </c>
      <c r="D7" s="222"/>
      <c r="E7" s="214"/>
      <c r="F7" s="214"/>
      <c r="G7" s="214"/>
      <c r="H7" s="214"/>
      <c r="I7" s="263"/>
      <c r="J7" s="214"/>
      <c r="K7" s="214"/>
      <c r="L7" s="214"/>
      <c r="M7" s="191"/>
      <c r="N7" s="134"/>
      <c r="O7" s="134"/>
      <c r="P7" s="134"/>
      <c r="Q7" s="134"/>
      <c r="R7" s="134"/>
      <c r="S7" s="134"/>
    </row>
    <row r="8" spans="1:19" s="224" customFormat="1" ht="18.75">
      <c r="B8" s="225"/>
      <c r="C8" s="226"/>
      <c r="D8" s="200"/>
      <c r="E8" s="194"/>
      <c r="F8" s="227"/>
      <c r="G8" s="227"/>
      <c r="H8" s="227"/>
      <c r="I8" s="264"/>
      <c r="J8" s="227"/>
      <c r="K8" s="227"/>
      <c r="L8" s="227"/>
      <c r="M8" s="187"/>
      <c r="N8" s="228"/>
      <c r="O8" s="228"/>
      <c r="P8" s="228"/>
      <c r="Q8" s="228"/>
      <c r="R8" s="228"/>
      <c r="S8" s="228"/>
    </row>
    <row r="9" spans="1:19" s="133" customFormat="1" ht="18.75">
      <c r="A9" s="135"/>
      <c r="B9" s="229">
        <v>1.1000000000000001</v>
      </c>
      <c r="C9" s="230" t="s">
        <v>300</v>
      </c>
      <c r="D9" s="210"/>
      <c r="E9" s="207"/>
      <c r="F9" s="207"/>
      <c r="G9" s="207"/>
      <c r="H9" s="207"/>
      <c r="I9" s="265"/>
      <c r="J9" s="207"/>
      <c r="K9" s="207"/>
      <c r="L9" s="207"/>
      <c r="M9" s="191"/>
      <c r="N9" s="134"/>
      <c r="O9" s="134"/>
      <c r="P9" s="134"/>
      <c r="Q9" s="134"/>
      <c r="R9" s="134"/>
      <c r="S9" s="134"/>
    </row>
    <row r="10" spans="1:19" s="133" customFormat="1" ht="18.75">
      <c r="B10" s="200" t="s">
        <v>12</v>
      </c>
      <c r="C10" s="201" t="s">
        <v>146</v>
      </c>
      <c r="D10" s="200" t="s">
        <v>155</v>
      </c>
      <c r="E10" s="194">
        <v>180</v>
      </c>
      <c r="F10" s="217">
        <v>1580</v>
      </c>
      <c r="G10" s="217">
        <v>500</v>
      </c>
      <c r="H10" s="205">
        <f>SUM(F10+G10)*E10</f>
        <v>374400</v>
      </c>
      <c r="I10" s="266"/>
      <c r="J10" s="198">
        <v>1938</v>
      </c>
      <c r="K10" s="198">
        <v>650</v>
      </c>
      <c r="L10" s="205">
        <f t="shared" ref="L10:L15" si="0">SUM(J10+K10)*E10</f>
        <v>465840</v>
      </c>
      <c r="M10" s="192">
        <f>H10-L10</f>
        <v>-91440</v>
      </c>
      <c r="N10" s="134">
        <v>987</v>
      </c>
      <c r="O10" s="134">
        <f t="shared" ref="O10:O15" si="1">N10*2</f>
        <v>1974</v>
      </c>
      <c r="P10" s="134"/>
      <c r="Q10" s="134"/>
      <c r="R10" s="134"/>
      <c r="S10" s="134"/>
    </row>
    <row r="11" spans="1:19" s="133" customFormat="1" ht="18.75">
      <c r="B11" s="200" t="s">
        <v>11</v>
      </c>
      <c r="C11" s="201" t="s">
        <v>226</v>
      </c>
      <c r="D11" s="200" t="s">
        <v>155</v>
      </c>
      <c r="E11" s="194">
        <v>20</v>
      </c>
      <c r="F11" s="217">
        <v>2141</v>
      </c>
      <c r="G11" s="217">
        <v>580</v>
      </c>
      <c r="H11" s="205">
        <f t="shared" ref="H11:H43" si="2">SUM(F11+G11)*E11</f>
        <v>54420</v>
      </c>
      <c r="I11" s="266"/>
      <c r="J11" s="198">
        <v>2645</v>
      </c>
      <c r="K11" s="198">
        <v>675</v>
      </c>
      <c r="L11" s="205">
        <f t="shared" si="0"/>
        <v>66400</v>
      </c>
      <c r="M11" s="192">
        <f t="shared" ref="M11:M15" si="3">H11-L11</f>
        <v>-11980</v>
      </c>
      <c r="N11" s="134">
        <v>1338</v>
      </c>
      <c r="O11" s="134">
        <f t="shared" si="1"/>
        <v>2676</v>
      </c>
      <c r="P11" s="134"/>
      <c r="Q11" s="134"/>
      <c r="R11" s="134"/>
      <c r="S11" s="134"/>
    </row>
    <row r="12" spans="1:19" s="133" customFormat="1" ht="18.75">
      <c r="B12" s="200" t="s">
        <v>39</v>
      </c>
      <c r="C12" s="201" t="s">
        <v>301</v>
      </c>
      <c r="D12" s="200" t="s">
        <v>155</v>
      </c>
      <c r="E12" s="194">
        <v>8</v>
      </c>
      <c r="F12" s="217">
        <v>2555</v>
      </c>
      <c r="G12" s="217">
        <v>750</v>
      </c>
      <c r="H12" s="205">
        <f t="shared" si="2"/>
        <v>26440</v>
      </c>
      <c r="I12" s="266"/>
      <c r="J12" s="198">
        <v>3145</v>
      </c>
      <c r="K12" s="198">
        <v>1100</v>
      </c>
      <c r="L12" s="205">
        <f t="shared" si="0"/>
        <v>33960</v>
      </c>
      <c r="M12" s="192">
        <f t="shared" si="3"/>
        <v>-7520</v>
      </c>
      <c r="N12" s="134">
        <v>1597</v>
      </c>
      <c r="O12" s="134">
        <f t="shared" si="1"/>
        <v>3194</v>
      </c>
      <c r="P12" s="134"/>
      <c r="Q12" s="134"/>
      <c r="R12" s="134"/>
      <c r="S12" s="134"/>
    </row>
    <row r="13" spans="1:19" s="133" customFormat="1" ht="18.75">
      <c r="B13" s="200" t="s">
        <v>115</v>
      </c>
      <c r="C13" s="201" t="s">
        <v>162</v>
      </c>
      <c r="D13" s="200" t="s">
        <v>155</v>
      </c>
      <c r="E13" s="194">
        <v>25</v>
      </c>
      <c r="F13" s="217">
        <v>3436</v>
      </c>
      <c r="G13" s="217">
        <v>850</v>
      </c>
      <c r="H13" s="205">
        <f t="shared" si="2"/>
        <v>107150</v>
      </c>
      <c r="I13" s="266"/>
      <c r="J13" s="198">
        <v>4232</v>
      </c>
      <c r="K13" s="198">
        <v>1200</v>
      </c>
      <c r="L13" s="205">
        <f t="shared" si="0"/>
        <v>135800</v>
      </c>
      <c r="M13" s="192">
        <f t="shared" si="3"/>
        <v>-28650</v>
      </c>
      <c r="N13" s="134">
        <v>2148</v>
      </c>
      <c r="O13" s="134">
        <f t="shared" si="1"/>
        <v>4296</v>
      </c>
      <c r="P13" s="134"/>
      <c r="Q13" s="134"/>
      <c r="R13" s="134"/>
      <c r="S13" s="134"/>
    </row>
    <row r="14" spans="1:19" s="133" customFormat="1" ht="18.75">
      <c r="B14" s="200" t="s">
        <v>118</v>
      </c>
      <c r="C14" s="201" t="s">
        <v>302</v>
      </c>
      <c r="D14" s="200" t="s">
        <v>155</v>
      </c>
      <c r="E14" s="194">
        <v>10</v>
      </c>
      <c r="F14" s="217">
        <v>5452</v>
      </c>
      <c r="G14" s="217">
        <v>1150</v>
      </c>
      <c r="H14" s="205">
        <f t="shared" si="2"/>
        <v>66020</v>
      </c>
      <c r="I14" s="266"/>
      <c r="J14" s="198">
        <v>6705</v>
      </c>
      <c r="K14" s="198">
        <v>1400</v>
      </c>
      <c r="L14" s="205">
        <f t="shared" si="0"/>
        <v>81050</v>
      </c>
      <c r="M14" s="192">
        <f t="shared" si="3"/>
        <v>-15030</v>
      </c>
      <c r="N14" s="134">
        <v>3408</v>
      </c>
      <c r="O14" s="134">
        <f t="shared" si="1"/>
        <v>6816</v>
      </c>
      <c r="P14" s="134"/>
      <c r="Q14" s="134"/>
      <c r="R14" s="134"/>
      <c r="S14" s="134"/>
    </row>
    <row r="15" spans="1:19" s="133" customFormat="1" ht="18.75">
      <c r="B15" s="200" t="s">
        <v>116</v>
      </c>
      <c r="C15" s="201" t="s">
        <v>303</v>
      </c>
      <c r="D15" s="200" t="s">
        <v>155</v>
      </c>
      <c r="E15" s="194">
        <v>8</v>
      </c>
      <c r="F15" s="217">
        <v>7404</v>
      </c>
      <c r="G15" s="217">
        <v>1500</v>
      </c>
      <c r="H15" s="205">
        <f t="shared" si="2"/>
        <v>71232</v>
      </c>
      <c r="I15" s="266"/>
      <c r="J15" s="198">
        <v>9108</v>
      </c>
      <c r="K15" s="198">
        <v>1600</v>
      </c>
      <c r="L15" s="205">
        <f t="shared" si="0"/>
        <v>85664</v>
      </c>
      <c r="M15" s="192">
        <f t="shared" si="3"/>
        <v>-14432</v>
      </c>
      <c r="N15" s="134">
        <v>4628</v>
      </c>
      <c r="O15" s="134">
        <f t="shared" si="1"/>
        <v>9256</v>
      </c>
      <c r="P15" s="134"/>
      <c r="Q15" s="134"/>
      <c r="R15" s="134"/>
      <c r="S15" s="134"/>
    </row>
    <row r="16" spans="1:19" s="133" customFormat="1" ht="18.75">
      <c r="B16" s="231"/>
      <c r="C16" s="201"/>
      <c r="D16" s="200"/>
      <c r="E16" s="194"/>
      <c r="F16" s="227"/>
      <c r="G16" s="227"/>
      <c r="H16" s="205"/>
      <c r="I16" s="266"/>
      <c r="J16" s="227"/>
      <c r="K16" s="227"/>
      <c r="L16" s="205"/>
      <c r="M16" s="191"/>
      <c r="N16" s="134"/>
      <c r="O16" s="134"/>
      <c r="P16" s="134"/>
      <c r="Q16" s="134"/>
      <c r="R16" s="134"/>
      <c r="S16" s="134"/>
    </row>
    <row r="17" spans="1:19" s="133" customFormat="1" ht="18.75">
      <c r="A17" s="135"/>
      <c r="B17" s="229">
        <v>1.2</v>
      </c>
      <c r="C17" s="245" t="s">
        <v>304</v>
      </c>
      <c r="D17" s="210"/>
      <c r="E17" s="207"/>
      <c r="F17" s="207"/>
      <c r="G17" s="207"/>
      <c r="H17" s="205"/>
      <c r="I17" s="266"/>
      <c r="J17" s="207"/>
      <c r="K17" s="207"/>
      <c r="L17" s="205"/>
      <c r="M17" s="191"/>
      <c r="N17" s="134"/>
      <c r="O17" s="134"/>
      <c r="P17" s="134"/>
      <c r="Q17" s="134"/>
      <c r="R17" s="134"/>
      <c r="S17" s="134"/>
    </row>
    <row r="18" spans="1:19" s="133" customFormat="1" ht="56.25">
      <c r="B18" s="232"/>
      <c r="C18" s="233" t="s">
        <v>305</v>
      </c>
      <c r="D18" s="200"/>
      <c r="E18" s="194"/>
      <c r="F18" s="227"/>
      <c r="G18" s="227"/>
      <c r="H18" s="205"/>
      <c r="I18" s="266"/>
      <c r="J18" s="227"/>
      <c r="K18" s="227"/>
      <c r="L18" s="205"/>
      <c r="M18" s="191"/>
      <c r="N18" s="134"/>
      <c r="O18" s="134"/>
      <c r="P18" s="134"/>
      <c r="Q18" s="134"/>
      <c r="R18" s="134"/>
      <c r="S18" s="134"/>
    </row>
    <row r="19" spans="1:19" s="133" customFormat="1" ht="42.75" customHeight="1">
      <c r="B19" s="200" t="s">
        <v>12</v>
      </c>
      <c r="C19" s="201" t="s">
        <v>306</v>
      </c>
      <c r="D19" s="198" t="s">
        <v>6</v>
      </c>
      <c r="E19" s="194">
        <v>51</v>
      </c>
      <c r="F19" s="198">
        <v>2500</v>
      </c>
      <c r="G19" s="198">
        <v>300</v>
      </c>
      <c r="H19" s="205">
        <f t="shared" si="2"/>
        <v>142800</v>
      </c>
      <c r="I19" s="266"/>
      <c r="J19" s="198">
        <v>1955</v>
      </c>
      <c r="K19" s="198">
        <v>500</v>
      </c>
      <c r="L19" s="205">
        <f>SUM(J19+K19)*E19</f>
        <v>125205</v>
      </c>
      <c r="M19" s="192">
        <f t="shared" ref="M19:M20" si="4">H19-L19</f>
        <v>17595</v>
      </c>
      <c r="N19" s="134"/>
      <c r="O19" s="134"/>
      <c r="P19" s="134"/>
      <c r="Q19" s="134"/>
      <c r="R19" s="134"/>
      <c r="S19" s="134"/>
    </row>
    <row r="20" spans="1:19" s="133" customFormat="1" ht="56.25">
      <c r="B20" s="200" t="s">
        <v>11</v>
      </c>
      <c r="C20" s="201" t="s">
        <v>307</v>
      </c>
      <c r="D20" s="200" t="s">
        <v>6</v>
      </c>
      <c r="E20" s="194">
        <v>25</v>
      </c>
      <c r="F20" s="198">
        <v>3200</v>
      </c>
      <c r="G20" s="198">
        <v>400</v>
      </c>
      <c r="H20" s="205">
        <f t="shared" si="2"/>
        <v>90000</v>
      </c>
      <c r="I20" s="266"/>
      <c r="J20" s="198">
        <v>2128</v>
      </c>
      <c r="K20" s="198">
        <v>500</v>
      </c>
      <c r="L20" s="205">
        <f>SUM(J20+K20)*E20</f>
        <v>65700</v>
      </c>
      <c r="M20" s="192">
        <f t="shared" si="4"/>
        <v>24300</v>
      </c>
      <c r="N20" s="134"/>
      <c r="O20" s="134"/>
      <c r="P20" s="134"/>
      <c r="Q20" s="134"/>
      <c r="R20" s="134"/>
      <c r="S20" s="134"/>
    </row>
    <row r="21" spans="1:19" s="133" customFormat="1" ht="18.75">
      <c r="B21" s="234"/>
      <c r="C21" s="199"/>
      <c r="D21" s="199"/>
      <c r="E21" s="199"/>
      <c r="F21" s="227"/>
      <c r="G21" s="227"/>
      <c r="H21" s="205"/>
      <c r="I21" s="266"/>
      <c r="J21" s="227"/>
      <c r="K21" s="227"/>
      <c r="L21" s="205"/>
      <c r="M21" s="191"/>
      <c r="N21" s="134"/>
      <c r="O21" s="134"/>
      <c r="P21" s="134"/>
      <c r="Q21" s="134"/>
      <c r="R21" s="134"/>
      <c r="S21" s="134"/>
    </row>
    <row r="22" spans="1:19" s="133" customFormat="1" ht="18.75">
      <c r="A22" s="135"/>
      <c r="B22" s="229">
        <v>1.3</v>
      </c>
      <c r="C22" s="245" t="s">
        <v>308</v>
      </c>
      <c r="D22" s="210"/>
      <c r="E22" s="207"/>
      <c r="F22" s="207"/>
      <c r="G22" s="207"/>
      <c r="H22" s="205"/>
      <c r="I22" s="266"/>
      <c r="J22" s="207"/>
      <c r="K22" s="207"/>
      <c r="L22" s="205"/>
      <c r="M22" s="191"/>
      <c r="N22" s="134"/>
      <c r="O22" s="134"/>
      <c r="P22" s="134"/>
      <c r="Q22" s="134"/>
      <c r="R22" s="134"/>
      <c r="S22" s="134"/>
    </row>
    <row r="23" spans="1:19" s="133" customFormat="1" ht="56.25">
      <c r="B23" s="232"/>
      <c r="C23" s="233" t="s">
        <v>309</v>
      </c>
      <c r="D23" s="200"/>
      <c r="E23" s="194"/>
      <c r="F23" s="227"/>
      <c r="G23" s="227"/>
      <c r="H23" s="205"/>
      <c r="I23" s="266"/>
      <c r="J23" s="227"/>
      <c r="K23" s="227"/>
      <c r="L23" s="205"/>
      <c r="M23" s="191"/>
      <c r="N23" s="134"/>
      <c r="O23" s="134"/>
      <c r="P23" s="134"/>
      <c r="Q23" s="134"/>
      <c r="R23" s="134"/>
      <c r="S23" s="134"/>
    </row>
    <row r="24" spans="1:19" s="133" customFormat="1" ht="31.5" customHeight="1">
      <c r="B24" s="200" t="s">
        <v>12</v>
      </c>
      <c r="C24" s="201" t="s">
        <v>310</v>
      </c>
      <c r="D24" s="200" t="s">
        <v>6</v>
      </c>
      <c r="E24" s="194">
        <v>3</v>
      </c>
      <c r="F24" s="198">
        <v>15600</v>
      </c>
      <c r="G24" s="198">
        <v>300</v>
      </c>
      <c r="H24" s="205">
        <f t="shared" si="2"/>
        <v>47700</v>
      </c>
      <c r="I24" s="266"/>
      <c r="J24" s="198">
        <v>16100</v>
      </c>
      <c r="K24" s="198">
        <v>500</v>
      </c>
      <c r="L24" s="205">
        <f>SUM(J24+K24)*E24</f>
        <v>49800</v>
      </c>
      <c r="M24" s="192">
        <f t="shared" ref="M24:M26" si="5">H24-L24</f>
        <v>-2100</v>
      </c>
      <c r="N24" s="134"/>
      <c r="O24" s="134"/>
      <c r="P24" s="134"/>
      <c r="Q24" s="134"/>
      <c r="R24" s="134"/>
      <c r="S24" s="134"/>
    </row>
    <row r="25" spans="1:19" s="133" customFormat="1" ht="18.75">
      <c r="B25" s="200" t="s">
        <v>11</v>
      </c>
      <c r="C25" s="201" t="s">
        <v>311</v>
      </c>
      <c r="D25" s="200" t="s">
        <v>6</v>
      </c>
      <c r="E25" s="194">
        <v>3</v>
      </c>
      <c r="F25" s="198">
        <v>8000</v>
      </c>
      <c r="G25" s="198">
        <v>300</v>
      </c>
      <c r="H25" s="205">
        <f t="shared" si="2"/>
        <v>24900</v>
      </c>
      <c r="I25" s="266"/>
      <c r="J25" s="198">
        <v>7705</v>
      </c>
      <c r="K25" s="198">
        <v>500</v>
      </c>
      <c r="L25" s="205">
        <f>SUM(J25+K25)*E25</f>
        <v>24615</v>
      </c>
      <c r="M25" s="192">
        <f t="shared" si="5"/>
        <v>285</v>
      </c>
      <c r="N25" s="134"/>
      <c r="O25" s="134"/>
      <c r="P25" s="134"/>
      <c r="Q25" s="134"/>
      <c r="R25" s="134"/>
      <c r="S25" s="134"/>
    </row>
    <row r="26" spans="1:19" s="133" customFormat="1" ht="18.75">
      <c r="B26" s="200" t="s">
        <v>39</v>
      </c>
      <c r="C26" s="201" t="s">
        <v>312</v>
      </c>
      <c r="D26" s="200" t="s">
        <v>6</v>
      </c>
      <c r="E26" s="194">
        <v>2</v>
      </c>
      <c r="F26" s="198">
        <v>13000</v>
      </c>
      <c r="G26" s="198">
        <v>500</v>
      </c>
      <c r="H26" s="205">
        <f t="shared" si="2"/>
        <v>27000</v>
      </c>
      <c r="I26" s="266"/>
      <c r="J26" s="198">
        <v>13800</v>
      </c>
      <c r="K26" s="198">
        <v>500</v>
      </c>
      <c r="L26" s="205">
        <f>SUM(J26+K26)*E26</f>
        <v>28600</v>
      </c>
      <c r="M26" s="192">
        <f t="shared" si="5"/>
        <v>-1600</v>
      </c>
      <c r="N26" s="134"/>
      <c r="O26" s="134"/>
      <c r="P26" s="134"/>
      <c r="Q26" s="134"/>
      <c r="R26" s="134"/>
      <c r="S26" s="134"/>
    </row>
    <row r="27" spans="1:19" s="133" customFormat="1" ht="18.75">
      <c r="A27" s="135"/>
      <c r="B27" s="229"/>
      <c r="C27" s="230"/>
      <c r="D27" s="210"/>
      <c r="E27" s="207"/>
      <c r="F27" s="207"/>
      <c r="G27" s="207"/>
      <c r="H27" s="205"/>
      <c r="I27" s="266"/>
      <c r="J27" s="207"/>
      <c r="K27" s="207"/>
      <c r="L27" s="205"/>
      <c r="M27" s="191"/>
      <c r="N27" s="134"/>
      <c r="O27" s="134"/>
      <c r="P27" s="134"/>
      <c r="Q27" s="134"/>
      <c r="R27" s="134"/>
      <c r="S27" s="134"/>
    </row>
    <row r="28" spans="1:19" s="133" customFormat="1" ht="18.75">
      <c r="A28" s="135"/>
      <c r="B28" s="229">
        <v>1.4</v>
      </c>
      <c r="C28" s="245" t="s">
        <v>313</v>
      </c>
      <c r="D28" s="210"/>
      <c r="E28" s="207"/>
      <c r="F28" s="207"/>
      <c r="G28" s="207"/>
      <c r="H28" s="205"/>
      <c r="I28" s="266"/>
      <c r="J28" s="207"/>
      <c r="K28" s="207"/>
      <c r="L28" s="205"/>
      <c r="M28" s="191"/>
      <c r="N28" s="134"/>
      <c r="O28" s="134"/>
      <c r="P28" s="134"/>
      <c r="Q28" s="134"/>
      <c r="R28" s="134"/>
      <c r="S28" s="134"/>
    </row>
    <row r="29" spans="1:19" s="224" customFormat="1" ht="90.75" customHeight="1">
      <c r="B29" s="200"/>
      <c r="C29" s="233" t="s">
        <v>314</v>
      </c>
      <c r="D29" s="235"/>
      <c r="E29" s="194"/>
      <c r="F29" s="227"/>
      <c r="G29" s="227"/>
      <c r="H29" s="205"/>
      <c r="I29" s="266"/>
      <c r="J29" s="227"/>
      <c r="K29" s="227"/>
      <c r="L29" s="205"/>
      <c r="M29" s="193"/>
      <c r="N29" s="228"/>
      <c r="O29" s="228"/>
      <c r="P29" s="228"/>
      <c r="Q29" s="228"/>
      <c r="R29" s="228"/>
      <c r="S29" s="228"/>
    </row>
    <row r="30" spans="1:19" s="133" customFormat="1" ht="33" customHeight="1">
      <c r="B30" s="200" t="s">
        <v>12</v>
      </c>
      <c r="C30" s="201" t="s">
        <v>315</v>
      </c>
      <c r="D30" s="200" t="s">
        <v>63</v>
      </c>
      <c r="E30" s="194">
        <v>1</v>
      </c>
      <c r="F30" s="209">
        <v>390000</v>
      </c>
      <c r="G30" s="209">
        <v>50000</v>
      </c>
      <c r="H30" s="205">
        <f t="shared" si="2"/>
        <v>440000</v>
      </c>
      <c r="I30" s="266"/>
      <c r="J30" s="209">
        <v>2300000</v>
      </c>
      <c r="K30" s="209">
        <v>100000</v>
      </c>
      <c r="L30" s="205">
        <f>SUM(J30+K30)*E30</f>
        <v>2400000</v>
      </c>
      <c r="M30" s="192">
        <f t="shared" ref="M30:M31" si="6">H30-L30</f>
        <v>-1960000</v>
      </c>
      <c r="N30" s="236">
        <v>837200</v>
      </c>
      <c r="O30" s="236">
        <v>1200000</v>
      </c>
      <c r="P30" s="134"/>
      <c r="Q30" s="134"/>
      <c r="R30" s="134"/>
      <c r="S30" s="134"/>
    </row>
    <row r="31" spans="1:19" s="154" customFormat="1" ht="33" customHeight="1">
      <c r="B31" s="200" t="s">
        <v>11</v>
      </c>
      <c r="C31" s="201" t="s">
        <v>316</v>
      </c>
      <c r="D31" s="200" t="s">
        <v>6</v>
      </c>
      <c r="E31" s="194">
        <v>2</v>
      </c>
      <c r="F31" s="209">
        <v>390000</v>
      </c>
      <c r="G31" s="209">
        <v>50000</v>
      </c>
      <c r="H31" s="205">
        <f t="shared" si="2"/>
        <v>880000</v>
      </c>
      <c r="I31" s="266"/>
      <c r="J31" s="209">
        <v>1150000</v>
      </c>
      <c r="K31" s="209">
        <v>50000</v>
      </c>
      <c r="L31" s="205">
        <f>SUM(J31+K31)*E31</f>
        <v>2400000</v>
      </c>
      <c r="M31" s="192">
        <f t="shared" si="6"/>
        <v>-1520000</v>
      </c>
      <c r="N31" s="156"/>
      <c r="O31" s="156">
        <f>O30/3</f>
        <v>400000</v>
      </c>
      <c r="P31" s="155"/>
      <c r="Q31" s="155"/>
      <c r="R31" s="155"/>
      <c r="S31" s="155"/>
    </row>
    <row r="32" spans="1:19" s="133" customFormat="1" ht="18.75">
      <c r="B32" s="231"/>
      <c r="C32" s="201"/>
      <c r="D32" s="200"/>
      <c r="E32" s="194"/>
      <c r="F32" s="227"/>
      <c r="G32" s="227"/>
      <c r="H32" s="205"/>
      <c r="I32" s="266"/>
      <c r="J32" s="227"/>
      <c r="K32" s="227"/>
      <c r="L32" s="205"/>
      <c r="M32" s="191"/>
      <c r="N32" s="134"/>
      <c r="O32" s="134"/>
      <c r="P32" s="134"/>
      <c r="Q32" s="134"/>
      <c r="R32" s="134"/>
      <c r="S32" s="134"/>
    </row>
    <row r="33" spans="1:19" s="133" customFormat="1" ht="18.75">
      <c r="A33" s="221"/>
      <c r="B33" s="222">
        <v>2</v>
      </c>
      <c r="C33" s="244" t="s">
        <v>214</v>
      </c>
      <c r="D33" s="222"/>
      <c r="E33" s="214"/>
      <c r="F33" s="214"/>
      <c r="G33" s="214"/>
      <c r="H33" s="205"/>
      <c r="I33" s="266"/>
      <c r="J33" s="214"/>
      <c r="K33" s="214"/>
      <c r="L33" s="205"/>
      <c r="M33" s="193"/>
      <c r="N33" s="134"/>
      <c r="O33" s="134"/>
      <c r="P33" s="134"/>
      <c r="Q33" s="134"/>
      <c r="R33" s="134"/>
      <c r="S33" s="134"/>
    </row>
    <row r="34" spans="1:19" s="133" customFormat="1" ht="18.75">
      <c r="B34" s="232"/>
      <c r="C34" s="238"/>
      <c r="D34" s="200"/>
      <c r="E34" s="194"/>
      <c r="F34" s="227"/>
      <c r="G34" s="227"/>
      <c r="H34" s="205"/>
      <c r="I34" s="266"/>
      <c r="J34" s="227"/>
      <c r="K34" s="227"/>
      <c r="L34" s="205"/>
      <c r="M34" s="192"/>
      <c r="N34" s="239"/>
      <c r="O34" s="134"/>
      <c r="P34" s="134"/>
      <c r="Q34" s="134"/>
      <c r="R34" s="134"/>
      <c r="S34" s="134"/>
    </row>
    <row r="35" spans="1:19" s="241" customFormat="1" ht="15.75" customHeight="1">
      <c r="A35" s="135"/>
      <c r="B35" s="229">
        <v>2.1</v>
      </c>
      <c r="C35" s="243" t="s">
        <v>317</v>
      </c>
      <c r="D35" s="210"/>
      <c r="E35" s="207"/>
      <c r="F35" s="207"/>
      <c r="G35" s="207"/>
      <c r="H35" s="205"/>
      <c r="I35" s="266"/>
      <c r="J35" s="207"/>
      <c r="K35" s="207"/>
      <c r="L35" s="205"/>
      <c r="M35" s="191"/>
    </row>
    <row r="36" spans="1:19" s="133" customFormat="1" ht="48" customHeight="1">
      <c r="B36" s="200" t="s">
        <v>12</v>
      </c>
      <c r="C36" s="233" t="s">
        <v>318</v>
      </c>
      <c r="D36" s="200" t="s">
        <v>117</v>
      </c>
      <c r="E36" s="194">
        <v>1</v>
      </c>
      <c r="F36" s="198">
        <v>20000</v>
      </c>
      <c r="G36" s="198">
        <v>20000</v>
      </c>
      <c r="H36" s="205">
        <f t="shared" si="2"/>
        <v>40000</v>
      </c>
      <c r="I36" s="266"/>
      <c r="J36" s="198">
        <v>0</v>
      </c>
      <c r="K36" s="198">
        <v>50000</v>
      </c>
      <c r="L36" s="205">
        <f>SUM(J36+K36)*E36</f>
        <v>50000</v>
      </c>
      <c r="M36" s="192">
        <f t="shared" ref="M36" si="7">H36-L36</f>
        <v>-10000</v>
      </c>
      <c r="N36" s="134"/>
      <c r="O36" s="134"/>
      <c r="P36" s="134"/>
      <c r="Q36" s="134"/>
      <c r="R36" s="134"/>
      <c r="S36" s="134"/>
    </row>
    <row r="37" spans="1:19" s="133" customFormat="1" ht="93.75">
      <c r="B37" s="200" t="s">
        <v>11</v>
      </c>
      <c r="C37" s="233" t="s">
        <v>319</v>
      </c>
      <c r="D37" s="200" t="s">
        <v>117</v>
      </c>
      <c r="E37" s="194">
        <v>1</v>
      </c>
      <c r="F37" s="198">
        <v>0</v>
      </c>
      <c r="G37" s="198">
        <v>40000</v>
      </c>
      <c r="H37" s="205">
        <f t="shared" si="2"/>
        <v>40000</v>
      </c>
      <c r="I37" s="266"/>
      <c r="J37" s="198">
        <v>0</v>
      </c>
      <c r="K37" s="198">
        <v>200000</v>
      </c>
      <c r="L37" s="205">
        <f>SUM(J37+K37)*E37</f>
        <v>200000</v>
      </c>
      <c r="M37" s="192">
        <f t="shared" ref="M37" si="8">H37-L37</f>
        <v>-160000</v>
      </c>
      <c r="N37" s="134"/>
      <c r="O37" s="134"/>
      <c r="P37" s="134"/>
      <c r="Q37" s="134"/>
      <c r="R37" s="134"/>
      <c r="S37" s="134"/>
    </row>
    <row r="38" spans="1:19" s="133" customFormat="1" ht="18.75">
      <c r="B38" s="200"/>
      <c r="C38" s="242"/>
      <c r="D38" s="200"/>
      <c r="E38" s="194"/>
      <c r="F38" s="198"/>
      <c r="G38" s="198"/>
      <c r="H38" s="205"/>
      <c r="I38" s="266"/>
      <c r="J38" s="198"/>
      <c r="K38" s="198"/>
      <c r="L38" s="205"/>
      <c r="M38" s="191"/>
      <c r="N38" s="134"/>
      <c r="O38" s="134"/>
      <c r="P38" s="134"/>
      <c r="Q38" s="134"/>
      <c r="R38" s="134"/>
      <c r="S38" s="134"/>
    </row>
    <row r="39" spans="1:19" s="241" customFormat="1" ht="15.75" customHeight="1">
      <c r="A39" s="135"/>
      <c r="B39" s="229">
        <v>2.2000000000000002</v>
      </c>
      <c r="C39" s="243" t="s">
        <v>215</v>
      </c>
      <c r="D39" s="210"/>
      <c r="E39" s="207"/>
      <c r="F39" s="207"/>
      <c r="G39" s="207"/>
      <c r="H39" s="205"/>
      <c r="I39" s="266"/>
      <c r="J39" s="207"/>
      <c r="K39" s="207"/>
      <c r="L39" s="205"/>
      <c r="M39" s="187"/>
    </row>
    <row r="40" spans="1:19" s="133" customFormat="1" ht="56.25">
      <c r="B40" s="203"/>
      <c r="C40" s="238" t="s">
        <v>320</v>
      </c>
      <c r="D40" s="200" t="s">
        <v>117</v>
      </c>
      <c r="E40" s="194">
        <v>1</v>
      </c>
      <c r="F40" s="198">
        <v>30000</v>
      </c>
      <c r="G40" s="198">
        <v>20000</v>
      </c>
      <c r="H40" s="205">
        <f t="shared" si="2"/>
        <v>50000</v>
      </c>
      <c r="I40" s="266"/>
      <c r="J40" s="198">
        <v>57500</v>
      </c>
      <c r="K40" s="198">
        <v>20000</v>
      </c>
      <c r="L40" s="205">
        <f>SUM(J40+K40)*E40</f>
        <v>77500</v>
      </c>
      <c r="M40" s="192">
        <f t="shared" ref="M40" si="9">H40-L40</f>
        <v>-27500</v>
      </c>
      <c r="N40" s="134"/>
      <c r="O40" s="134"/>
      <c r="P40" s="134"/>
      <c r="Q40" s="134"/>
      <c r="R40" s="134"/>
      <c r="S40" s="134"/>
    </row>
    <row r="41" spans="1:19" s="133" customFormat="1" ht="18.75">
      <c r="B41" s="200"/>
      <c r="C41" s="242"/>
      <c r="D41" s="200"/>
      <c r="E41" s="194"/>
      <c r="F41" s="227"/>
      <c r="G41" s="227"/>
      <c r="H41" s="205"/>
      <c r="I41" s="266"/>
      <c r="J41" s="227"/>
      <c r="K41" s="227"/>
      <c r="L41" s="205"/>
      <c r="M41" s="187"/>
      <c r="N41" s="134"/>
      <c r="O41" s="134"/>
      <c r="P41" s="134"/>
      <c r="Q41" s="134"/>
      <c r="R41" s="134"/>
      <c r="S41" s="134"/>
    </row>
    <row r="42" spans="1:19" s="241" customFormat="1" ht="15.75" customHeight="1">
      <c r="A42" s="135"/>
      <c r="B42" s="229">
        <v>2.2999999999999998</v>
      </c>
      <c r="C42" s="243" t="s">
        <v>321</v>
      </c>
      <c r="D42" s="210"/>
      <c r="E42" s="207"/>
      <c r="F42" s="207"/>
      <c r="G42" s="207"/>
      <c r="H42" s="205"/>
      <c r="I42" s="266"/>
      <c r="J42" s="207"/>
      <c r="K42" s="207"/>
      <c r="L42" s="205"/>
      <c r="M42" s="187"/>
    </row>
    <row r="43" spans="1:19" s="133" customFormat="1" ht="93.75">
      <c r="A43" s="134"/>
      <c r="B43" s="203"/>
      <c r="C43" s="233" t="s">
        <v>220</v>
      </c>
      <c r="D43" s="200" t="s">
        <v>117</v>
      </c>
      <c r="E43" s="194">
        <v>1</v>
      </c>
      <c r="F43" s="198">
        <v>10000</v>
      </c>
      <c r="G43" s="198">
        <v>10000</v>
      </c>
      <c r="H43" s="205">
        <f t="shared" si="2"/>
        <v>20000</v>
      </c>
      <c r="I43" s="266"/>
      <c r="J43" s="198">
        <v>11500</v>
      </c>
      <c r="K43" s="198">
        <v>10000</v>
      </c>
      <c r="L43" s="205">
        <f>SUM(J43+K43)*E43</f>
        <v>21500</v>
      </c>
      <c r="M43" s="192">
        <f t="shared" ref="M43" si="10">H43-L43</f>
        <v>-1500</v>
      </c>
      <c r="N43" s="134"/>
      <c r="O43" s="134"/>
      <c r="P43" s="134"/>
      <c r="Q43" s="134"/>
      <c r="R43" s="134"/>
      <c r="S43" s="134"/>
    </row>
    <row r="44" spans="1:19" ht="15.75" customHeight="1">
      <c r="B44" s="196"/>
      <c r="C44" s="202"/>
      <c r="D44" s="196"/>
      <c r="E44" s="194"/>
      <c r="F44" s="216"/>
      <c r="G44" s="216"/>
      <c r="H44" s="216"/>
      <c r="I44" s="267"/>
      <c r="J44" s="216"/>
      <c r="K44" s="216"/>
      <c r="L44" s="216"/>
      <c r="M44" s="187"/>
    </row>
    <row r="45" spans="1:19" s="152" customFormat="1" ht="36.75" customHeight="1">
      <c r="A45" s="150"/>
      <c r="B45" s="210"/>
      <c r="C45" s="370" t="s">
        <v>322</v>
      </c>
      <c r="D45" s="370"/>
      <c r="E45" s="211"/>
      <c r="F45" s="211"/>
      <c r="G45" s="211"/>
      <c r="H45" s="259">
        <f>SUM(H7:H44)</f>
        <v>2502062</v>
      </c>
      <c r="I45" s="268"/>
      <c r="J45" s="260"/>
      <c r="K45" s="260"/>
      <c r="L45" s="259">
        <f>SUM(L7:L44)</f>
        <v>6311634</v>
      </c>
      <c r="M45" s="187"/>
      <c r="N45" s="151"/>
      <c r="O45" s="151"/>
      <c r="P45" s="151"/>
      <c r="Q45" s="151"/>
      <c r="R45" s="151"/>
      <c r="S45" s="151"/>
    </row>
    <row r="46" spans="1:19">
      <c r="E46" s="158"/>
    </row>
  </sheetData>
  <mergeCells count="8">
    <mergeCell ref="M4:M5"/>
    <mergeCell ref="F4:H4"/>
    <mergeCell ref="J4:L4"/>
    <mergeCell ref="C45:D45"/>
    <mergeCell ref="B4:B5"/>
    <mergeCell ref="C4:C5"/>
    <mergeCell ref="D4:D5"/>
    <mergeCell ref="E4:E5"/>
  </mergeCells>
  <conditionalFormatting sqref="M10:M37">
    <cfRule type="cellIs" dxfId="7" priority="5" operator="lessThan">
      <formula>0</formula>
    </cfRule>
    <cfRule type="cellIs" dxfId="6" priority="6" operator="greaterThan">
      <formula>0</formula>
    </cfRule>
  </conditionalFormatting>
  <conditionalFormatting sqref="M40">
    <cfRule type="cellIs" dxfId="5" priority="3" operator="lessThan">
      <formula>0</formula>
    </cfRule>
    <cfRule type="cellIs" dxfId="4" priority="4" operator="greaterThan">
      <formula>0</formula>
    </cfRule>
  </conditionalFormatting>
  <conditionalFormatting sqref="M43">
    <cfRule type="cellIs" dxfId="3" priority="1" operator="lessThan">
      <formula>0</formula>
    </cfRule>
    <cfRule type="cellIs" dxfId="2" priority="2" operator="greaterThan">
      <formula>0</formula>
    </cfRule>
  </conditionalFormatting>
  <printOptions horizontalCentered="1"/>
  <pageMargins left="0.39370078740157499" right="0.39370078740157499" top="0.47244094488188998" bottom="0.47244094488188998" header="0.31496062992126" footer="0.31496062992126"/>
  <pageSetup paperSize="9" scale="64" fitToHeight="0" orientation="landscape" r:id="rId1"/>
  <headerFooter>
    <oddHeader>&amp;LDeutsche Bank AG, Karachi branch&amp;RKarachi Relocation
General Contractor (GC) Works</oddHeader>
    <oddFooter>&amp;L&amp;A&amp;RPage &amp;P of &amp;N&amp;C&amp;1#&amp;"Calibri"&amp;10&amp;K000000 For internal use only</oddFooter>
  </headerFooter>
  <rowBreaks count="1" manualBreakCount="1">
    <brk id="27" max="12"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43"/>
  <sheetViews>
    <sheetView view="pageBreakPreview" zoomScale="70" zoomScaleNormal="80" zoomScaleSheetLayoutView="70" workbookViewId="0">
      <pane xSplit="5" ySplit="5" topLeftCell="F15" activePane="bottomRight" state="frozen"/>
      <selection activeCell="H6" sqref="H6"/>
      <selection pane="topRight" activeCell="H6" sqref="H6"/>
      <selection pane="bottomLeft" activeCell="H6" sqref="H6"/>
      <selection pane="bottomRight" activeCell="P10" sqref="P10"/>
    </sheetView>
  </sheetViews>
  <sheetFormatPr defaultColWidth="9.140625" defaultRowHeight="15"/>
  <cols>
    <col min="1" max="1" width="2.42578125" style="1" customWidth="1"/>
    <col min="2" max="2" width="6" style="96" customWidth="1"/>
    <col min="3" max="3" width="71.5703125" style="1" customWidth="1"/>
    <col min="4" max="4" width="9.140625" style="1" customWidth="1"/>
    <col min="5" max="5" width="8.85546875" style="3" customWidth="1"/>
    <col min="6" max="6" width="14.7109375" style="93" customWidth="1"/>
    <col min="7" max="7" width="13.85546875" style="93" customWidth="1"/>
    <col min="8" max="8" width="14.42578125" style="93" customWidth="1"/>
    <col min="9" max="9" width="1.42578125" style="143" customWidth="1"/>
    <col min="10" max="10" width="16.85546875" style="93" customWidth="1"/>
    <col min="11" max="11" width="15.42578125" style="93" customWidth="1"/>
    <col min="12" max="12" width="14.7109375" style="93" customWidth="1"/>
    <col min="13" max="13" width="17.5703125" style="182" customWidth="1"/>
    <col min="14" max="19" width="9.140625" style="4"/>
    <col min="20" max="16384" width="9.140625" style="1"/>
  </cols>
  <sheetData>
    <row r="1" spans="1:19" ht="18.75">
      <c r="B1" s="100" t="s">
        <v>126</v>
      </c>
      <c r="C1" s="99"/>
      <c r="D1" s="101"/>
      <c r="E1" s="102"/>
      <c r="F1" s="103"/>
      <c r="G1" s="103"/>
      <c r="H1" s="103"/>
      <c r="I1" s="118"/>
      <c r="J1" s="103"/>
      <c r="K1" s="103"/>
      <c r="L1" s="104" t="s">
        <v>123</v>
      </c>
    </row>
    <row r="2" spans="1:19" ht="18.75">
      <c r="B2" s="100" t="s">
        <v>125</v>
      </c>
      <c r="C2" s="99"/>
      <c r="D2" s="101"/>
      <c r="E2" s="102"/>
      <c r="F2" s="103"/>
      <c r="G2" s="103"/>
      <c r="H2" s="103"/>
      <c r="I2" s="118"/>
      <c r="J2" s="103"/>
      <c r="K2" s="103"/>
      <c r="L2" s="103"/>
    </row>
    <row r="3" spans="1:19" ht="19.5" thickBot="1">
      <c r="B3" s="100" t="s">
        <v>323</v>
      </c>
      <c r="C3" s="99"/>
      <c r="D3" s="101"/>
      <c r="E3" s="102"/>
      <c r="F3" s="103"/>
      <c r="G3" s="103"/>
      <c r="H3" s="103"/>
      <c r="I3" s="118"/>
      <c r="J3" s="103"/>
      <c r="K3" s="103"/>
      <c r="L3" s="103"/>
    </row>
    <row r="4" spans="1:19" ht="39.75" customHeight="1">
      <c r="B4" s="381" t="s">
        <v>34</v>
      </c>
      <c r="C4" s="383" t="s">
        <v>0</v>
      </c>
      <c r="D4" s="383" t="s">
        <v>1</v>
      </c>
      <c r="E4" s="385" t="s">
        <v>3</v>
      </c>
      <c r="F4" s="379" t="s">
        <v>327</v>
      </c>
      <c r="G4" s="379"/>
      <c r="H4" s="379"/>
      <c r="I4" s="314"/>
      <c r="J4" s="380" t="s">
        <v>331</v>
      </c>
      <c r="K4" s="380"/>
      <c r="L4" s="380"/>
      <c r="M4" s="377" t="s">
        <v>332</v>
      </c>
    </row>
    <row r="5" spans="1:19" s="2" customFormat="1" ht="66.75" customHeight="1" thickBot="1">
      <c r="B5" s="388"/>
      <c r="C5" s="389"/>
      <c r="D5" s="389"/>
      <c r="E5" s="390"/>
      <c r="F5" s="253" t="s">
        <v>329</v>
      </c>
      <c r="G5" s="253" t="s">
        <v>330</v>
      </c>
      <c r="H5" s="253" t="s">
        <v>328</v>
      </c>
      <c r="I5" s="261"/>
      <c r="J5" s="254" t="s">
        <v>329</v>
      </c>
      <c r="K5" s="254" t="s">
        <v>330</v>
      </c>
      <c r="L5" s="254" t="s">
        <v>328</v>
      </c>
      <c r="M5" s="391"/>
      <c r="N5" s="97"/>
      <c r="O5" s="97"/>
      <c r="P5" s="97"/>
      <c r="Q5" s="97"/>
      <c r="R5" s="97"/>
      <c r="S5" s="97"/>
    </row>
    <row r="6" spans="1:19" s="2" customFormat="1">
      <c r="B6" s="255"/>
      <c r="C6" s="256"/>
      <c r="D6" s="255"/>
      <c r="E6" s="257"/>
      <c r="F6" s="258"/>
      <c r="G6" s="258"/>
      <c r="H6" s="258"/>
      <c r="I6" s="262"/>
      <c r="J6" s="258"/>
      <c r="K6" s="258"/>
      <c r="L6" s="258"/>
      <c r="M6" s="183"/>
      <c r="N6" s="97"/>
      <c r="O6" s="97"/>
      <c r="P6" s="97"/>
      <c r="Q6" s="97"/>
      <c r="R6" s="97"/>
      <c r="S6" s="97"/>
    </row>
    <row r="7" spans="1:19" s="95" customFormat="1" ht="19.5" customHeight="1">
      <c r="A7" s="180"/>
      <c r="B7" s="188">
        <v>1</v>
      </c>
      <c r="C7" s="190" t="s">
        <v>299</v>
      </c>
      <c r="D7" s="188"/>
      <c r="E7" s="189"/>
      <c r="F7" s="189"/>
      <c r="G7" s="189"/>
      <c r="H7" s="189"/>
      <c r="I7" s="263"/>
      <c r="J7" s="189"/>
      <c r="K7" s="189"/>
      <c r="L7" s="189"/>
      <c r="M7" s="181"/>
    </row>
    <row r="8" spans="1:19" ht="18.75">
      <c r="B8" s="107"/>
      <c r="C8" s="108"/>
      <c r="D8" s="109"/>
      <c r="E8" s="110"/>
      <c r="F8" s="111"/>
      <c r="G8" s="111"/>
      <c r="H8" s="111"/>
      <c r="I8" s="264"/>
      <c r="J8" s="111"/>
      <c r="K8" s="111"/>
      <c r="L8" s="111"/>
      <c r="M8" s="184"/>
    </row>
    <row r="9" spans="1:19" s="165" customFormat="1" ht="18.75">
      <c r="A9" s="94"/>
      <c r="B9" s="160">
        <v>1.1000000000000001</v>
      </c>
      <c r="C9" s="230" t="s">
        <v>300</v>
      </c>
      <c r="D9" s="161"/>
      <c r="E9" s="162"/>
      <c r="F9" s="163"/>
      <c r="G9" s="163"/>
      <c r="H9" s="163"/>
      <c r="I9" s="265"/>
      <c r="J9" s="163"/>
      <c r="K9" s="163"/>
      <c r="L9" s="163"/>
      <c r="M9" s="181"/>
      <c r="N9" s="164"/>
      <c r="O9" s="164"/>
      <c r="P9" s="164"/>
      <c r="Q9" s="164"/>
      <c r="R9" s="164"/>
      <c r="S9" s="164"/>
    </row>
    <row r="10" spans="1:19" s="165" customFormat="1" ht="18.75">
      <c r="B10" s="168" t="s">
        <v>12</v>
      </c>
      <c r="C10" s="170" t="s">
        <v>146</v>
      </c>
      <c r="D10" s="168" t="s">
        <v>155</v>
      </c>
      <c r="E10" s="105">
        <v>160</v>
      </c>
      <c r="F10" s="106">
        <v>1580</v>
      </c>
      <c r="G10" s="106">
        <v>500</v>
      </c>
      <c r="H10" s="146">
        <f>SUM(F10+G10)*E10</f>
        <v>332800</v>
      </c>
      <c r="I10" s="266"/>
      <c r="J10" s="106">
        <v>1938</v>
      </c>
      <c r="K10" s="106">
        <v>650</v>
      </c>
      <c r="L10" s="146">
        <f t="shared" ref="L10:L15" si="0">SUM(J10+K10)*E10</f>
        <v>414080</v>
      </c>
      <c r="M10" s="185">
        <f>H10-L10</f>
        <v>-81280</v>
      </c>
      <c r="N10" s="164"/>
      <c r="O10" s="164"/>
      <c r="P10" s="164"/>
      <c r="Q10" s="164"/>
      <c r="R10" s="164"/>
      <c r="S10" s="164"/>
    </row>
    <row r="11" spans="1:19" s="165" customFormat="1" ht="18.75">
      <c r="B11" s="168" t="s">
        <v>11</v>
      </c>
      <c r="C11" s="170" t="s">
        <v>226</v>
      </c>
      <c r="D11" s="168" t="s">
        <v>155</v>
      </c>
      <c r="E11" s="105">
        <v>20</v>
      </c>
      <c r="F11" s="106">
        <v>2141</v>
      </c>
      <c r="G11" s="106">
        <v>580</v>
      </c>
      <c r="H11" s="146">
        <f t="shared" ref="H11:H26" si="1">SUM(F11+G11)*E11</f>
        <v>54420</v>
      </c>
      <c r="I11" s="266"/>
      <c r="J11" s="106">
        <v>2645</v>
      </c>
      <c r="K11" s="106">
        <v>675</v>
      </c>
      <c r="L11" s="146">
        <f t="shared" si="0"/>
        <v>66400</v>
      </c>
      <c r="M11" s="185">
        <f t="shared" ref="M11:M15" si="2">H11-L11</f>
        <v>-11980</v>
      </c>
      <c r="N11" s="164"/>
      <c r="O11" s="164"/>
      <c r="P11" s="164"/>
      <c r="Q11" s="164"/>
      <c r="R11" s="164"/>
      <c r="S11" s="164"/>
    </row>
    <row r="12" spans="1:19" s="165" customFormat="1" ht="18.75">
      <c r="B12" s="168" t="s">
        <v>39</v>
      </c>
      <c r="C12" s="170" t="s">
        <v>301</v>
      </c>
      <c r="D12" s="168" t="s">
        <v>155</v>
      </c>
      <c r="E12" s="105">
        <v>4</v>
      </c>
      <c r="F12" s="106">
        <v>2555</v>
      </c>
      <c r="G12" s="106">
        <v>750</v>
      </c>
      <c r="H12" s="146">
        <f t="shared" si="1"/>
        <v>13220</v>
      </c>
      <c r="I12" s="266"/>
      <c r="J12" s="106">
        <v>3145</v>
      </c>
      <c r="K12" s="106">
        <v>1100</v>
      </c>
      <c r="L12" s="146">
        <f t="shared" si="0"/>
        <v>16980</v>
      </c>
      <c r="M12" s="185">
        <f t="shared" si="2"/>
        <v>-3760</v>
      </c>
      <c r="N12" s="164"/>
      <c r="O12" s="164"/>
      <c r="P12" s="164"/>
      <c r="Q12" s="164"/>
      <c r="R12" s="164"/>
      <c r="S12" s="164"/>
    </row>
    <row r="13" spans="1:19" s="165" customFormat="1" ht="18.75">
      <c r="B13" s="168" t="s">
        <v>115</v>
      </c>
      <c r="C13" s="170" t="s">
        <v>162</v>
      </c>
      <c r="D13" s="168" t="s">
        <v>155</v>
      </c>
      <c r="E13" s="105">
        <v>20</v>
      </c>
      <c r="F13" s="106">
        <v>3436</v>
      </c>
      <c r="G13" s="106">
        <v>850</v>
      </c>
      <c r="H13" s="146">
        <f t="shared" si="1"/>
        <v>85720</v>
      </c>
      <c r="I13" s="266"/>
      <c r="J13" s="106">
        <v>4232</v>
      </c>
      <c r="K13" s="106">
        <v>1200</v>
      </c>
      <c r="L13" s="146">
        <f t="shared" si="0"/>
        <v>108640</v>
      </c>
      <c r="M13" s="185">
        <f t="shared" si="2"/>
        <v>-22920</v>
      </c>
      <c r="N13" s="164"/>
      <c r="O13" s="164"/>
      <c r="P13" s="164"/>
      <c r="Q13" s="164"/>
      <c r="R13" s="164"/>
      <c r="S13" s="164"/>
    </row>
    <row r="14" spans="1:19" s="165" customFormat="1" ht="18.75">
      <c r="B14" s="168" t="s">
        <v>118</v>
      </c>
      <c r="C14" s="170" t="s">
        <v>302</v>
      </c>
      <c r="D14" s="168" t="s">
        <v>155</v>
      </c>
      <c r="E14" s="105">
        <v>30</v>
      </c>
      <c r="F14" s="106">
        <v>5452</v>
      </c>
      <c r="G14" s="106">
        <v>1150</v>
      </c>
      <c r="H14" s="146">
        <f t="shared" si="1"/>
        <v>198060</v>
      </c>
      <c r="I14" s="266"/>
      <c r="J14" s="106">
        <v>6705</v>
      </c>
      <c r="K14" s="106">
        <v>1400</v>
      </c>
      <c r="L14" s="146">
        <f t="shared" si="0"/>
        <v>243150</v>
      </c>
      <c r="M14" s="185">
        <f t="shared" si="2"/>
        <v>-45090</v>
      </c>
      <c r="N14" s="164"/>
      <c r="O14" s="164"/>
      <c r="P14" s="164"/>
      <c r="Q14" s="164"/>
      <c r="R14" s="164"/>
      <c r="S14" s="164"/>
    </row>
    <row r="15" spans="1:19" s="165" customFormat="1" ht="18.75">
      <c r="B15" s="168" t="s">
        <v>116</v>
      </c>
      <c r="C15" s="170" t="s">
        <v>303</v>
      </c>
      <c r="D15" s="168" t="s">
        <v>155</v>
      </c>
      <c r="E15" s="105">
        <v>20</v>
      </c>
      <c r="F15" s="106">
        <v>7404</v>
      </c>
      <c r="G15" s="106">
        <v>1500</v>
      </c>
      <c r="H15" s="146">
        <f t="shared" si="1"/>
        <v>178080</v>
      </c>
      <c r="I15" s="266"/>
      <c r="J15" s="106">
        <v>9108</v>
      </c>
      <c r="K15" s="106">
        <v>1600</v>
      </c>
      <c r="L15" s="146">
        <f t="shared" si="0"/>
        <v>214160</v>
      </c>
      <c r="M15" s="185">
        <f t="shared" si="2"/>
        <v>-36080</v>
      </c>
      <c r="N15" s="164"/>
      <c r="O15" s="164"/>
      <c r="P15" s="164"/>
      <c r="Q15" s="164"/>
      <c r="R15" s="164"/>
      <c r="S15" s="164"/>
    </row>
    <row r="16" spans="1:19" s="165" customFormat="1" ht="45">
      <c r="B16" s="166"/>
      <c r="C16" s="167" t="s">
        <v>305</v>
      </c>
      <c r="D16" s="168"/>
      <c r="E16" s="105"/>
      <c r="F16" s="169"/>
      <c r="G16" s="169"/>
      <c r="H16" s="146"/>
      <c r="I16" s="266"/>
      <c r="J16" s="169"/>
      <c r="K16" s="169"/>
      <c r="L16" s="146"/>
      <c r="M16" s="181"/>
      <c r="N16" s="164"/>
      <c r="O16" s="164"/>
      <c r="P16" s="164"/>
      <c r="Q16" s="164"/>
      <c r="R16" s="164"/>
      <c r="S16" s="164"/>
    </row>
    <row r="17" spans="1:19" s="165" customFormat="1" ht="31.5" customHeight="1">
      <c r="B17" s="168" t="s">
        <v>12</v>
      </c>
      <c r="C17" s="170" t="s">
        <v>306</v>
      </c>
      <c r="D17" s="168" t="s">
        <v>6</v>
      </c>
      <c r="E17" s="105">
        <v>23</v>
      </c>
      <c r="F17" s="149">
        <v>2500</v>
      </c>
      <c r="G17" s="149">
        <v>300</v>
      </c>
      <c r="H17" s="146">
        <f t="shared" si="1"/>
        <v>64400</v>
      </c>
      <c r="I17" s="266"/>
      <c r="J17" s="149">
        <v>1955</v>
      </c>
      <c r="K17" s="149">
        <v>500</v>
      </c>
      <c r="L17" s="146">
        <f>SUM(J17+K17)*E17</f>
        <v>56465</v>
      </c>
      <c r="M17" s="185">
        <f t="shared" ref="M17:M18" si="3">H17-L17</f>
        <v>7935</v>
      </c>
      <c r="N17" s="164"/>
      <c r="O17" s="164"/>
      <c r="P17" s="164"/>
      <c r="Q17" s="164"/>
      <c r="R17" s="164"/>
      <c r="S17" s="164"/>
    </row>
    <row r="18" spans="1:19" s="165" customFormat="1" ht="30">
      <c r="B18" s="168" t="s">
        <v>11</v>
      </c>
      <c r="C18" s="170" t="s">
        <v>307</v>
      </c>
      <c r="D18" s="168" t="s">
        <v>6</v>
      </c>
      <c r="E18" s="105">
        <v>35</v>
      </c>
      <c r="F18" s="149">
        <v>3200</v>
      </c>
      <c r="G18" s="149">
        <v>400</v>
      </c>
      <c r="H18" s="146">
        <f t="shared" si="1"/>
        <v>126000</v>
      </c>
      <c r="I18" s="266"/>
      <c r="J18" s="149">
        <v>2128</v>
      </c>
      <c r="K18" s="149">
        <v>500</v>
      </c>
      <c r="L18" s="146">
        <f>SUM(J18+K18)*E18</f>
        <v>91980</v>
      </c>
      <c r="M18" s="185">
        <f t="shared" si="3"/>
        <v>34020</v>
      </c>
      <c r="N18" s="164"/>
      <c r="O18" s="164"/>
      <c r="P18" s="164"/>
      <c r="Q18" s="164"/>
      <c r="R18" s="164"/>
      <c r="S18" s="164"/>
    </row>
    <row r="19" spans="1:19" s="165" customFormat="1" ht="45">
      <c r="B19" s="166"/>
      <c r="C19" s="167" t="s">
        <v>309</v>
      </c>
      <c r="D19" s="168"/>
      <c r="E19" s="105"/>
      <c r="F19" s="169"/>
      <c r="G19" s="169"/>
      <c r="H19" s="146"/>
      <c r="I19" s="266"/>
      <c r="J19" s="169"/>
      <c r="K19" s="169"/>
      <c r="L19" s="146"/>
      <c r="M19" s="181"/>
      <c r="N19" s="164"/>
      <c r="O19" s="164"/>
      <c r="P19" s="164"/>
      <c r="Q19" s="164"/>
      <c r="R19" s="164"/>
      <c r="S19" s="164"/>
    </row>
    <row r="20" spans="1:19" s="165" customFormat="1" ht="31.5" customHeight="1">
      <c r="B20" s="168" t="s">
        <v>12</v>
      </c>
      <c r="C20" s="170" t="s">
        <v>310</v>
      </c>
      <c r="D20" s="168" t="s">
        <v>6</v>
      </c>
      <c r="E20" s="105">
        <v>3</v>
      </c>
      <c r="F20" s="106">
        <v>15600</v>
      </c>
      <c r="G20" s="106">
        <v>300</v>
      </c>
      <c r="H20" s="146">
        <f t="shared" si="1"/>
        <v>47700</v>
      </c>
      <c r="I20" s="266"/>
      <c r="J20" s="149">
        <v>16100</v>
      </c>
      <c r="K20" s="149">
        <v>500</v>
      </c>
      <c r="L20" s="146">
        <f t="shared" ref="L20:L26" si="4">SUM(J20+K20)*E20</f>
        <v>49800</v>
      </c>
      <c r="M20" s="185">
        <f t="shared" ref="M20:M22" si="5">H20-L20</f>
        <v>-2100</v>
      </c>
      <c r="N20" s="164"/>
      <c r="O20" s="164"/>
      <c r="P20" s="164"/>
      <c r="Q20" s="164"/>
      <c r="R20" s="164"/>
      <c r="S20" s="164"/>
    </row>
    <row r="21" spans="1:19" s="165" customFormat="1" ht="18.75">
      <c r="B21" s="168" t="s">
        <v>11</v>
      </c>
      <c r="C21" s="170" t="s">
        <v>311</v>
      </c>
      <c r="D21" s="168" t="s">
        <v>6</v>
      </c>
      <c r="E21" s="105">
        <v>3</v>
      </c>
      <c r="F21" s="106">
        <v>8000</v>
      </c>
      <c r="G21" s="106">
        <v>300</v>
      </c>
      <c r="H21" s="146">
        <f t="shared" si="1"/>
        <v>24900</v>
      </c>
      <c r="I21" s="266"/>
      <c r="J21" s="149">
        <v>7705</v>
      </c>
      <c r="K21" s="149">
        <v>500</v>
      </c>
      <c r="L21" s="146">
        <f t="shared" si="4"/>
        <v>24615</v>
      </c>
      <c r="M21" s="185">
        <f t="shared" si="5"/>
        <v>285</v>
      </c>
      <c r="N21" s="164"/>
      <c r="O21" s="164"/>
      <c r="P21" s="164"/>
      <c r="Q21" s="164"/>
      <c r="R21" s="164"/>
      <c r="S21" s="164"/>
    </row>
    <row r="22" spans="1:19" s="165" customFormat="1" ht="18.75">
      <c r="B22" s="168" t="s">
        <v>39</v>
      </c>
      <c r="C22" s="170" t="s">
        <v>324</v>
      </c>
      <c r="D22" s="168" t="s">
        <v>6</v>
      </c>
      <c r="E22" s="105">
        <v>1</v>
      </c>
      <c r="F22" s="106">
        <v>13000</v>
      </c>
      <c r="G22" s="106">
        <v>500</v>
      </c>
      <c r="H22" s="146">
        <f t="shared" si="1"/>
        <v>13500</v>
      </c>
      <c r="I22" s="266"/>
      <c r="J22" s="149">
        <v>13800</v>
      </c>
      <c r="K22" s="149">
        <v>500</v>
      </c>
      <c r="L22" s="146">
        <f t="shared" si="4"/>
        <v>14300</v>
      </c>
      <c r="M22" s="185">
        <f t="shared" si="5"/>
        <v>-800</v>
      </c>
      <c r="N22" s="164"/>
      <c r="O22" s="164"/>
      <c r="P22" s="164"/>
      <c r="Q22" s="164"/>
      <c r="R22" s="164"/>
      <c r="S22" s="164"/>
    </row>
    <row r="23" spans="1:19" s="165" customFormat="1" ht="34.5" customHeight="1">
      <c r="B23" s="168" t="s">
        <v>12</v>
      </c>
      <c r="C23" s="167" t="s">
        <v>318</v>
      </c>
      <c r="D23" s="168" t="s">
        <v>117</v>
      </c>
      <c r="E23" s="105">
        <v>1</v>
      </c>
      <c r="F23" s="106">
        <v>20000</v>
      </c>
      <c r="G23" s="106">
        <v>20000</v>
      </c>
      <c r="H23" s="146">
        <f t="shared" si="1"/>
        <v>40000</v>
      </c>
      <c r="I23" s="266"/>
      <c r="J23" s="106">
        <v>0</v>
      </c>
      <c r="K23" s="106">
        <v>50000</v>
      </c>
      <c r="L23" s="146">
        <f t="shared" si="4"/>
        <v>50000</v>
      </c>
      <c r="M23" s="185">
        <f t="shared" ref="M23:M24" si="6">H23-L23</f>
        <v>-10000</v>
      </c>
      <c r="N23" s="164"/>
      <c r="O23" s="164"/>
      <c r="P23" s="164"/>
      <c r="Q23" s="164"/>
      <c r="R23" s="164"/>
      <c r="S23" s="164"/>
    </row>
    <row r="24" spans="1:19" s="171" customFormat="1" ht="60">
      <c r="B24" s="168" t="s">
        <v>11</v>
      </c>
      <c r="C24" s="167" t="s">
        <v>319</v>
      </c>
      <c r="D24" s="168" t="s">
        <v>117</v>
      </c>
      <c r="E24" s="105">
        <v>1</v>
      </c>
      <c r="F24" s="106">
        <v>0</v>
      </c>
      <c r="G24" s="106">
        <v>40000</v>
      </c>
      <c r="H24" s="146">
        <f t="shared" si="1"/>
        <v>40000</v>
      </c>
      <c r="I24" s="266"/>
      <c r="J24" s="106">
        <v>0</v>
      </c>
      <c r="K24" s="106">
        <v>200000</v>
      </c>
      <c r="L24" s="146">
        <f t="shared" si="4"/>
        <v>200000</v>
      </c>
      <c r="M24" s="185">
        <f t="shared" si="6"/>
        <v>-160000</v>
      </c>
      <c r="N24" s="172"/>
      <c r="O24" s="172"/>
      <c r="P24" s="172"/>
      <c r="Q24" s="172"/>
      <c r="R24" s="172"/>
      <c r="S24" s="172"/>
    </row>
    <row r="25" spans="1:19" s="165" customFormat="1" ht="30">
      <c r="B25" s="173"/>
      <c r="C25" s="174" t="s">
        <v>320</v>
      </c>
      <c r="D25" s="168" t="s">
        <v>117</v>
      </c>
      <c r="E25" s="105">
        <v>1</v>
      </c>
      <c r="F25" s="106">
        <v>30000</v>
      </c>
      <c r="G25" s="106">
        <v>20000</v>
      </c>
      <c r="H25" s="146">
        <f t="shared" si="1"/>
        <v>50000</v>
      </c>
      <c r="I25" s="266"/>
      <c r="J25" s="106">
        <v>57500</v>
      </c>
      <c r="K25" s="106">
        <v>20000</v>
      </c>
      <c r="L25" s="146">
        <f t="shared" si="4"/>
        <v>77500</v>
      </c>
      <c r="M25" s="185">
        <f t="shared" ref="M25" si="7">H25-L25</f>
        <v>-27500</v>
      </c>
      <c r="N25" s="164"/>
      <c r="O25" s="164"/>
      <c r="P25" s="164"/>
      <c r="Q25" s="164"/>
      <c r="R25" s="164"/>
      <c r="S25" s="164"/>
    </row>
    <row r="26" spans="1:19" s="165" customFormat="1" ht="60">
      <c r="A26" s="164"/>
      <c r="B26" s="173"/>
      <c r="C26" s="167" t="s">
        <v>220</v>
      </c>
      <c r="D26" s="168" t="s">
        <v>117</v>
      </c>
      <c r="E26" s="105">
        <v>1</v>
      </c>
      <c r="F26" s="106">
        <v>10000</v>
      </c>
      <c r="G26" s="106">
        <v>10000</v>
      </c>
      <c r="H26" s="146">
        <f t="shared" si="1"/>
        <v>20000</v>
      </c>
      <c r="I26" s="266"/>
      <c r="J26" s="106">
        <v>11500</v>
      </c>
      <c r="K26" s="106">
        <v>10000</v>
      </c>
      <c r="L26" s="146">
        <f t="shared" si="4"/>
        <v>21500</v>
      </c>
      <c r="M26" s="185">
        <f t="shared" ref="M26" si="8">H26-L26</f>
        <v>-1500</v>
      </c>
      <c r="N26" s="164"/>
      <c r="O26" s="164"/>
      <c r="P26" s="164"/>
      <c r="Q26" s="164"/>
      <c r="R26" s="164"/>
      <c r="S26" s="164"/>
    </row>
    <row r="27" spans="1:19" s="175" customFormat="1" ht="15.75" customHeight="1">
      <c r="B27" s="176"/>
      <c r="C27" s="177"/>
      <c r="D27" s="176"/>
      <c r="E27" s="112"/>
      <c r="F27" s="178"/>
      <c r="G27" s="178"/>
      <c r="H27" s="178"/>
      <c r="I27" s="266"/>
      <c r="J27" s="178"/>
      <c r="K27" s="178"/>
      <c r="L27" s="178"/>
      <c r="M27" s="186"/>
      <c r="N27" s="179"/>
      <c r="O27" s="179"/>
      <c r="P27" s="179"/>
      <c r="Q27" s="179"/>
      <c r="R27" s="179"/>
      <c r="S27" s="179"/>
    </row>
    <row r="28" spans="1:19" s="99" customFormat="1" ht="36.75" customHeight="1">
      <c r="A28" s="269"/>
      <c r="B28" s="270"/>
      <c r="C28" s="387" t="s">
        <v>322</v>
      </c>
      <c r="D28" s="387"/>
      <c r="E28" s="271"/>
      <c r="F28" s="271"/>
      <c r="G28" s="271"/>
      <c r="H28" s="272">
        <f>SUM(H7:H27)</f>
        <v>1288800</v>
      </c>
      <c r="I28" s="266"/>
      <c r="J28" s="271"/>
      <c r="K28" s="271"/>
      <c r="L28" s="272">
        <f>SUM(L7:L27)</f>
        <v>1649570</v>
      </c>
      <c r="M28" s="187"/>
    </row>
    <row r="29" spans="1:19" ht="18.75">
      <c r="E29" s="98"/>
      <c r="I29" s="266"/>
    </row>
    <row r="30" spans="1:19" ht="18.75">
      <c r="I30" s="266"/>
    </row>
    <row r="31" spans="1:19" ht="18.75">
      <c r="I31" s="266"/>
    </row>
    <row r="32" spans="1:19" ht="18.75">
      <c r="I32" s="266"/>
    </row>
    <row r="33" spans="9:9" ht="18.75">
      <c r="I33" s="266"/>
    </row>
    <row r="34" spans="9:9" ht="18.75">
      <c r="I34" s="266"/>
    </row>
    <row r="35" spans="9:9" ht="18.75">
      <c r="I35" s="266"/>
    </row>
    <row r="36" spans="9:9" ht="18.75">
      <c r="I36" s="266"/>
    </row>
    <row r="37" spans="9:9" ht="18.75">
      <c r="I37" s="266"/>
    </row>
    <row r="38" spans="9:9" ht="18.75">
      <c r="I38" s="267"/>
    </row>
    <row r="39" spans="9:9" ht="21">
      <c r="I39" s="268"/>
    </row>
    <row r="42" spans="9:9" ht="14.25">
      <c r="I42" s="93"/>
    </row>
    <row r="43" spans="9:9" ht="14.25">
      <c r="I43" s="93"/>
    </row>
  </sheetData>
  <mergeCells count="8">
    <mergeCell ref="M4:M5"/>
    <mergeCell ref="F4:H4"/>
    <mergeCell ref="J4:L4"/>
    <mergeCell ref="C28:D28"/>
    <mergeCell ref="B4:B5"/>
    <mergeCell ref="C4:C5"/>
    <mergeCell ref="D4:D5"/>
    <mergeCell ref="E4:E5"/>
  </mergeCells>
  <conditionalFormatting sqref="M10:M26">
    <cfRule type="cellIs" dxfId="1" priority="1" operator="lessThan">
      <formula>0</formula>
    </cfRule>
    <cfRule type="cellIs" dxfId="0" priority="2" operator="greaterThan">
      <formula>0</formula>
    </cfRule>
  </conditionalFormatting>
  <printOptions horizontalCentered="1"/>
  <pageMargins left="0.39370078740157499" right="0.39370078740157499" top="0.47244094488188998" bottom="0.47244094488188998" header="0.31496062992126" footer="0.31496062992126"/>
  <pageSetup paperSize="9" scale="67" fitToHeight="0" orientation="landscape" r:id="rId1"/>
  <headerFooter>
    <oddHeader>&amp;LDeutsche Bank AG, Karachi branch&amp;RKarachi Relocation
General Contractor (GC) Works</oddHeader>
    <oddFooter>&amp;L&amp;A&amp;RPage &amp;P of &amp;N&amp;C&amp;1#&amp;"Calibri"&amp;10&amp;K000000 For internal use only</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tabSelected="1" topLeftCell="A10" workbookViewId="0">
      <selection activeCell="G15" sqref="G15"/>
    </sheetView>
  </sheetViews>
  <sheetFormatPr defaultRowHeight="18.75"/>
  <cols>
    <col min="1" max="1" width="8.7109375" style="280" customWidth="1"/>
    <col min="2" max="2" width="43.7109375" style="151" customWidth="1"/>
    <col min="3" max="3" width="18.85546875" style="151" customWidth="1"/>
    <col min="4" max="4" width="18.5703125" style="151" customWidth="1"/>
    <col min="5" max="5" width="14.85546875" style="151" bestFit="1" customWidth="1"/>
    <col min="6" max="6" width="17" style="151" bestFit="1" customWidth="1"/>
    <col min="7" max="255" width="9.140625" style="151"/>
    <col min="256" max="256" width="12.42578125" style="151" customWidth="1"/>
    <col min="257" max="257" width="100.7109375" style="151" customWidth="1"/>
    <col min="258" max="260" width="22.7109375" style="151" customWidth="1"/>
    <col min="261" max="261" width="12" style="151" bestFit="1" customWidth="1"/>
    <col min="262" max="262" width="17" style="151" bestFit="1" customWidth="1"/>
    <col min="263" max="511" width="9.140625" style="151"/>
    <col min="512" max="512" width="12.42578125" style="151" customWidth="1"/>
    <col min="513" max="513" width="100.7109375" style="151" customWidth="1"/>
    <col min="514" max="516" width="22.7109375" style="151" customWidth="1"/>
    <col min="517" max="517" width="12" style="151" bestFit="1" customWidth="1"/>
    <col min="518" max="518" width="17" style="151" bestFit="1" customWidth="1"/>
    <col min="519" max="767" width="9.140625" style="151"/>
    <col min="768" max="768" width="12.42578125" style="151" customWidth="1"/>
    <col min="769" max="769" width="100.7109375" style="151" customWidth="1"/>
    <col min="770" max="772" width="22.7109375" style="151" customWidth="1"/>
    <col min="773" max="773" width="12" style="151" bestFit="1" customWidth="1"/>
    <col min="774" max="774" width="17" style="151" bestFit="1" customWidth="1"/>
    <col min="775" max="1023" width="9.140625" style="151"/>
    <col min="1024" max="1024" width="12.42578125" style="151" customWidth="1"/>
    <col min="1025" max="1025" width="100.7109375" style="151" customWidth="1"/>
    <col min="1026" max="1028" width="22.7109375" style="151" customWidth="1"/>
    <col min="1029" max="1029" width="12" style="151" bestFit="1" customWidth="1"/>
    <col min="1030" max="1030" width="17" style="151" bestFit="1" customWidth="1"/>
    <col min="1031" max="1279" width="9.140625" style="151"/>
    <col min="1280" max="1280" width="12.42578125" style="151" customWidth="1"/>
    <col min="1281" max="1281" width="100.7109375" style="151" customWidth="1"/>
    <col min="1282" max="1284" width="22.7109375" style="151" customWidth="1"/>
    <col min="1285" max="1285" width="12" style="151" bestFit="1" customWidth="1"/>
    <col min="1286" max="1286" width="17" style="151" bestFit="1" customWidth="1"/>
    <col min="1287" max="1535" width="9.140625" style="151"/>
    <col min="1536" max="1536" width="12.42578125" style="151" customWidth="1"/>
    <col min="1537" max="1537" width="100.7109375" style="151" customWidth="1"/>
    <col min="1538" max="1540" width="22.7109375" style="151" customWidth="1"/>
    <col min="1541" max="1541" width="12" style="151" bestFit="1" customWidth="1"/>
    <col min="1542" max="1542" width="17" style="151" bestFit="1" customWidth="1"/>
    <col min="1543" max="1791" width="9.140625" style="151"/>
    <col min="1792" max="1792" width="12.42578125" style="151" customWidth="1"/>
    <col min="1793" max="1793" width="100.7109375" style="151" customWidth="1"/>
    <col min="1794" max="1796" width="22.7109375" style="151" customWidth="1"/>
    <col min="1797" max="1797" width="12" style="151" bestFit="1" customWidth="1"/>
    <col min="1798" max="1798" width="17" style="151" bestFit="1" customWidth="1"/>
    <col min="1799" max="2047" width="9.140625" style="151"/>
    <col min="2048" max="2048" width="12.42578125" style="151" customWidth="1"/>
    <col min="2049" max="2049" width="100.7109375" style="151" customWidth="1"/>
    <col min="2050" max="2052" width="22.7109375" style="151" customWidth="1"/>
    <col min="2053" max="2053" width="12" style="151" bestFit="1" customWidth="1"/>
    <col min="2054" max="2054" width="17" style="151" bestFit="1" customWidth="1"/>
    <col min="2055" max="2303" width="9.140625" style="151"/>
    <col min="2304" max="2304" width="12.42578125" style="151" customWidth="1"/>
    <col min="2305" max="2305" width="100.7109375" style="151" customWidth="1"/>
    <col min="2306" max="2308" width="22.7109375" style="151" customWidth="1"/>
    <col min="2309" max="2309" width="12" style="151" bestFit="1" customWidth="1"/>
    <col min="2310" max="2310" width="17" style="151" bestFit="1" customWidth="1"/>
    <col min="2311" max="2559" width="9.140625" style="151"/>
    <col min="2560" max="2560" width="12.42578125" style="151" customWidth="1"/>
    <col min="2561" max="2561" width="100.7109375" style="151" customWidth="1"/>
    <col min="2562" max="2564" width="22.7109375" style="151" customWidth="1"/>
    <col min="2565" max="2565" width="12" style="151" bestFit="1" customWidth="1"/>
    <col min="2566" max="2566" width="17" style="151" bestFit="1" customWidth="1"/>
    <col min="2567" max="2815" width="9.140625" style="151"/>
    <col min="2816" max="2816" width="12.42578125" style="151" customWidth="1"/>
    <col min="2817" max="2817" width="100.7109375" style="151" customWidth="1"/>
    <col min="2818" max="2820" width="22.7109375" style="151" customWidth="1"/>
    <col min="2821" max="2821" width="12" style="151" bestFit="1" customWidth="1"/>
    <col min="2822" max="2822" width="17" style="151" bestFit="1" customWidth="1"/>
    <col min="2823" max="3071" width="9.140625" style="151"/>
    <col min="3072" max="3072" width="12.42578125" style="151" customWidth="1"/>
    <col min="3073" max="3073" width="100.7109375" style="151" customWidth="1"/>
    <col min="3074" max="3076" width="22.7109375" style="151" customWidth="1"/>
    <col min="3077" max="3077" width="12" style="151" bestFit="1" customWidth="1"/>
    <col min="3078" max="3078" width="17" style="151" bestFit="1" customWidth="1"/>
    <col min="3079" max="3327" width="9.140625" style="151"/>
    <col min="3328" max="3328" width="12.42578125" style="151" customWidth="1"/>
    <col min="3329" max="3329" width="100.7109375" style="151" customWidth="1"/>
    <col min="3330" max="3332" width="22.7109375" style="151" customWidth="1"/>
    <col min="3333" max="3333" width="12" style="151" bestFit="1" customWidth="1"/>
    <col min="3334" max="3334" width="17" style="151" bestFit="1" customWidth="1"/>
    <col min="3335" max="3583" width="9.140625" style="151"/>
    <col min="3584" max="3584" width="12.42578125" style="151" customWidth="1"/>
    <col min="3585" max="3585" width="100.7109375" style="151" customWidth="1"/>
    <col min="3586" max="3588" width="22.7109375" style="151" customWidth="1"/>
    <col min="3589" max="3589" width="12" style="151" bestFit="1" customWidth="1"/>
    <col min="3590" max="3590" width="17" style="151" bestFit="1" customWidth="1"/>
    <col min="3591" max="3839" width="9.140625" style="151"/>
    <col min="3840" max="3840" width="12.42578125" style="151" customWidth="1"/>
    <col min="3841" max="3841" width="100.7109375" style="151" customWidth="1"/>
    <col min="3842" max="3844" width="22.7109375" style="151" customWidth="1"/>
    <col min="3845" max="3845" width="12" style="151" bestFit="1" customWidth="1"/>
    <col min="3846" max="3846" width="17" style="151" bestFit="1" customWidth="1"/>
    <col min="3847" max="4095" width="9.140625" style="151"/>
    <col min="4096" max="4096" width="12.42578125" style="151" customWidth="1"/>
    <col min="4097" max="4097" width="100.7109375" style="151" customWidth="1"/>
    <col min="4098" max="4100" width="22.7109375" style="151" customWidth="1"/>
    <col min="4101" max="4101" width="12" style="151" bestFit="1" customWidth="1"/>
    <col min="4102" max="4102" width="17" style="151" bestFit="1" customWidth="1"/>
    <col min="4103" max="4351" width="9.140625" style="151"/>
    <col min="4352" max="4352" width="12.42578125" style="151" customWidth="1"/>
    <col min="4353" max="4353" width="100.7109375" style="151" customWidth="1"/>
    <col min="4354" max="4356" width="22.7109375" style="151" customWidth="1"/>
    <col min="4357" max="4357" width="12" style="151" bestFit="1" customWidth="1"/>
    <col min="4358" max="4358" width="17" style="151" bestFit="1" customWidth="1"/>
    <col min="4359" max="4607" width="9.140625" style="151"/>
    <col min="4608" max="4608" width="12.42578125" style="151" customWidth="1"/>
    <col min="4609" max="4609" width="100.7109375" style="151" customWidth="1"/>
    <col min="4610" max="4612" width="22.7109375" style="151" customWidth="1"/>
    <col min="4613" max="4613" width="12" style="151" bestFit="1" customWidth="1"/>
    <col min="4614" max="4614" width="17" style="151" bestFit="1" customWidth="1"/>
    <col min="4615" max="4863" width="9.140625" style="151"/>
    <col min="4864" max="4864" width="12.42578125" style="151" customWidth="1"/>
    <col min="4865" max="4865" width="100.7109375" style="151" customWidth="1"/>
    <col min="4866" max="4868" width="22.7109375" style="151" customWidth="1"/>
    <col min="4869" max="4869" width="12" style="151" bestFit="1" customWidth="1"/>
    <col min="4870" max="4870" width="17" style="151" bestFit="1" customWidth="1"/>
    <col min="4871" max="5119" width="9.140625" style="151"/>
    <col min="5120" max="5120" width="12.42578125" style="151" customWidth="1"/>
    <col min="5121" max="5121" width="100.7109375" style="151" customWidth="1"/>
    <col min="5122" max="5124" width="22.7109375" style="151" customWidth="1"/>
    <col min="5125" max="5125" width="12" style="151" bestFit="1" customWidth="1"/>
    <col min="5126" max="5126" width="17" style="151" bestFit="1" customWidth="1"/>
    <col min="5127" max="5375" width="9.140625" style="151"/>
    <col min="5376" max="5376" width="12.42578125" style="151" customWidth="1"/>
    <col min="5377" max="5377" width="100.7109375" style="151" customWidth="1"/>
    <col min="5378" max="5380" width="22.7109375" style="151" customWidth="1"/>
    <col min="5381" max="5381" width="12" style="151" bestFit="1" customWidth="1"/>
    <col min="5382" max="5382" width="17" style="151" bestFit="1" customWidth="1"/>
    <col min="5383" max="5631" width="9.140625" style="151"/>
    <col min="5632" max="5632" width="12.42578125" style="151" customWidth="1"/>
    <col min="5633" max="5633" width="100.7109375" style="151" customWidth="1"/>
    <col min="5634" max="5636" width="22.7109375" style="151" customWidth="1"/>
    <col min="5637" max="5637" width="12" style="151" bestFit="1" customWidth="1"/>
    <col min="5638" max="5638" width="17" style="151" bestFit="1" customWidth="1"/>
    <col min="5639" max="5887" width="9.140625" style="151"/>
    <col min="5888" max="5888" width="12.42578125" style="151" customWidth="1"/>
    <col min="5889" max="5889" width="100.7109375" style="151" customWidth="1"/>
    <col min="5890" max="5892" width="22.7109375" style="151" customWidth="1"/>
    <col min="5893" max="5893" width="12" style="151" bestFit="1" customWidth="1"/>
    <col min="5894" max="5894" width="17" style="151" bestFit="1" customWidth="1"/>
    <col min="5895" max="6143" width="9.140625" style="151"/>
    <col min="6144" max="6144" width="12.42578125" style="151" customWidth="1"/>
    <col min="6145" max="6145" width="100.7109375" style="151" customWidth="1"/>
    <col min="6146" max="6148" width="22.7109375" style="151" customWidth="1"/>
    <col min="6149" max="6149" width="12" style="151" bestFit="1" customWidth="1"/>
    <col min="6150" max="6150" width="17" style="151" bestFit="1" customWidth="1"/>
    <col min="6151" max="6399" width="9.140625" style="151"/>
    <col min="6400" max="6400" width="12.42578125" style="151" customWidth="1"/>
    <col min="6401" max="6401" width="100.7109375" style="151" customWidth="1"/>
    <col min="6402" max="6404" width="22.7109375" style="151" customWidth="1"/>
    <col min="6405" max="6405" width="12" style="151" bestFit="1" customWidth="1"/>
    <col min="6406" max="6406" width="17" style="151" bestFit="1" customWidth="1"/>
    <col min="6407" max="6655" width="9.140625" style="151"/>
    <col min="6656" max="6656" width="12.42578125" style="151" customWidth="1"/>
    <col min="6657" max="6657" width="100.7109375" style="151" customWidth="1"/>
    <col min="6658" max="6660" width="22.7109375" style="151" customWidth="1"/>
    <col min="6661" max="6661" width="12" style="151" bestFit="1" customWidth="1"/>
    <col min="6662" max="6662" width="17" style="151" bestFit="1" customWidth="1"/>
    <col min="6663" max="6911" width="9.140625" style="151"/>
    <col min="6912" max="6912" width="12.42578125" style="151" customWidth="1"/>
    <col min="6913" max="6913" width="100.7109375" style="151" customWidth="1"/>
    <col min="6914" max="6916" width="22.7109375" style="151" customWidth="1"/>
    <col min="6917" max="6917" width="12" style="151" bestFit="1" customWidth="1"/>
    <col min="6918" max="6918" width="17" style="151" bestFit="1" customWidth="1"/>
    <col min="6919" max="7167" width="9.140625" style="151"/>
    <col min="7168" max="7168" width="12.42578125" style="151" customWidth="1"/>
    <col min="7169" max="7169" width="100.7109375" style="151" customWidth="1"/>
    <col min="7170" max="7172" width="22.7109375" style="151" customWidth="1"/>
    <col min="7173" max="7173" width="12" style="151" bestFit="1" customWidth="1"/>
    <col min="7174" max="7174" width="17" style="151" bestFit="1" customWidth="1"/>
    <col min="7175" max="7423" width="9.140625" style="151"/>
    <col min="7424" max="7424" width="12.42578125" style="151" customWidth="1"/>
    <col min="7425" max="7425" width="100.7109375" style="151" customWidth="1"/>
    <col min="7426" max="7428" width="22.7109375" style="151" customWidth="1"/>
    <col min="7429" max="7429" width="12" style="151" bestFit="1" customWidth="1"/>
    <col min="7430" max="7430" width="17" style="151" bestFit="1" customWidth="1"/>
    <col min="7431" max="7679" width="9.140625" style="151"/>
    <col min="7680" max="7680" width="12.42578125" style="151" customWidth="1"/>
    <col min="7681" max="7681" width="100.7109375" style="151" customWidth="1"/>
    <col min="7682" max="7684" width="22.7109375" style="151" customWidth="1"/>
    <col min="7685" max="7685" width="12" style="151" bestFit="1" customWidth="1"/>
    <col min="7686" max="7686" width="17" style="151" bestFit="1" customWidth="1"/>
    <col min="7687" max="7935" width="9.140625" style="151"/>
    <col min="7936" max="7936" width="12.42578125" style="151" customWidth="1"/>
    <col min="7937" max="7937" width="100.7109375" style="151" customWidth="1"/>
    <col min="7938" max="7940" width="22.7109375" style="151" customWidth="1"/>
    <col min="7941" max="7941" width="12" style="151" bestFit="1" customWidth="1"/>
    <col min="7942" max="7942" width="17" style="151" bestFit="1" customWidth="1"/>
    <col min="7943" max="8191" width="9.140625" style="151"/>
    <col min="8192" max="8192" width="12.42578125" style="151" customWidth="1"/>
    <col min="8193" max="8193" width="100.7109375" style="151" customWidth="1"/>
    <col min="8194" max="8196" width="22.7109375" style="151" customWidth="1"/>
    <col min="8197" max="8197" width="12" style="151" bestFit="1" customWidth="1"/>
    <col min="8198" max="8198" width="17" style="151" bestFit="1" customWidth="1"/>
    <col min="8199" max="8447" width="9.140625" style="151"/>
    <col min="8448" max="8448" width="12.42578125" style="151" customWidth="1"/>
    <col min="8449" max="8449" width="100.7109375" style="151" customWidth="1"/>
    <col min="8450" max="8452" width="22.7109375" style="151" customWidth="1"/>
    <col min="8453" max="8453" width="12" style="151" bestFit="1" customWidth="1"/>
    <col min="8454" max="8454" width="17" style="151" bestFit="1" customWidth="1"/>
    <col min="8455" max="8703" width="9.140625" style="151"/>
    <col min="8704" max="8704" width="12.42578125" style="151" customWidth="1"/>
    <col min="8705" max="8705" width="100.7109375" style="151" customWidth="1"/>
    <col min="8706" max="8708" width="22.7109375" style="151" customWidth="1"/>
    <col min="8709" max="8709" width="12" style="151" bestFit="1" customWidth="1"/>
    <col min="8710" max="8710" width="17" style="151" bestFit="1" customWidth="1"/>
    <col min="8711" max="8959" width="9.140625" style="151"/>
    <col min="8960" max="8960" width="12.42578125" style="151" customWidth="1"/>
    <col min="8961" max="8961" width="100.7109375" style="151" customWidth="1"/>
    <col min="8962" max="8964" width="22.7109375" style="151" customWidth="1"/>
    <col min="8965" max="8965" width="12" style="151" bestFit="1" customWidth="1"/>
    <col min="8966" max="8966" width="17" style="151" bestFit="1" customWidth="1"/>
    <col min="8967" max="9215" width="9.140625" style="151"/>
    <col min="9216" max="9216" width="12.42578125" style="151" customWidth="1"/>
    <col min="9217" max="9217" width="100.7109375" style="151" customWidth="1"/>
    <col min="9218" max="9220" width="22.7109375" style="151" customWidth="1"/>
    <col min="9221" max="9221" width="12" style="151" bestFit="1" customWidth="1"/>
    <col min="9222" max="9222" width="17" style="151" bestFit="1" customWidth="1"/>
    <col min="9223" max="9471" width="9.140625" style="151"/>
    <col min="9472" max="9472" width="12.42578125" style="151" customWidth="1"/>
    <col min="9473" max="9473" width="100.7109375" style="151" customWidth="1"/>
    <col min="9474" max="9476" width="22.7109375" style="151" customWidth="1"/>
    <col min="9477" max="9477" width="12" style="151" bestFit="1" customWidth="1"/>
    <col min="9478" max="9478" width="17" style="151" bestFit="1" customWidth="1"/>
    <col min="9479" max="9727" width="9.140625" style="151"/>
    <col min="9728" max="9728" width="12.42578125" style="151" customWidth="1"/>
    <col min="9729" max="9729" width="100.7109375" style="151" customWidth="1"/>
    <col min="9730" max="9732" width="22.7109375" style="151" customWidth="1"/>
    <col min="9733" max="9733" width="12" style="151" bestFit="1" customWidth="1"/>
    <col min="9734" max="9734" width="17" style="151" bestFit="1" customWidth="1"/>
    <col min="9735" max="9983" width="9.140625" style="151"/>
    <col min="9984" max="9984" width="12.42578125" style="151" customWidth="1"/>
    <col min="9985" max="9985" width="100.7109375" style="151" customWidth="1"/>
    <col min="9986" max="9988" width="22.7109375" style="151" customWidth="1"/>
    <col min="9989" max="9989" width="12" style="151" bestFit="1" customWidth="1"/>
    <col min="9990" max="9990" width="17" style="151" bestFit="1" customWidth="1"/>
    <col min="9991" max="10239" width="9.140625" style="151"/>
    <col min="10240" max="10240" width="12.42578125" style="151" customWidth="1"/>
    <col min="10241" max="10241" width="100.7109375" style="151" customWidth="1"/>
    <col min="10242" max="10244" width="22.7109375" style="151" customWidth="1"/>
    <col min="10245" max="10245" width="12" style="151" bestFit="1" customWidth="1"/>
    <col min="10246" max="10246" width="17" style="151" bestFit="1" customWidth="1"/>
    <col min="10247" max="10495" width="9.140625" style="151"/>
    <col min="10496" max="10496" width="12.42578125" style="151" customWidth="1"/>
    <col min="10497" max="10497" width="100.7109375" style="151" customWidth="1"/>
    <col min="10498" max="10500" width="22.7109375" style="151" customWidth="1"/>
    <col min="10501" max="10501" width="12" style="151" bestFit="1" customWidth="1"/>
    <col min="10502" max="10502" width="17" style="151" bestFit="1" customWidth="1"/>
    <col min="10503" max="10751" width="9.140625" style="151"/>
    <col min="10752" max="10752" width="12.42578125" style="151" customWidth="1"/>
    <col min="10753" max="10753" width="100.7109375" style="151" customWidth="1"/>
    <col min="10754" max="10756" width="22.7109375" style="151" customWidth="1"/>
    <col min="10757" max="10757" width="12" style="151" bestFit="1" customWidth="1"/>
    <col min="10758" max="10758" width="17" style="151" bestFit="1" customWidth="1"/>
    <col min="10759" max="11007" width="9.140625" style="151"/>
    <col min="11008" max="11008" width="12.42578125" style="151" customWidth="1"/>
    <col min="11009" max="11009" width="100.7109375" style="151" customWidth="1"/>
    <col min="11010" max="11012" width="22.7109375" style="151" customWidth="1"/>
    <col min="11013" max="11013" width="12" style="151" bestFit="1" customWidth="1"/>
    <col min="11014" max="11014" width="17" style="151" bestFit="1" customWidth="1"/>
    <col min="11015" max="11263" width="9.140625" style="151"/>
    <col min="11264" max="11264" width="12.42578125" style="151" customWidth="1"/>
    <col min="11265" max="11265" width="100.7109375" style="151" customWidth="1"/>
    <col min="11266" max="11268" width="22.7109375" style="151" customWidth="1"/>
    <col min="11269" max="11269" width="12" style="151" bestFit="1" customWidth="1"/>
    <col min="11270" max="11270" width="17" style="151" bestFit="1" customWidth="1"/>
    <col min="11271" max="11519" width="9.140625" style="151"/>
    <col min="11520" max="11520" width="12.42578125" style="151" customWidth="1"/>
    <col min="11521" max="11521" width="100.7109375" style="151" customWidth="1"/>
    <col min="11522" max="11524" width="22.7109375" style="151" customWidth="1"/>
    <col min="11525" max="11525" width="12" style="151" bestFit="1" customWidth="1"/>
    <col min="11526" max="11526" width="17" style="151" bestFit="1" customWidth="1"/>
    <col min="11527" max="11775" width="9.140625" style="151"/>
    <col min="11776" max="11776" width="12.42578125" style="151" customWidth="1"/>
    <col min="11777" max="11777" width="100.7109375" style="151" customWidth="1"/>
    <col min="11778" max="11780" width="22.7109375" style="151" customWidth="1"/>
    <col min="11781" max="11781" width="12" style="151" bestFit="1" customWidth="1"/>
    <col min="11782" max="11782" width="17" style="151" bestFit="1" customWidth="1"/>
    <col min="11783" max="12031" width="9.140625" style="151"/>
    <col min="12032" max="12032" width="12.42578125" style="151" customWidth="1"/>
    <col min="12033" max="12033" width="100.7109375" style="151" customWidth="1"/>
    <col min="12034" max="12036" width="22.7109375" style="151" customWidth="1"/>
    <col min="12037" max="12037" width="12" style="151" bestFit="1" customWidth="1"/>
    <col min="12038" max="12038" width="17" style="151" bestFit="1" customWidth="1"/>
    <col min="12039" max="12287" width="9.140625" style="151"/>
    <col min="12288" max="12288" width="12.42578125" style="151" customWidth="1"/>
    <col min="12289" max="12289" width="100.7109375" style="151" customWidth="1"/>
    <col min="12290" max="12292" width="22.7109375" style="151" customWidth="1"/>
    <col min="12293" max="12293" width="12" style="151" bestFit="1" customWidth="1"/>
    <col min="12294" max="12294" width="17" style="151" bestFit="1" customWidth="1"/>
    <col min="12295" max="12543" width="9.140625" style="151"/>
    <col min="12544" max="12544" width="12.42578125" style="151" customWidth="1"/>
    <col min="12545" max="12545" width="100.7109375" style="151" customWidth="1"/>
    <col min="12546" max="12548" width="22.7109375" style="151" customWidth="1"/>
    <col min="12549" max="12549" width="12" style="151" bestFit="1" customWidth="1"/>
    <col min="12550" max="12550" width="17" style="151" bestFit="1" customWidth="1"/>
    <col min="12551" max="12799" width="9.140625" style="151"/>
    <col min="12800" max="12800" width="12.42578125" style="151" customWidth="1"/>
    <col min="12801" max="12801" width="100.7109375" style="151" customWidth="1"/>
    <col min="12802" max="12804" width="22.7109375" style="151" customWidth="1"/>
    <col min="12805" max="12805" width="12" style="151" bestFit="1" customWidth="1"/>
    <col min="12806" max="12806" width="17" style="151" bestFit="1" customWidth="1"/>
    <col min="12807" max="13055" width="9.140625" style="151"/>
    <col min="13056" max="13056" width="12.42578125" style="151" customWidth="1"/>
    <col min="13057" max="13057" width="100.7109375" style="151" customWidth="1"/>
    <col min="13058" max="13060" width="22.7109375" style="151" customWidth="1"/>
    <col min="13061" max="13061" width="12" style="151" bestFit="1" customWidth="1"/>
    <col min="13062" max="13062" width="17" style="151" bestFit="1" customWidth="1"/>
    <col min="13063" max="13311" width="9.140625" style="151"/>
    <col min="13312" max="13312" width="12.42578125" style="151" customWidth="1"/>
    <col min="13313" max="13313" width="100.7109375" style="151" customWidth="1"/>
    <col min="13314" max="13316" width="22.7109375" style="151" customWidth="1"/>
    <col min="13317" max="13317" width="12" style="151" bestFit="1" customWidth="1"/>
    <col min="13318" max="13318" width="17" style="151" bestFit="1" customWidth="1"/>
    <col min="13319" max="13567" width="9.140625" style="151"/>
    <col min="13568" max="13568" width="12.42578125" style="151" customWidth="1"/>
    <col min="13569" max="13569" width="100.7109375" style="151" customWidth="1"/>
    <col min="13570" max="13572" width="22.7109375" style="151" customWidth="1"/>
    <col min="13573" max="13573" width="12" style="151" bestFit="1" customWidth="1"/>
    <col min="13574" max="13574" width="17" style="151" bestFit="1" customWidth="1"/>
    <col min="13575" max="13823" width="9.140625" style="151"/>
    <col min="13824" max="13824" width="12.42578125" style="151" customWidth="1"/>
    <col min="13825" max="13825" width="100.7109375" style="151" customWidth="1"/>
    <col min="13826" max="13828" width="22.7109375" style="151" customWidth="1"/>
    <col min="13829" max="13829" width="12" style="151" bestFit="1" customWidth="1"/>
    <col min="13830" max="13830" width="17" style="151" bestFit="1" customWidth="1"/>
    <col min="13831" max="14079" width="9.140625" style="151"/>
    <col min="14080" max="14080" width="12.42578125" style="151" customWidth="1"/>
    <col min="14081" max="14081" width="100.7109375" style="151" customWidth="1"/>
    <col min="14082" max="14084" width="22.7109375" style="151" customWidth="1"/>
    <col min="14085" max="14085" width="12" style="151" bestFit="1" customWidth="1"/>
    <col min="14086" max="14086" width="17" style="151" bestFit="1" customWidth="1"/>
    <col min="14087" max="14335" width="9.140625" style="151"/>
    <col min="14336" max="14336" width="12.42578125" style="151" customWidth="1"/>
    <col min="14337" max="14337" width="100.7109375" style="151" customWidth="1"/>
    <col min="14338" max="14340" width="22.7109375" style="151" customWidth="1"/>
    <col min="14341" max="14341" width="12" style="151" bestFit="1" customWidth="1"/>
    <col min="14342" max="14342" width="17" style="151" bestFit="1" customWidth="1"/>
    <col min="14343" max="14591" width="9.140625" style="151"/>
    <col min="14592" max="14592" width="12.42578125" style="151" customWidth="1"/>
    <col min="14593" max="14593" width="100.7109375" style="151" customWidth="1"/>
    <col min="14594" max="14596" width="22.7109375" style="151" customWidth="1"/>
    <col min="14597" max="14597" width="12" style="151" bestFit="1" customWidth="1"/>
    <col min="14598" max="14598" width="17" style="151" bestFit="1" customWidth="1"/>
    <col min="14599" max="14847" width="9.140625" style="151"/>
    <col min="14848" max="14848" width="12.42578125" style="151" customWidth="1"/>
    <col min="14849" max="14849" width="100.7109375" style="151" customWidth="1"/>
    <col min="14850" max="14852" width="22.7109375" style="151" customWidth="1"/>
    <col min="14853" max="14853" width="12" style="151" bestFit="1" customWidth="1"/>
    <col min="14854" max="14854" width="17" style="151" bestFit="1" customWidth="1"/>
    <col min="14855" max="15103" width="9.140625" style="151"/>
    <col min="15104" max="15104" width="12.42578125" style="151" customWidth="1"/>
    <col min="15105" max="15105" width="100.7109375" style="151" customWidth="1"/>
    <col min="15106" max="15108" width="22.7109375" style="151" customWidth="1"/>
    <col min="15109" max="15109" width="12" style="151" bestFit="1" customWidth="1"/>
    <col min="15110" max="15110" width="17" style="151" bestFit="1" customWidth="1"/>
    <col min="15111" max="15359" width="9.140625" style="151"/>
    <col min="15360" max="15360" width="12.42578125" style="151" customWidth="1"/>
    <col min="15361" max="15361" width="100.7109375" style="151" customWidth="1"/>
    <col min="15362" max="15364" width="22.7109375" style="151" customWidth="1"/>
    <col min="15365" max="15365" width="12" style="151" bestFit="1" customWidth="1"/>
    <col min="15366" max="15366" width="17" style="151" bestFit="1" customWidth="1"/>
    <col min="15367" max="15615" width="9.140625" style="151"/>
    <col min="15616" max="15616" width="12.42578125" style="151" customWidth="1"/>
    <col min="15617" max="15617" width="100.7109375" style="151" customWidth="1"/>
    <col min="15618" max="15620" width="22.7109375" style="151" customWidth="1"/>
    <col min="15621" max="15621" width="12" style="151" bestFit="1" customWidth="1"/>
    <col min="15622" max="15622" width="17" style="151" bestFit="1" customWidth="1"/>
    <col min="15623" max="15871" width="9.140625" style="151"/>
    <col min="15872" max="15872" width="12.42578125" style="151" customWidth="1"/>
    <col min="15873" max="15873" width="100.7109375" style="151" customWidth="1"/>
    <col min="15874" max="15876" width="22.7109375" style="151" customWidth="1"/>
    <col min="15877" max="15877" width="12" style="151" bestFit="1" customWidth="1"/>
    <col min="15878" max="15878" width="17" style="151" bestFit="1" customWidth="1"/>
    <col min="15879" max="16127" width="9.140625" style="151"/>
    <col min="16128" max="16128" width="12.42578125" style="151" customWidth="1"/>
    <col min="16129" max="16129" width="100.7109375" style="151" customWidth="1"/>
    <col min="16130" max="16132" width="22.7109375" style="151" customWidth="1"/>
    <col min="16133" max="16133" width="12" style="151" bestFit="1" customWidth="1"/>
    <col min="16134" max="16134" width="17" style="151" bestFit="1" customWidth="1"/>
    <col min="16135" max="16384" width="9.140625" style="151"/>
  </cols>
  <sheetData>
    <row r="1" spans="1:5">
      <c r="A1" s="343" t="s">
        <v>349</v>
      </c>
      <c r="B1" s="344"/>
      <c r="C1" s="345"/>
      <c r="D1" s="345"/>
    </row>
    <row r="2" spans="1:5">
      <c r="A2" s="343"/>
      <c r="B2" s="344"/>
      <c r="C2" s="345"/>
      <c r="D2" s="345"/>
    </row>
    <row r="3" spans="1:5">
      <c r="A3" s="343"/>
      <c r="B3" s="344"/>
      <c r="C3" s="345"/>
      <c r="D3" s="345"/>
    </row>
    <row r="4" spans="1:5">
      <c r="A4" s="343"/>
      <c r="B4" s="344"/>
      <c r="C4" s="345"/>
      <c r="D4" s="345"/>
    </row>
    <row r="5" spans="1:5">
      <c r="A5" s="346" t="s">
        <v>348</v>
      </c>
      <c r="B5" s="347"/>
      <c r="C5" s="307"/>
      <c r="D5" s="348" t="s">
        <v>334</v>
      </c>
    </row>
    <row r="6" spans="1:5" s="344" customFormat="1">
      <c r="A6" s="280"/>
      <c r="C6" s="345"/>
      <c r="D6" s="345"/>
    </row>
    <row r="7" spans="1:5" s="344" customFormat="1">
      <c r="A7" s="280"/>
      <c r="C7" s="345"/>
      <c r="D7" s="345"/>
    </row>
    <row r="8" spans="1:5" s="344" customFormat="1" ht="28.5">
      <c r="A8" s="392" t="s">
        <v>335</v>
      </c>
      <c r="B8" s="392"/>
      <c r="C8" s="392"/>
      <c r="D8" s="392"/>
    </row>
    <row r="9" spans="1:5" s="344" customFormat="1">
      <c r="A9" s="349"/>
      <c r="B9" s="349"/>
      <c r="C9" s="349"/>
      <c r="D9" s="349"/>
    </row>
    <row r="10" spans="1:5" s="344" customFormat="1" ht="19.5" thickBot="1">
      <c r="A10" s="349"/>
      <c r="B10" s="349"/>
      <c r="C10" s="349"/>
      <c r="D10" s="349"/>
    </row>
    <row r="11" spans="1:5" s="350" customFormat="1" ht="42">
      <c r="A11" s="365" t="s">
        <v>336</v>
      </c>
      <c r="B11" s="366" t="s">
        <v>337</v>
      </c>
      <c r="C11" s="367" t="s">
        <v>344</v>
      </c>
      <c r="D11" s="368" t="s">
        <v>345</v>
      </c>
    </row>
    <row r="12" spans="1:5" s="360" customFormat="1" ht="44.25" customHeight="1">
      <c r="A12" s="357">
        <v>1</v>
      </c>
      <c r="B12" s="358" t="s">
        <v>338</v>
      </c>
      <c r="C12" s="359">
        <f>'HVAC 15'!H134</f>
        <v>13824927</v>
      </c>
      <c r="D12" s="359">
        <f>'HVAC 15'!L134</f>
        <v>14835871</v>
      </c>
    </row>
    <row r="13" spans="1:5" s="360" customFormat="1" ht="44.25" customHeight="1">
      <c r="A13" s="357">
        <v>2</v>
      </c>
      <c r="B13" s="358" t="s">
        <v>339</v>
      </c>
      <c r="C13" s="361">
        <f>'HVAC 16'!H137</f>
        <v>9959544</v>
      </c>
      <c r="D13" s="359">
        <f>'HVAC 16'!L137</f>
        <v>9988777</v>
      </c>
    </row>
    <row r="14" spans="1:5" s="360" customFormat="1" ht="44.25" customHeight="1">
      <c r="A14" s="357">
        <v>3</v>
      </c>
      <c r="B14" s="358" t="s">
        <v>346</v>
      </c>
      <c r="C14" s="361">
        <f>'Plumbing 15'!H90</f>
        <v>1576190</v>
      </c>
      <c r="D14" s="359">
        <f>'Plumbing 15'!L90</f>
        <v>1971104</v>
      </c>
      <c r="E14" s="426"/>
    </row>
    <row r="15" spans="1:5" s="360" customFormat="1" ht="44.25" customHeight="1">
      <c r="A15" s="357">
        <v>4</v>
      </c>
      <c r="B15" s="358" t="s">
        <v>347</v>
      </c>
      <c r="C15" s="361">
        <f>'Plumbing 16'!H89</f>
        <v>1571115</v>
      </c>
      <c r="D15" s="359">
        <f>'Plumbing 16'!L89</f>
        <v>2040634</v>
      </c>
      <c r="E15" s="426"/>
    </row>
    <row r="16" spans="1:5" s="360" customFormat="1" ht="44.25" customHeight="1">
      <c r="A16" s="357">
        <v>5</v>
      </c>
      <c r="B16" s="358" t="s">
        <v>340</v>
      </c>
      <c r="C16" s="359">
        <f>'Fire 15'!H45</f>
        <v>2502062</v>
      </c>
      <c r="D16" s="359">
        <f>'Fire 15'!L45</f>
        <v>6311634</v>
      </c>
    </row>
    <row r="17" spans="1:6" s="360" customFormat="1" ht="44.25" customHeight="1">
      <c r="A17" s="357">
        <v>6</v>
      </c>
      <c r="B17" s="358" t="s">
        <v>341</v>
      </c>
      <c r="C17" s="359">
        <f>'Fire 16'!H28</f>
        <v>1288800</v>
      </c>
      <c r="D17" s="359">
        <f>'Fire 16'!L28</f>
        <v>1649570</v>
      </c>
    </row>
    <row r="18" spans="1:6" s="356" customFormat="1" ht="24" thickBot="1">
      <c r="A18" s="362"/>
      <c r="B18" s="363" t="s">
        <v>342</v>
      </c>
      <c r="C18" s="364">
        <f>SUM(C12:C17)</f>
        <v>30722638</v>
      </c>
      <c r="D18" s="364">
        <f>SUM(D12:D17)</f>
        <v>36797590</v>
      </c>
      <c r="E18" s="354"/>
      <c r="F18" s="355"/>
    </row>
    <row r="19" spans="1:6" s="356" customFormat="1" ht="19.5" hidden="1" thickBot="1">
      <c r="A19" s="351"/>
      <c r="B19" s="352" t="s">
        <v>343</v>
      </c>
      <c r="C19" s="353"/>
      <c r="D19" s="353">
        <f>D18*8.9%</f>
        <v>3274985.5100000002</v>
      </c>
      <c r="E19" s="354"/>
      <c r="F19" s="355"/>
    </row>
    <row r="20" spans="1:6" s="356" customFormat="1" ht="19.5" hidden="1" thickBot="1">
      <c r="A20" s="351"/>
      <c r="B20" s="352" t="s">
        <v>342</v>
      </c>
      <c r="C20" s="353"/>
      <c r="D20" s="353">
        <f>D18-D19</f>
        <v>33522604.489999998</v>
      </c>
      <c r="E20" s="354"/>
      <c r="F20" s="355"/>
    </row>
  </sheetData>
  <mergeCells count="1">
    <mergeCell ref="A8:D8"/>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
  <sheetViews>
    <sheetView view="pageBreakPreview" zoomScale="60" zoomScaleNormal="100" workbookViewId="0">
      <selection activeCell="J23" sqref="J23"/>
    </sheetView>
  </sheetViews>
  <sheetFormatPr defaultRowHeight="15"/>
  <cols>
    <col min="1" max="1" width="38.42578125" customWidth="1"/>
    <col min="2" max="2" width="6.140625" bestFit="1" customWidth="1"/>
    <col min="3" max="3" width="5.42578125" bestFit="1" customWidth="1"/>
    <col min="4" max="4" width="12.140625" customWidth="1"/>
    <col min="5" max="5" width="11.28515625" customWidth="1"/>
    <col min="6" max="6" width="13.7109375" bestFit="1" customWidth="1"/>
    <col min="7" max="7" width="0.85546875" customWidth="1"/>
    <col min="8" max="8" width="14.85546875" customWidth="1"/>
    <col min="9" max="9" width="14" customWidth="1"/>
    <col min="10" max="10" width="14.7109375" bestFit="1" customWidth="1"/>
    <col min="11" max="11" width="12.28515625" customWidth="1"/>
    <col min="12" max="12" width="15.140625" customWidth="1"/>
  </cols>
  <sheetData>
    <row r="1" spans="1:12" ht="15.75" thickBot="1"/>
    <row r="2" spans="1:12" ht="29.25" thickBot="1">
      <c r="A2" s="405" t="s">
        <v>355</v>
      </c>
      <c r="B2" s="406"/>
      <c r="C2" s="406"/>
      <c r="D2" s="406"/>
      <c r="E2" s="406"/>
      <c r="F2" s="406"/>
      <c r="G2" s="406"/>
      <c r="H2" s="406"/>
      <c r="I2" s="406"/>
      <c r="J2" s="406"/>
      <c r="K2" s="406"/>
      <c r="L2" s="407"/>
    </row>
    <row r="3" spans="1:12" ht="17.25">
      <c r="A3" s="409" t="s">
        <v>0</v>
      </c>
      <c r="B3" s="410" t="s">
        <v>1</v>
      </c>
      <c r="C3" s="410" t="s">
        <v>3</v>
      </c>
      <c r="D3" s="411" t="s">
        <v>351</v>
      </c>
      <c r="E3" s="412"/>
      <c r="F3" s="413"/>
      <c r="G3" s="414"/>
      <c r="H3" s="415" t="s">
        <v>352</v>
      </c>
      <c r="I3" s="416"/>
      <c r="J3" s="417"/>
      <c r="K3" s="418" t="s">
        <v>354</v>
      </c>
      <c r="L3" s="419"/>
    </row>
    <row r="4" spans="1:12" s="396" customFormat="1" ht="34.5">
      <c r="A4" s="420" t="s">
        <v>313</v>
      </c>
      <c r="B4" s="421"/>
      <c r="C4" s="421"/>
      <c r="D4" s="422" t="s">
        <v>329</v>
      </c>
      <c r="E4" s="422" t="s">
        <v>330</v>
      </c>
      <c r="F4" s="422" t="s">
        <v>350</v>
      </c>
      <c r="G4" s="423"/>
      <c r="H4" s="424" t="s">
        <v>329</v>
      </c>
      <c r="I4" s="424" t="s">
        <v>330</v>
      </c>
      <c r="J4" s="424" t="s">
        <v>350</v>
      </c>
      <c r="K4" s="425" t="s">
        <v>4</v>
      </c>
      <c r="L4" s="425" t="s">
        <v>5</v>
      </c>
    </row>
    <row r="5" spans="1:12" ht="93.75">
      <c r="A5" s="233" t="s">
        <v>357</v>
      </c>
      <c r="B5" s="233"/>
      <c r="C5" s="233"/>
      <c r="D5" s="233"/>
      <c r="E5" s="233"/>
      <c r="F5" s="393"/>
      <c r="G5" s="397"/>
      <c r="H5" s="233"/>
      <c r="I5" s="233"/>
      <c r="J5" s="393"/>
      <c r="K5" s="394"/>
      <c r="L5" s="394"/>
    </row>
    <row r="6" spans="1:12" s="396" customFormat="1" ht="37.5">
      <c r="A6" s="201" t="s">
        <v>315</v>
      </c>
      <c r="B6" s="200" t="s">
        <v>63</v>
      </c>
      <c r="C6" s="194">
        <v>1</v>
      </c>
      <c r="D6" s="209">
        <v>390000</v>
      </c>
      <c r="E6" s="209">
        <v>50000</v>
      </c>
      <c r="F6" s="395">
        <f>SUM(E6+D6)*C6</f>
        <v>440000</v>
      </c>
      <c r="G6" s="398"/>
      <c r="H6" s="209">
        <v>2300000</v>
      </c>
      <c r="I6" s="209">
        <v>100000</v>
      </c>
      <c r="J6" s="395">
        <f>SUM(I6+H6)*C6</f>
        <v>2400000</v>
      </c>
      <c r="K6" s="402">
        <v>837200</v>
      </c>
      <c r="L6" s="402">
        <f>K6*3</f>
        <v>2511600</v>
      </c>
    </row>
    <row r="7" spans="1:12" s="396" customFormat="1" ht="46.5" customHeight="1">
      <c r="A7" s="201" t="s">
        <v>316</v>
      </c>
      <c r="B7" s="200" t="s">
        <v>6</v>
      </c>
      <c r="C7" s="194">
        <v>2</v>
      </c>
      <c r="D7" s="209">
        <v>390000</v>
      </c>
      <c r="E7" s="209">
        <v>50000</v>
      </c>
      <c r="F7" s="395">
        <f>SUM(E7+D7)*C7</f>
        <v>880000</v>
      </c>
      <c r="G7" s="398"/>
      <c r="H7" s="209">
        <v>1150000</v>
      </c>
      <c r="I7" s="209">
        <v>50000</v>
      </c>
      <c r="J7" s="395">
        <f>SUM(I7+H7)*C7</f>
        <v>2400000</v>
      </c>
      <c r="K7" s="403"/>
      <c r="L7" s="403"/>
    </row>
    <row r="8" spans="1:12" ht="25.5" customHeight="1">
      <c r="A8" s="399" t="s">
        <v>353</v>
      </c>
      <c r="B8" s="399"/>
      <c r="C8" s="399"/>
      <c r="D8" s="399"/>
      <c r="E8" s="399"/>
      <c r="F8" s="400">
        <f>SUM(F6:F7)</f>
        <v>1320000</v>
      </c>
      <c r="G8" s="404"/>
      <c r="H8" s="401"/>
      <c r="I8" s="401"/>
      <c r="J8" s="400">
        <f>SUM(J6:J7)</f>
        <v>4800000</v>
      </c>
      <c r="K8" s="401"/>
      <c r="L8" s="400">
        <f>L6</f>
        <v>2511600</v>
      </c>
    </row>
    <row r="9" spans="1:12" ht="6" customHeight="1"/>
    <row r="11" spans="1:12" ht="6" customHeight="1"/>
    <row r="12" spans="1:12" ht="6" customHeight="1" thickBot="1"/>
    <row r="13" spans="1:12" ht="29.25" thickBot="1">
      <c r="A13" s="405" t="s">
        <v>137</v>
      </c>
      <c r="B13" s="406"/>
      <c r="C13" s="406"/>
      <c r="D13" s="406"/>
      <c r="E13" s="406"/>
      <c r="F13" s="406"/>
      <c r="G13" s="406"/>
      <c r="H13" s="406"/>
      <c r="I13" s="406"/>
      <c r="J13" s="406"/>
      <c r="K13" s="406"/>
      <c r="L13" s="407"/>
    </row>
    <row r="14" spans="1:12" ht="17.25">
      <c r="A14" s="409" t="s">
        <v>0</v>
      </c>
      <c r="B14" s="410" t="s">
        <v>1</v>
      </c>
      <c r="C14" s="410" t="s">
        <v>3</v>
      </c>
      <c r="D14" s="411" t="s">
        <v>351</v>
      </c>
      <c r="E14" s="412"/>
      <c r="F14" s="413"/>
      <c r="G14" s="414"/>
      <c r="H14" s="415" t="s">
        <v>352</v>
      </c>
      <c r="I14" s="416"/>
      <c r="J14" s="417"/>
      <c r="K14" s="418" t="s">
        <v>354</v>
      </c>
      <c r="L14" s="419"/>
    </row>
    <row r="15" spans="1:12" ht="34.5">
      <c r="A15" s="420" t="s">
        <v>137</v>
      </c>
      <c r="B15" s="421"/>
      <c r="C15" s="421"/>
      <c r="D15" s="422" t="s">
        <v>329</v>
      </c>
      <c r="E15" s="422" t="s">
        <v>330</v>
      </c>
      <c r="F15" s="422" t="s">
        <v>350</v>
      </c>
      <c r="G15" s="423"/>
      <c r="H15" s="424" t="s">
        <v>329</v>
      </c>
      <c r="I15" s="424" t="s">
        <v>330</v>
      </c>
      <c r="J15" s="424" t="s">
        <v>350</v>
      </c>
      <c r="K15" s="425" t="s">
        <v>4</v>
      </c>
      <c r="L15" s="425" t="s">
        <v>5</v>
      </c>
    </row>
    <row r="16" spans="1:12" ht="117" customHeight="1">
      <c r="A16" s="233" t="s">
        <v>356</v>
      </c>
      <c r="B16" s="200" t="s">
        <v>136</v>
      </c>
      <c r="C16" s="194">
        <v>1</v>
      </c>
      <c r="D16" s="209">
        <v>875000</v>
      </c>
      <c r="E16" s="209">
        <v>75000</v>
      </c>
      <c r="F16" s="395">
        <f>SUM(E16+D16)*C16</f>
        <v>950000</v>
      </c>
      <c r="G16" s="398"/>
      <c r="H16" s="209">
        <v>0</v>
      </c>
      <c r="I16" s="209">
        <v>0</v>
      </c>
      <c r="J16" s="395">
        <f>SUM(I16+H16)*C16</f>
        <v>0</v>
      </c>
      <c r="K16" s="408">
        <v>601280</v>
      </c>
      <c r="L16" s="408">
        <f>K16</f>
        <v>601280</v>
      </c>
    </row>
    <row r="17" spans="1:12" ht="31.5">
      <c r="A17" s="399" t="s">
        <v>353</v>
      </c>
      <c r="B17" s="399"/>
      <c r="C17" s="399"/>
      <c r="D17" s="399"/>
      <c r="E17" s="399"/>
      <c r="F17" s="400">
        <f>SUM(F16)</f>
        <v>950000</v>
      </c>
      <c r="G17" s="404"/>
      <c r="H17" s="401"/>
      <c r="I17" s="401"/>
      <c r="J17" s="400">
        <f>SUM(J16)</f>
        <v>0</v>
      </c>
      <c r="K17" s="401"/>
      <c r="L17" s="400">
        <f>SUM(L16)</f>
        <v>601280</v>
      </c>
    </row>
  </sheetData>
  <mergeCells count="16">
    <mergeCell ref="A17:E17"/>
    <mergeCell ref="B14:B15"/>
    <mergeCell ref="C14:C15"/>
    <mergeCell ref="D14:F14"/>
    <mergeCell ref="H14:J14"/>
    <mergeCell ref="K14:L14"/>
    <mergeCell ref="K3:L3"/>
    <mergeCell ref="K6:K7"/>
    <mergeCell ref="L6:L7"/>
    <mergeCell ref="A2:L2"/>
    <mergeCell ref="A13:L13"/>
    <mergeCell ref="D3:F3"/>
    <mergeCell ref="H3:J3"/>
    <mergeCell ref="B3:B4"/>
    <mergeCell ref="C3:C4"/>
    <mergeCell ref="A8:E8"/>
  </mergeCells>
  <printOptions horizontalCentered="1"/>
  <pageMargins left="0" right="0" top="0" bottom="0" header="0.3" footer="0.3"/>
  <pageSetup paperSize="9" scale="9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9"/>
  <sheetViews>
    <sheetView view="pageBreakPreview" zoomScaleNormal="100" zoomScaleSheetLayoutView="100" workbookViewId="0">
      <selection activeCell="C145" sqref="C145"/>
    </sheetView>
  </sheetViews>
  <sheetFormatPr defaultColWidth="9.140625" defaultRowHeight="12.75"/>
  <cols>
    <col min="1" max="1" width="6.140625" style="9" customWidth="1"/>
    <col min="2" max="2" width="55.42578125" style="9" customWidth="1"/>
    <col min="3" max="3" width="10" style="9" customWidth="1"/>
    <col min="4" max="4" width="7.28515625" style="28" bestFit="1" customWidth="1"/>
    <col min="5" max="5" width="6.7109375" style="88" bestFit="1" customWidth="1"/>
    <col min="6" max="6" width="9.140625" style="89" bestFit="1" customWidth="1"/>
    <col min="7" max="16384" width="9.140625" style="9"/>
  </cols>
  <sheetData>
    <row r="1" spans="1:6">
      <c r="A1" s="5"/>
      <c r="B1" s="5"/>
      <c r="C1" s="6"/>
      <c r="D1" s="7"/>
      <c r="E1" s="6"/>
      <c r="F1" s="8"/>
    </row>
    <row r="2" spans="1:6">
      <c r="A2" s="10" t="s">
        <v>23</v>
      </c>
      <c r="B2" s="5"/>
      <c r="C2" s="6"/>
      <c r="D2" s="7"/>
      <c r="E2" s="6"/>
      <c r="F2" s="8"/>
    </row>
    <row r="3" spans="1:6">
      <c r="A3" s="10" t="s">
        <v>17</v>
      </c>
      <c r="B3" s="5"/>
      <c r="C3" s="6"/>
      <c r="D3" s="7"/>
      <c r="E3" s="6"/>
      <c r="F3" s="8"/>
    </row>
    <row r="4" spans="1:6">
      <c r="A4" s="5"/>
      <c r="B4" s="5"/>
      <c r="C4" s="6"/>
      <c r="D4" s="7"/>
      <c r="E4" s="6"/>
      <c r="F4" s="8"/>
    </row>
    <row r="5" spans="1:6" s="15" customFormat="1">
      <c r="A5" s="11" t="s">
        <v>34</v>
      </c>
      <c r="B5" s="12" t="s">
        <v>0</v>
      </c>
      <c r="C5" s="11" t="s">
        <v>1</v>
      </c>
      <c r="D5" s="13" t="s">
        <v>3</v>
      </c>
      <c r="E5" s="11" t="s">
        <v>4</v>
      </c>
      <c r="F5" s="14" t="s">
        <v>5</v>
      </c>
    </row>
    <row r="6" spans="1:6">
      <c r="A6" s="16"/>
      <c r="B6" s="17"/>
      <c r="C6" s="16"/>
      <c r="D6" s="18"/>
      <c r="E6" s="19"/>
      <c r="F6" s="14"/>
    </row>
    <row r="7" spans="1:6">
      <c r="A7" s="20">
        <v>1</v>
      </c>
      <c r="B7" s="21" t="s">
        <v>24</v>
      </c>
      <c r="C7" s="16"/>
      <c r="D7" s="18"/>
      <c r="E7" s="16"/>
      <c r="F7" s="22"/>
    </row>
    <row r="8" spans="1:6">
      <c r="A8" s="11"/>
      <c r="B8" s="21"/>
      <c r="C8" s="16"/>
      <c r="D8" s="18"/>
      <c r="E8" s="16"/>
      <c r="F8" s="22"/>
    </row>
    <row r="9" spans="1:6">
      <c r="A9" s="11">
        <v>1.1000000000000001</v>
      </c>
      <c r="B9" s="21" t="s">
        <v>18</v>
      </c>
      <c r="C9" s="16"/>
      <c r="D9" s="18"/>
      <c r="E9" s="16"/>
      <c r="F9" s="22"/>
    </row>
    <row r="10" spans="1:6">
      <c r="A10" s="11"/>
      <c r="B10" s="5" t="s">
        <v>92</v>
      </c>
      <c r="C10" s="16"/>
      <c r="D10" s="18"/>
      <c r="E10" s="16"/>
      <c r="F10" s="22"/>
    </row>
    <row r="11" spans="1:6">
      <c r="A11" s="11"/>
      <c r="B11" s="5" t="s">
        <v>48</v>
      </c>
      <c r="C11" s="16"/>
      <c r="D11" s="18"/>
      <c r="E11" s="16"/>
      <c r="F11" s="22"/>
    </row>
    <row r="12" spans="1:6">
      <c r="A12" s="11"/>
      <c r="B12" s="5" t="s">
        <v>35</v>
      </c>
      <c r="C12" s="16"/>
      <c r="D12" s="18"/>
      <c r="E12" s="16"/>
      <c r="F12" s="22"/>
    </row>
    <row r="13" spans="1:6">
      <c r="A13" s="11"/>
      <c r="B13" s="5" t="s">
        <v>36</v>
      </c>
      <c r="C13" s="16"/>
      <c r="D13" s="18"/>
      <c r="E13" s="16"/>
      <c r="F13" s="22"/>
    </row>
    <row r="14" spans="1:6">
      <c r="A14" s="16"/>
      <c r="B14" s="23" t="s">
        <v>53</v>
      </c>
      <c r="C14" s="24" t="s">
        <v>2</v>
      </c>
      <c r="D14" s="25">
        <v>5665</v>
      </c>
      <c r="E14" s="24"/>
      <c r="F14" s="26"/>
    </row>
    <row r="15" spans="1:6">
      <c r="A15" s="16"/>
      <c r="B15" s="23" t="s">
        <v>54</v>
      </c>
      <c r="C15" s="24" t="s">
        <v>2</v>
      </c>
      <c r="D15" s="25">
        <v>500</v>
      </c>
      <c r="E15" s="24"/>
      <c r="F15" s="26"/>
    </row>
    <row r="16" spans="1:6">
      <c r="A16" s="11"/>
      <c r="B16" s="23" t="s">
        <v>55</v>
      </c>
      <c r="C16" s="24" t="s">
        <v>2</v>
      </c>
      <c r="D16" s="27">
        <v>200</v>
      </c>
      <c r="E16" s="24"/>
      <c r="F16" s="26"/>
    </row>
    <row r="17" spans="1:6">
      <c r="A17" s="11"/>
      <c r="B17" s="17"/>
      <c r="C17" s="16"/>
      <c r="D17" s="18"/>
      <c r="E17" s="16"/>
      <c r="F17" s="22"/>
    </row>
    <row r="18" spans="1:6">
      <c r="A18" s="11">
        <v>1.2</v>
      </c>
      <c r="B18" s="21" t="s">
        <v>19</v>
      </c>
      <c r="C18" s="16"/>
      <c r="E18" s="16"/>
      <c r="F18" s="22"/>
    </row>
    <row r="19" spans="1:6">
      <c r="A19" s="11"/>
      <c r="B19" s="5" t="s">
        <v>110</v>
      </c>
      <c r="C19" s="16"/>
      <c r="E19" s="16"/>
      <c r="F19" s="22"/>
    </row>
    <row r="20" spans="1:6">
      <c r="A20" s="11"/>
      <c r="B20" s="5" t="s">
        <v>38</v>
      </c>
      <c r="C20" s="16"/>
      <c r="E20" s="16"/>
      <c r="F20" s="22"/>
    </row>
    <row r="21" spans="1:6">
      <c r="A21" s="11"/>
      <c r="B21" s="29" t="s">
        <v>37</v>
      </c>
      <c r="C21" s="16"/>
      <c r="E21" s="16"/>
      <c r="F21" s="22"/>
    </row>
    <row r="22" spans="1:6">
      <c r="A22" s="11"/>
      <c r="B22" s="5" t="s">
        <v>111</v>
      </c>
      <c r="C22" s="16"/>
      <c r="E22" s="16"/>
      <c r="F22" s="22"/>
    </row>
    <row r="23" spans="1:6">
      <c r="A23" s="16" t="s">
        <v>12</v>
      </c>
      <c r="B23" s="23" t="s">
        <v>56</v>
      </c>
      <c r="C23" s="24" t="s">
        <v>2</v>
      </c>
      <c r="D23" s="25">
        <v>8000</v>
      </c>
      <c r="E23" s="24"/>
      <c r="F23" s="26"/>
    </row>
    <row r="24" spans="1:6">
      <c r="A24" s="16" t="s">
        <v>11</v>
      </c>
      <c r="B24" s="30" t="s">
        <v>57</v>
      </c>
      <c r="C24" s="31" t="s">
        <v>2</v>
      </c>
      <c r="D24" s="25">
        <v>6700</v>
      </c>
      <c r="E24" s="31"/>
      <c r="F24" s="26"/>
    </row>
    <row r="25" spans="1:6">
      <c r="A25" s="16"/>
      <c r="B25" s="17"/>
      <c r="C25" s="16"/>
      <c r="D25" s="32"/>
      <c r="E25" s="16"/>
      <c r="F25" s="22"/>
    </row>
    <row r="26" spans="1:6">
      <c r="A26" s="11">
        <v>1.3</v>
      </c>
      <c r="B26" s="21" t="s">
        <v>58</v>
      </c>
      <c r="C26" s="16"/>
      <c r="E26" s="16"/>
      <c r="F26" s="22"/>
    </row>
    <row r="27" spans="1:6" ht="76.5">
      <c r="A27" s="33" t="s">
        <v>12</v>
      </c>
      <c r="B27" s="23" t="s">
        <v>98</v>
      </c>
      <c r="C27" s="24" t="s">
        <v>2</v>
      </c>
      <c r="D27" s="25">
        <v>7000</v>
      </c>
      <c r="E27" s="24"/>
      <c r="F27" s="26"/>
    </row>
    <row r="28" spans="1:6">
      <c r="A28" s="16"/>
      <c r="B28" s="17"/>
      <c r="C28" s="16"/>
      <c r="E28" s="16"/>
      <c r="F28" s="22"/>
    </row>
    <row r="29" spans="1:6">
      <c r="A29" s="16" t="s">
        <v>11</v>
      </c>
      <c r="B29" s="21" t="s">
        <v>78</v>
      </c>
      <c r="E29" s="16"/>
      <c r="F29" s="22"/>
    </row>
    <row r="30" spans="1:6" ht="63.75">
      <c r="A30" s="16"/>
      <c r="B30" s="34" t="s">
        <v>105</v>
      </c>
      <c r="C30" s="24" t="s">
        <v>2</v>
      </c>
      <c r="D30" s="25">
        <v>3100</v>
      </c>
      <c r="E30" s="24"/>
      <c r="F30" s="26"/>
    </row>
    <row r="31" spans="1:6">
      <c r="A31" s="16"/>
      <c r="B31" s="35"/>
      <c r="C31" s="35"/>
      <c r="D31" s="35"/>
      <c r="E31" s="16"/>
      <c r="F31" s="22"/>
    </row>
    <row r="32" spans="1:6">
      <c r="A32" s="11">
        <v>1.4</v>
      </c>
      <c r="B32" s="36" t="s">
        <v>8</v>
      </c>
      <c r="C32" s="16"/>
      <c r="E32" s="16"/>
      <c r="F32" s="22"/>
    </row>
    <row r="33" spans="1:6" ht="38.25">
      <c r="A33" s="11"/>
      <c r="B33" s="17" t="s">
        <v>99</v>
      </c>
      <c r="C33" s="16"/>
      <c r="E33" s="16"/>
      <c r="F33" s="22"/>
    </row>
    <row r="34" spans="1:6">
      <c r="A34" s="16" t="s">
        <v>12</v>
      </c>
      <c r="B34" s="37" t="s">
        <v>60</v>
      </c>
      <c r="C34" s="24" t="s">
        <v>2</v>
      </c>
      <c r="D34" s="25">
        <v>5000</v>
      </c>
      <c r="E34" s="24"/>
      <c r="F34" s="26"/>
    </row>
    <row r="35" spans="1:6">
      <c r="A35" s="16" t="s">
        <v>11</v>
      </c>
      <c r="B35" s="23" t="s">
        <v>56</v>
      </c>
      <c r="C35" s="24" t="s">
        <v>2</v>
      </c>
      <c r="D35" s="25">
        <v>18500</v>
      </c>
      <c r="E35" s="24"/>
      <c r="F35" s="26"/>
    </row>
    <row r="36" spans="1:6">
      <c r="A36" s="16"/>
      <c r="B36" s="23"/>
      <c r="C36" s="24"/>
      <c r="D36" s="25"/>
      <c r="E36" s="24"/>
      <c r="F36" s="26"/>
    </row>
    <row r="37" spans="1:6">
      <c r="A37" s="16"/>
      <c r="B37" s="38" t="s">
        <v>89</v>
      </c>
      <c r="C37" s="24"/>
      <c r="D37" s="25"/>
      <c r="E37" s="24"/>
      <c r="F37" s="26"/>
    </row>
    <row r="38" spans="1:6" ht="38.25">
      <c r="A38" s="11" t="s">
        <v>39</v>
      </c>
      <c r="B38" s="30" t="s">
        <v>93</v>
      </c>
      <c r="C38" s="31" t="s">
        <v>2</v>
      </c>
      <c r="D38" s="25">
        <v>6700</v>
      </c>
      <c r="E38" s="31"/>
      <c r="F38" s="26"/>
    </row>
    <row r="39" spans="1:6">
      <c r="A39" s="16"/>
      <c r="B39" s="17"/>
      <c r="C39" s="16"/>
      <c r="D39" s="32"/>
      <c r="E39" s="16"/>
      <c r="F39" s="22"/>
    </row>
    <row r="40" spans="1:6">
      <c r="A40" s="11">
        <v>1.5</v>
      </c>
      <c r="B40" s="39" t="s">
        <v>70</v>
      </c>
      <c r="C40" s="16"/>
      <c r="E40" s="16"/>
      <c r="F40" s="22"/>
    </row>
    <row r="41" spans="1:6">
      <c r="A41" s="11"/>
      <c r="B41" s="39"/>
      <c r="C41" s="16"/>
      <c r="E41" s="16"/>
      <c r="F41" s="22"/>
    </row>
    <row r="42" spans="1:6">
      <c r="A42" s="11" t="s">
        <v>64</v>
      </c>
      <c r="B42" s="39" t="s">
        <v>80</v>
      </c>
      <c r="C42" s="16"/>
      <c r="E42" s="16"/>
      <c r="F42" s="22"/>
    </row>
    <row r="43" spans="1:6" ht="76.5">
      <c r="A43" s="11"/>
      <c r="B43" s="40" t="s">
        <v>94</v>
      </c>
      <c r="C43" s="16"/>
      <c r="E43" s="16"/>
      <c r="F43" s="22"/>
    </row>
    <row r="44" spans="1:6">
      <c r="A44" s="16" t="s">
        <v>12</v>
      </c>
      <c r="B44" s="41" t="s">
        <v>81</v>
      </c>
      <c r="C44" s="24" t="s">
        <v>2</v>
      </c>
      <c r="D44" s="25">
        <v>1000</v>
      </c>
      <c r="E44" s="24"/>
      <c r="F44" s="26"/>
    </row>
    <row r="46" spans="1:6">
      <c r="A46" s="16"/>
      <c r="B46" s="42"/>
      <c r="C46" s="16"/>
      <c r="E46" s="16"/>
      <c r="F46" s="22"/>
    </row>
    <row r="47" spans="1:6">
      <c r="A47" s="11" t="s">
        <v>65</v>
      </c>
      <c r="B47" s="39" t="s">
        <v>82</v>
      </c>
      <c r="C47" s="16"/>
      <c r="E47" s="16"/>
      <c r="F47" s="22"/>
    </row>
    <row r="48" spans="1:6" ht="84.75" customHeight="1">
      <c r="A48" s="11"/>
      <c r="B48" s="40" t="s">
        <v>95</v>
      </c>
      <c r="C48" s="16"/>
      <c r="E48" s="16"/>
      <c r="F48" s="22"/>
    </row>
    <row r="49" spans="1:6">
      <c r="A49" s="16" t="s">
        <v>12</v>
      </c>
      <c r="B49" s="41" t="s">
        <v>15</v>
      </c>
      <c r="C49" s="24" t="s">
        <v>2</v>
      </c>
      <c r="D49" s="25">
        <v>1350</v>
      </c>
      <c r="E49" s="24"/>
      <c r="F49" s="26"/>
    </row>
    <row r="50" spans="1:6">
      <c r="A50" s="16" t="s">
        <v>11</v>
      </c>
      <c r="B50" s="41" t="s">
        <v>14</v>
      </c>
      <c r="C50" s="24" t="s">
        <v>2</v>
      </c>
      <c r="D50" s="25">
        <v>4500</v>
      </c>
      <c r="E50" s="24"/>
      <c r="F50" s="26"/>
    </row>
    <row r="51" spans="1:6">
      <c r="A51" s="16"/>
      <c r="B51" s="43"/>
      <c r="C51" s="16"/>
      <c r="E51" s="16"/>
      <c r="F51" s="22"/>
    </row>
    <row r="52" spans="1:6">
      <c r="A52" s="11" t="s">
        <v>66</v>
      </c>
      <c r="B52" s="21" t="s">
        <v>22</v>
      </c>
      <c r="C52" s="16"/>
      <c r="E52" s="16"/>
      <c r="F52" s="22"/>
    </row>
    <row r="53" spans="1:6" ht="89.25" customHeight="1">
      <c r="A53" s="11"/>
      <c r="B53" s="40" t="s">
        <v>96</v>
      </c>
      <c r="C53" s="16"/>
      <c r="E53" s="16"/>
      <c r="F53" s="22"/>
    </row>
    <row r="54" spans="1:6">
      <c r="A54" s="16" t="s">
        <v>12</v>
      </c>
      <c r="B54" s="23" t="s">
        <v>13</v>
      </c>
      <c r="C54" s="24" t="s">
        <v>2</v>
      </c>
      <c r="D54" s="25">
        <v>15750</v>
      </c>
      <c r="E54" s="24"/>
      <c r="F54" s="26"/>
    </row>
    <row r="55" spans="1:6">
      <c r="A55" s="16"/>
      <c r="B55" s="44"/>
      <c r="C55" s="45"/>
      <c r="D55" s="32"/>
      <c r="E55" s="45"/>
      <c r="F55" s="22"/>
    </row>
    <row r="56" spans="1:6">
      <c r="A56" s="11" t="s">
        <v>67</v>
      </c>
      <c r="B56" s="21" t="s">
        <v>83</v>
      </c>
      <c r="C56" s="16"/>
      <c r="E56" s="16"/>
      <c r="F56" s="22"/>
    </row>
    <row r="57" spans="1:6" ht="60" customHeight="1">
      <c r="A57" s="11"/>
      <c r="B57" s="46" t="s">
        <v>100</v>
      </c>
      <c r="C57" s="16"/>
      <c r="E57" s="16"/>
      <c r="F57" s="22"/>
    </row>
    <row r="58" spans="1:6">
      <c r="A58" s="16" t="s">
        <v>11</v>
      </c>
      <c r="B58" s="23" t="s">
        <v>45</v>
      </c>
      <c r="C58" s="24" t="s">
        <v>2</v>
      </c>
      <c r="D58" s="25">
        <v>260</v>
      </c>
      <c r="E58" s="24"/>
      <c r="F58" s="26"/>
    </row>
    <row r="59" spans="1:6">
      <c r="A59" s="16"/>
      <c r="B59" s="17"/>
      <c r="C59" s="16"/>
      <c r="D59" s="32"/>
      <c r="E59" s="16"/>
      <c r="F59" s="22"/>
    </row>
    <row r="60" spans="1:6">
      <c r="A60" s="11" t="s">
        <v>71</v>
      </c>
      <c r="B60" s="21" t="s">
        <v>72</v>
      </c>
      <c r="C60" s="16"/>
      <c r="D60" s="32"/>
      <c r="E60" s="16"/>
      <c r="F60" s="22"/>
    </row>
    <row r="61" spans="1:6">
      <c r="A61" s="47"/>
      <c r="B61" s="5"/>
      <c r="C61" s="16"/>
      <c r="D61" s="32"/>
      <c r="E61" s="16"/>
      <c r="F61" s="22"/>
    </row>
    <row r="62" spans="1:6" ht="38.25">
      <c r="A62" s="47" t="s">
        <v>97</v>
      </c>
      <c r="B62" s="48" t="s">
        <v>112</v>
      </c>
      <c r="C62" s="16"/>
      <c r="D62" s="32"/>
      <c r="E62" s="16"/>
      <c r="F62" s="22"/>
    </row>
    <row r="63" spans="1:6">
      <c r="A63" s="47" t="s">
        <v>73</v>
      </c>
      <c r="B63" s="49" t="s">
        <v>75</v>
      </c>
      <c r="C63" s="16"/>
      <c r="D63" s="32"/>
      <c r="E63" s="16"/>
      <c r="F63" s="22"/>
    </row>
    <row r="64" spans="1:6" ht="38.25">
      <c r="A64" s="47"/>
      <c r="B64" s="48" t="s">
        <v>90</v>
      </c>
      <c r="C64" s="16"/>
      <c r="D64" s="32"/>
      <c r="E64" s="16"/>
      <c r="F64" s="22"/>
    </row>
    <row r="65" spans="1:6">
      <c r="A65" s="16" t="s">
        <v>74</v>
      </c>
      <c r="B65" s="23" t="s">
        <v>85</v>
      </c>
      <c r="C65" s="24" t="s">
        <v>6</v>
      </c>
      <c r="D65" s="25">
        <v>17</v>
      </c>
      <c r="E65" s="24"/>
      <c r="F65" s="26"/>
    </row>
    <row r="66" spans="1:6">
      <c r="A66" s="16" t="s">
        <v>76</v>
      </c>
      <c r="B66" s="23" t="s">
        <v>84</v>
      </c>
      <c r="C66" s="24" t="s">
        <v>6</v>
      </c>
      <c r="D66" s="25">
        <v>21</v>
      </c>
      <c r="E66" s="24"/>
      <c r="F66" s="26"/>
    </row>
    <row r="67" spans="1:6">
      <c r="A67" s="11"/>
      <c r="B67" s="36"/>
      <c r="C67" s="16"/>
      <c r="E67" s="16"/>
      <c r="F67" s="22"/>
    </row>
    <row r="68" spans="1:6">
      <c r="A68" s="20">
        <v>1.6</v>
      </c>
      <c r="B68" s="50" t="s">
        <v>79</v>
      </c>
      <c r="C68" s="16"/>
      <c r="D68" s="32"/>
      <c r="E68" s="16"/>
      <c r="F68" s="22"/>
    </row>
    <row r="69" spans="1:6">
      <c r="A69" s="20" t="s">
        <v>12</v>
      </c>
      <c r="B69" s="37" t="s">
        <v>61</v>
      </c>
      <c r="C69" s="24" t="s">
        <v>2</v>
      </c>
      <c r="D69" s="25">
        <v>765</v>
      </c>
      <c r="E69" s="24"/>
      <c r="F69" s="26"/>
    </row>
    <row r="70" spans="1:6">
      <c r="A70" s="20" t="s">
        <v>11</v>
      </c>
      <c r="B70" s="51" t="s">
        <v>102</v>
      </c>
      <c r="C70" s="31" t="s">
        <v>2</v>
      </c>
      <c r="D70" s="52">
        <v>350</v>
      </c>
      <c r="E70" s="31"/>
      <c r="F70" s="53"/>
    </row>
    <row r="71" spans="1:6">
      <c r="A71" s="20" t="s">
        <v>39</v>
      </c>
      <c r="B71" s="51" t="s">
        <v>62</v>
      </c>
      <c r="C71" s="31" t="s">
        <v>2</v>
      </c>
      <c r="D71" s="52">
        <v>265</v>
      </c>
      <c r="E71" s="31"/>
      <c r="F71" s="53"/>
    </row>
    <row r="72" spans="1:6">
      <c r="A72" s="16" t="s">
        <v>11</v>
      </c>
      <c r="B72" s="23" t="s">
        <v>59</v>
      </c>
      <c r="C72" s="24" t="s">
        <v>2</v>
      </c>
      <c r="D72" s="25">
        <v>26000</v>
      </c>
      <c r="E72" s="24"/>
      <c r="F72" s="26"/>
    </row>
    <row r="73" spans="1:6">
      <c r="A73" s="16"/>
      <c r="B73" s="17"/>
      <c r="C73" s="16"/>
      <c r="D73" s="32"/>
      <c r="E73" s="16"/>
      <c r="F73" s="22"/>
    </row>
    <row r="74" spans="1:6">
      <c r="A74" s="20">
        <v>1.7</v>
      </c>
      <c r="B74" s="12" t="s">
        <v>20</v>
      </c>
      <c r="C74" s="16"/>
      <c r="E74" s="16"/>
      <c r="F74" s="22"/>
    </row>
    <row r="75" spans="1:6">
      <c r="A75" s="16"/>
      <c r="B75" s="54" t="s">
        <v>106</v>
      </c>
      <c r="C75" s="16"/>
      <c r="D75" s="32"/>
      <c r="E75" s="16"/>
      <c r="F75" s="22"/>
    </row>
    <row r="76" spans="1:6" ht="51">
      <c r="A76" s="16"/>
      <c r="B76" s="55" t="s">
        <v>108</v>
      </c>
      <c r="C76" s="16"/>
      <c r="D76" s="32"/>
      <c r="E76" s="16"/>
      <c r="F76" s="22"/>
    </row>
    <row r="77" spans="1:6" ht="50.25" customHeight="1">
      <c r="A77" s="16"/>
      <c r="B77" s="46" t="s">
        <v>107</v>
      </c>
      <c r="C77" s="16"/>
      <c r="D77" s="32"/>
      <c r="E77" s="16"/>
      <c r="F77" s="22"/>
    </row>
    <row r="78" spans="1:6" ht="35.25" customHeight="1">
      <c r="A78" s="16"/>
      <c r="B78" s="56" t="s">
        <v>113</v>
      </c>
      <c r="C78" s="24" t="s">
        <v>63</v>
      </c>
      <c r="D78" s="25">
        <v>7</v>
      </c>
      <c r="E78" s="57"/>
      <c r="F78" s="26"/>
    </row>
    <row r="79" spans="1:6" ht="34.5" customHeight="1">
      <c r="A79" s="16"/>
      <c r="B79" s="58" t="s">
        <v>114</v>
      </c>
      <c r="C79" s="31" t="s">
        <v>63</v>
      </c>
      <c r="D79" s="52">
        <v>1</v>
      </c>
      <c r="E79" s="31"/>
      <c r="F79" s="26"/>
    </row>
    <row r="80" spans="1:6" ht="13.5" thickBot="1">
      <c r="A80" s="16"/>
      <c r="B80" s="40"/>
      <c r="C80" s="16"/>
      <c r="D80" s="32"/>
      <c r="E80" s="16"/>
      <c r="F80" s="22"/>
    </row>
    <row r="81" spans="1:6" ht="13.5" thickBot="1">
      <c r="A81" s="16"/>
      <c r="B81" s="59" t="s">
        <v>26</v>
      </c>
      <c r="C81" s="60"/>
      <c r="D81" s="61"/>
      <c r="E81" s="60"/>
      <c r="F81" s="62"/>
    </row>
    <row r="82" spans="1:6">
      <c r="A82" s="16"/>
      <c r="B82" s="17"/>
      <c r="C82" s="16"/>
      <c r="D82" s="18"/>
      <c r="E82" s="16"/>
      <c r="F82" s="22"/>
    </row>
    <row r="83" spans="1:6">
      <c r="A83" s="16"/>
      <c r="B83" s="17"/>
      <c r="C83" s="16"/>
      <c r="D83" s="18"/>
      <c r="E83" s="16"/>
      <c r="F83" s="22"/>
    </row>
    <row r="84" spans="1:6">
      <c r="A84" s="20">
        <v>2</v>
      </c>
      <c r="B84" s="21" t="s">
        <v>25</v>
      </c>
      <c r="C84" s="16"/>
      <c r="D84" s="18"/>
      <c r="E84" s="16"/>
      <c r="F84" s="22"/>
    </row>
    <row r="85" spans="1:6">
      <c r="A85" s="11">
        <v>2.1</v>
      </c>
      <c r="B85" s="12" t="s">
        <v>7</v>
      </c>
      <c r="C85" s="16"/>
      <c r="D85" s="18"/>
      <c r="E85" s="16"/>
      <c r="F85" s="22"/>
    </row>
    <row r="86" spans="1:6" ht="25.5">
      <c r="A86" s="16"/>
      <c r="B86" s="63" t="s">
        <v>103</v>
      </c>
      <c r="C86" s="24" t="s">
        <v>2</v>
      </c>
      <c r="D86" s="25">
        <v>20000</v>
      </c>
      <c r="E86" s="24"/>
      <c r="F86" s="26"/>
    </row>
    <row r="88" spans="1:6">
      <c r="A88" s="11">
        <v>2.2000000000000002</v>
      </c>
      <c r="B88" s="39" t="s">
        <v>21</v>
      </c>
      <c r="C88" s="16"/>
      <c r="E88" s="16"/>
      <c r="F88" s="22"/>
    </row>
    <row r="89" spans="1:6" ht="38.25">
      <c r="A89" s="11"/>
      <c r="B89" s="40" t="s">
        <v>101</v>
      </c>
      <c r="C89" s="16"/>
      <c r="E89" s="16"/>
      <c r="F89" s="22"/>
    </row>
    <row r="90" spans="1:6">
      <c r="A90" s="16"/>
      <c r="B90" s="64" t="s">
        <v>86</v>
      </c>
      <c r="C90" s="24" t="s">
        <v>2</v>
      </c>
      <c r="D90" s="25">
        <v>550</v>
      </c>
      <c r="E90" s="24"/>
      <c r="F90" s="26"/>
    </row>
    <row r="91" spans="1:6">
      <c r="A91" s="16"/>
      <c r="B91" s="65"/>
      <c r="C91" s="16"/>
      <c r="D91" s="32"/>
      <c r="E91" s="16"/>
      <c r="F91" s="22"/>
    </row>
    <row r="92" spans="1:6">
      <c r="A92" s="11">
        <v>2.2999999999999998</v>
      </c>
      <c r="B92" s="12" t="s">
        <v>69</v>
      </c>
      <c r="C92" s="16"/>
      <c r="D92" s="32"/>
      <c r="E92" s="16"/>
      <c r="F92" s="22"/>
    </row>
    <row r="93" spans="1:6">
      <c r="A93" s="16"/>
      <c r="B93" s="64" t="s">
        <v>91</v>
      </c>
      <c r="C93" s="24" t="s">
        <v>2</v>
      </c>
      <c r="D93" s="25">
        <v>150</v>
      </c>
      <c r="E93" s="24"/>
      <c r="F93" s="26"/>
    </row>
    <row r="94" spans="1:6">
      <c r="A94" s="16"/>
      <c r="B94" s="17"/>
      <c r="C94" s="16"/>
      <c r="E94" s="16"/>
      <c r="F94" s="22"/>
    </row>
    <row r="95" spans="1:6">
      <c r="A95" s="11">
        <v>2.2999999999999998</v>
      </c>
      <c r="B95" s="39" t="s">
        <v>9</v>
      </c>
      <c r="C95" s="16"/>
      <c r="E95" s="16"/>
      <c r="F95" s="22"/>
    </row>
    <row r="96" spans="1:6">
      <c r="A96" s="11" t="s">
        <v>12</v>
      </c>
      <c r="B96" s="39" t="s">
        <v>52</v>
      </c>
      <c r="C96" s="16"/>
      <c r="E96" s="16"/>
      <c r="F96" s="22"/>
    </row>
    <row r="97" spans="1:6" ht="45" customHeight="1">
      <c r="A97" s="16"/>
      <c r="B97" s="66" t="s">
        <v>109</v>
      </c>
      <c r="C97" s="24" t="s">
        <v>2</v>
      </c>
      <c r="D97" s="25">
        <v>27500</v>
      </c>
      <c r="E97" s="24"/>
      <c r="F97" s="26"/>
    </row>
    <row r="98" spans="1:6" ht="34.5" customHeight="1">
      <c r="A98" s="16" t="s">
        <v>11</v>
      </c>
      <c r="B98" s="56" t="s">
        <v>47</v>
      </c>
      <c r="C98" s="24" t="s">
        <v>2</v>
      </c>
      <c r="D98" s="25">
        <v>1600</v>
      </c>
      <c r="E98" s="24"/>
      <c r="F98" s="26"/>
    </row>
    <row r="99" spans="1:6" ht="25.5">
      <c r="A99" s="16" t="s">
        <v>39</v>
      </c>
      <c r="B99" s="56" t="s">
        <v>46</v>
      </c>
      <c r="C99" s="24" t="s">
        <v>2</v>
      </c>
      <c r="D99" s="25">
        <v>1250</v>
      </c>
      <c r="E99" s="24"/>
      <c r="F99" s="26"/>
    </row>
    <row r="100" spans="1:6">
      <c r="A100" s="11"/>
      <c r="B100" s="65"/>
      <c r="C100" s="16"/>
      <c r="E100" s="16"/>
      <c r="F100" s="22"/>
    </row>
    <row r="101" spans="1:6" ht="25.5">
      <c r="A101" s="11">
        <v>2.4</v>
      </c>
      <c r="B101" s="67" t="s">
        <v>77</v>
      </c>
      <c r="C101" s="16"/>
      <c r="E101" s="16"/>
      <c r="F101" s="22"/>
    </row>
    <row r="102" spans="1:6">
      <c r="A102" s="11"/>
      <c r="B102" s="37" t="s">
        <v>49</v>
      </c>
      <c r="C102" s="24" t="s">
        <v>2</v>
      </c>
      <c r="D102" s="25">
        <v>7000</v>
      </c>
      <c r="E102" s="24"/>
      <c r="F102" s="26"/>
    </row>
    <row r="103" spans="1:6">
      <c r="A103" s="11">
        <v>2.8</v>
      </c>
      <c r="B103" s="12" t="s">
        <v>10</v>
      </c>
      <c r="C103" s="16"/>
      <c r="D103" s="18"/>
      <c r="E103" s="16"/>
      <c r="F103" s="22"/>
    </row>
    <row r="104" spans="1:6" ht="114.75">
      <c r="A104" s="11"/>
      <c r="B104" s="68" t="s">
        <v>104</v>
      </c>
      <c r="C104" s="68"/>
      <c r="D104" s="69"/>
      <c r="E104" s="16"/>
      <c r="F104" s="22"/>
    </row>
    <row r="105" spans="1:6">
      <c r="A105" s="16"/>
      <c r="B105" s="56" t="s">
        <v>40</v>
      </c>
      <c r="C105" s="24" t="s">
        <v>6</v>
      </c>
      <c r="D105" s="27">
        <v>6</v>
      </c>
      <c r="E105" s="24"/>
      <c r="F105" s="26"/>
    </row>
    <row r="106" spans="1:6">
      <c r="A106" s="16"/>
      <c r="B106" s="58" t="s">
        <v>41</v>
      </c>
      <c r="C106" s="31" t="s">
        <v>6</v>
      </c>
      <c r="D106" s="70">
        <v>9</v>
      </c>
      <c r="E106" s="31"/>
      <c r="F106" s="26"/>
    </row>
    <row r="107" spans="1:6">
      <c r="A107" s="16"/>
      <c r="B107" s="40"/>
      <c r="C107" s="16"/>
      <c r="D107" s="71"/>
      <c r="E107" s="16"/>
      <c r="F107" s="22"/>
    </row>
    <row r="108" spans="1:6">
      <c r="A108" s="11">
        <v>2.9</v>
      </c>
      <c r="B108" s="72" t="s">
        <v>50</v>
      </c>
      <c r="C108" s="16"/>
      <c r="D108" s="18"/>
      <c r="E108" s="16"/>
      <c r="F108" s="22"/>
    </row>
    <row r="109" spans="1:6" ht="25.5">
      <c r="A109" s="16"/>
      <c r="B109" s="56" t="s">
        <v>51</v>
      </c>
      <c r="C109" s="24" t="s">
        <v>2</v>
      </c>
      <c r="D109" s="27">
        <v>950</v>
      </c>
      <c r="E109" s="24"/>
      <c r="F109" s="26"/>
    </row>
    <row r="110" spans="1:6" ht="25.5">
      <c r="A110" s="11">
        <v>2.7</v>
      </c>
      <c r="B110" s="56" t="s">
        <v>68</v>
      </c>
      <c r="C110" s="24" t="s">
        <v>2</v>
      </c>
      <c r="D110" s="27">
        <v>300</v>
      </c>
      <c r="E110" s="24"/>
      <c r="F110" s="26"/>
    </row>
    <row r="111" spans="1:6">
      <c r="A111" s="11"/>
      <c r="B111" s="40"/>
      <c r="C111" s="16"/>
      <c r="D111" s="18"/>
      <c r="E111" s="16"/>
      <c r="F111" s="22"/>
    </row>
    <row r="112" spans="1:6">
      <c r="A112" s="11">
        <v>2.9</v>
      </c>
      <c r="B112" s="72" t="s">
        <v>87</v>
      </c>
      <c r="C112" s="16"/>
      <c r="D112" s="18"/>
      <c r="E112" s="16"/>
      <c r="F112" s="22"/>
    </row>
    <row r="113" spans="1:6">
      <c r="A113" s="16" t="s">
        <v>12</v>
      </c>
      <c r="B113" s="23" t="s">
        <v>88</v>
      </c>
      <c r="C113" s="24" t="s">
        <v>16</v>
      </c>
      <c r="D113" s="25">
        <v>3500</v>
      </c>
      <c r="E113" s="24"/>
      <c r="F113" s="26"/>
    </row>
    <row r="114" spans="1:6">
      <c r="A114" s="16"/>
      <c r="B114" s="41"/>
      <c r="C114" s="24"/>
      <c r="D114" s="25"/>
      <c r="E114" s="24"/>
      <c r="F114" s="26"/>
    </row>
    <row r="115" spans="1:6" ht="13.5" thickBot="1">
      <c r="A115" s="11"/>
      <c r="B115" s="40"/>
      <c r="C115" s="16"/>
      <c r="D115" s="18"/>
      <c r="E115" s="16"/>
      <c r="F115" s="22"/>
    </row>
    <row r="116" spans="1:6" ht="13.5" thickBot="1">
      <c r="A116" s="16"/>
      <c r="B116" s="73" t="s">
        <v>27</v>
      </c>
      <c r="C116" s="60"/>
      <c r="D116" s="61"/>
      <c r="E116" s="60"/>
      <c r="F116" s="62"/>
    </row>
    <row r="117" spans="1:6">
      <c r="A117" s="16"/>
      <c r="B117" s="12"/>
      <c r="C117" s="11"/>
      <c r="D117" s="13"/>
      <c r="E117" s="11"/>
      <c r="F117" s="74"/>
    </row>
    <row r="118" spans="1:6">
      <c r="E118" s="19"/>
      <c r="F118" s="14"/>
    </row>
    <row r="119" spans="1:6">
      <c r="A119" s="75">
        <v>3</v>
      </c>
      <c r="B119" s="15" t="s">
        <v>42</v>
      </c>
      <c r="E119" s="19"/>
      <c r="F119" s="14"/>
    </row>
    <row r="120" spans="1:6">
      <c r="A120" s="76"/>
      <c r="B120" s="15"/>
      <c r="E120" s="19"/>
      <c r="F120" s="14"/>
    </row>
    <row r="121" spans="1:6">
      <c r="A121" s="76">
        <v>3.1</v>
      </c>
      <c r="B121" s="77" t="s">
        <v>28</v>
      </c>
      <c r="C121" s="57" t="s">
        <v>2</v>
      </c>
      <c r="D121" s="78">
        <v>5500</v>
      </c>
      <c r="E121" s="24"/>
      <c r="F121" s="26"/>
    </row>
    <row r="122" spans="1:6">
      <c r="A122" s="76"/>
      <c r="B122" s="15"/>
      <c r="C122" s="79"/>
      <c r="D122" s="80"/>
      <c r="E122" s="16"/>
      <c r="F122" s="22"/>
    </row>
    <row r="123" spans="1:6">
      <c r="A123" s="76">
        <v>3.2</v>
      </c>
      <c r="B123" s="77" t="s">
        <v>43</v>
      </c>
      <c r="C123" s="57" t="s">
        <v>2</v>
      </c>
      <c r="D123" s="78">
        <v>2500</v>
      </c>
      <c r="E123" s="24"/>
      <c r="F123" s="26"/>
    </row>
    <row r="124" spans="1:6">
      <c r="A124" s="76"/>
      <c r="B124" s="15"/>
      <c r="C124" s="79"/>
      <c r="E124" s="16"/>
      <c r="F124" s="22"/>
    </row>
    <row r="125" spans="1:6">
      <c r="A125" s="76">
        <v>3.3</v>
      </c>
      <c r="B125" s="77" t="s">
        <v>44</v>
      </c>
      <c r="C125" s="57" t="s">
        <v>6</v>
      </c>
      <c r="D125" s="25">
        <v>30</v>
      </c>
      <c r="E125" s="24"/>
      <c r="F125" s="26"/>
    </row>
    <row r="126" spans="1:6">
      <c r="A126" s="76"/>
      <c r="B126" s="15"/>
      <c r="C126" s="79"/>
      <c r="E126" s="16"/>
      <c r="F126" s="22"/>
    </row>
    <row r="127" spans="1:6">
      <c r="A127" s="76">
        <v>3.4</v>
      </c>
      <c r="B127" s="77" t="s">
        <v>31</v>
      </c>
      <c r="C127" s="57" t="s">
        <v>6</v>
      </c>
      <c r="D127" s="25">
        <v>2</v>
      </c>
      <c r="E127" s="24"/>
      <c r="F127" s="26"/>
    </row>
    <row r="128" spans="1:6" ht="13.5" thickBot="1">
      <c r="A128" s="76"/>
      <c r="B128" s="15"/>
      <c r="C128" s="79"/>
      <c r="E128" s="16"/>
      <c r="F128" s="22"/>
    </row>
    <row r="129" spans="1:6" ht="13.5" thickBot="1">
      <c r="B129" s="81" t="s">
        <v>29</v>
      </c>
      <c r="C129" s="82"/>
      <c r="D129" s="83"/>
      <c r="E129" s="84"/>
      <c r="F129" s="85"/>
    </row>
    <row r="130" spans="1:6">
      <c r="B130" s="86"/>
      <c r="C130" s="86"/>
      <c r="D130" s="87"/>
      <c r="E130" s="19"/>
      <c r="F130" s="14"/>
    </row>
    <row r="131" spans="1:6">
      <c r="B131" s="15" t="s">
        <v>32</v>
      </c>
      <c r="D131" s="80"/>
    </row>
    <row r="132" spans="1:6" ht="13.5" thickBot="1">
      <c r="B132" s="15"/>
      <c r="D132" s="80"/>
    </row>
    <row r="133" spans="1:6" ht="13.5" thickBot="1">
      <c r="A133" s="76">
        <v>1</v>
      </c>
      <c r="B133" s="81" t="s">
        <v>24</v>
      </c>
      <c r="C133" s="82"/>
      <c r="D133" s="90"/>
      <c r="E133" s="91"/>
      <c r="F133" s="92"/>
    </row>
    <row r="134" spans="1:6" ht="13.5" thickBot="1">
      <c r="D134" s="80"/>
    </row>
    <row r="135" spans="1:6" ht="13.5" thickBot="1">
      <c r="A135" s="76">
        <v>2</v>
      </c>
      <c r="B135" s="81" t="s">
        <v>25</v>
      </c>
      <c r="C135" s="82"/>
      <c r="D135" s="82"/>
      <c r="E135" s="91"/>
      <c r="F135" s="92"/>
    </row>
    <row r="136" spans="1:6" ht="13.5" thickBot="1">
      <c r="D136" s="9"/>
    </row>
    <row r="137" spans="1:6" ht="13.5" thickBot="1">
      <c r="A137" s="76">
        <v>3</v>
      </c>
      <c r="B137" s="81" t="s">
        <v>30</v>
      </c>
      <c r="C137" s="82"/>
      <c r="D137" s="82"/>
      <c r="E137" s="91"/>
      <c r="F137" s="92"/>
    </row>
    <row r="138" spans="1:6" ht="13.5" thickBot="1">
      <c r="D138" s="9"/>
    </row>
    <row r="139" spans="1:6" ht="13.5" thickBot="1">
      <c r="B139" s="81" t="s">
        <v>33</v>
      </c>
      <c r="C139" s="82"/>
      <c r="D139" s="82"/>
      <c r="E139" s="91"/>
      <c r="F139" s="92"/>
    </row>
  </sheetData>
  <pageMargins left="0.7" right="0.7" top="0.75" bottom="0.75" header="0.3" footer="0.3"/>
  <pageSetup paperSize="9" scale="88" orientation="portrait" r:id="rId1"/>
  <headerFooter>
    <oddFooter>&amp;C&amp;1#&amp;"Calibri"&amp;10&amp;K000000 For internal use only</oddFooter>
  </headerFooter>
  <rowBreaks count="3" manualBreakCount="3">
    <brk id="39" max="16383" man="1"/>
    <brk id="67" max="16383" man="1"/>
    <brk id="102"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68BEF076A962A43B6F9D3AD7FB3FB6F" ma:contentTypeVersion="14" ma:contentTypeDescription="Create a new document." ma:contentTypeScope="" ma:versionID="afe13be8ad4276a6b184077569fe9fe8">
  <xsd:schema xmlns:xsd="http://www.w3.org/2001/XMLSchema" xmlns:xs="http://www.w3.org/2001/XMLSchema" xmlns:p="http://schemas.microsoft.com/office/2006/metadata/properties" xmlns:ns2="db23c72c-e112-43fc-8a02-148203d9c31c" xmlns:ns3="2a2a445e-c453-4f04-9b2f-8a0068eac90e" targetNamespace="http://schemas.microsoft.com/office/2006/metadata/properties" ma:root="true" ma:fieldsID="4851b53392c636d8800abd587ba5cd39" ns2:_="" ns3:_="">
    <xsd:import namespace="db23c72c-e112-43fc-8a02-148203d9c31c"/>
    <xsd:import namespace="2a2a445e-c453-4f04-9b2f-8a0068eac90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Location" minOccurs="0"/>
                <xsd:element ref="ns3:SharedWithUsers" minOccurs="0"/>
                <xsd:element ref="ns3:SharedWithDetails" minOccurs="0"/>
                <xsd:element ref="ns2:Tim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23c72c-e112-43fc-8a02-148203d9c31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Time" ma:index="20" nillable="true" ma:displayName="Time" ma:format="DateOnly" ma:internalName="Time">
      <xsd:simpleType>
        <xsd:restriction base="dms:DateTime"/>
      </xsd:simpleType>
    </xsd:element>
    <xsd:element name="MediaLengthInSeconds" ma:index="21"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a2a445e-c453-4f04-9b2f-8a0068eac90e"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ime xmlns="db23c72c-e112-43fc-8a02-148203d9c31c" xsi:nil="true"/>
  </documentManagement>
</p:properties>
</file>

<file path=customXml/itemProps1.xml><?xml version="1.0" encoding="utf-8"?>
<ds:datastoreItem xmlns:ds="http://schemas.openxmlformats.org/officeDocument/2006/customXml" ds:itemID="{3C6B1C4C-0933-472F-83E0-20C623E02D6F}">
  <ds:schemaRefs>
    <ds:schemaRef ds:uri="http://schemas.microsoft.com/sharepoint/v3/contenttype/forms"/>
  </ds:schemaRefs>
</ds:datastoreItem>
</file>

<file path=customXml/itemProps2.xml><?xml version="1.0" encoding="utf-8"?>
<ds:datastoreItem xmlns:ds="http://schemas.openxmlformats.org/officeDocument/2006/customXml" ds:itemID="{A613F7FE-B115-4CF7-AE35-05D3E98E4CD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b23c72c-e112-43fc-8a02-148203d9c31c"/>
    <ds:schemaRef ds:uri="2a2a445e-c453-4f04-9b2f-8a0068eac9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3D3FEDD-157A-49E9-BE64-AEAF79BDEDA4}">
  <ds:schemaRefs>
    <ds:schemaRef ds:uri="http://schemas.microsoft.com/office/2006/metadata/properties"/>
    <ds:schemaRef ds:uri="http://schemas.microsoft.com/office/infopath/2007/PartnerControls"/>
    <ds:schemaRef ds:uri="db23c72c-e112-43fc-8a02-148203d9c31c"/>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vt:i4>
      </vt:variant>
      <vt:variant>
        <vt:lpstr>Named Ranges</vt:lpstr>
      </vt:variant>
      <vt:variant>
        <vt:i4>13</vt:i4>
      </vt:variant>
    </vt:vector>
  </HeadingPairs>
  <TitlesOfParts>
    <vt:vector size="22" baseType="lpstr">
      <vt:lpstr>HVAC 15</vt:lpstr>
      <vt:lpstr>HVAC 16</vt:lpstr>
      <vt:lpstr>Plumbing 15</vt:lpstr>
      <vt:lpstr>Plumbing 16</vt:lpstr>
      <vt:lpstr>Fire 15</vt:lpstr>
      <vt:lpstr>Fire 16</vt:lpstr>
      <vt:lpstr>Summary</vt:lpstr>
      <vt:lpstr>Sheet2</vt:lpstr>
      <vt:lpstr>BLANK BOQ</vt:lpstr>
      <vt:lpstr>'Fire 15'!Print_Area</vt:lpstr>
      <vt:lpstr>'Fire 16'!Print_Area</vt:lpstr>
      <vt:lpstr>'HVAC 15'!Print_Area</vt:lpstr>
      <vt:lpstr>'HVAC 16'!Print_Area</vt:lpstr>
      <vt:lpstr>'Plumbing 15'!Print_Area</vt:lpstr>
      <vt:lpstr>'Plumbing 16'!Print_Area</vt:lpstr>
      <vt:lpstr>'BLANK BOQ'!Print_Titles</vt:lpstr>
      <vt:lpstr>'Fire 15'!Print_Titles</vt:lpstr>
      <vt:lpstr>'Fire 16'!Print_Titles</vt:lpstr>
      <vt:lpstr>'HVAC 15'!Print_Titles</vt:lpstr>
      <vt:lpstr>'HVAC 16'!Print_Titles</vt:lpstr>
      <vt:lpstr>'Plumbing 15'!Print_Titles</vt:lpstr>
      <vt:lpstr>'Plumbing 16'!Print_Titles</vt:lpstr>
    </vt:vector>
  </TitlesOfParts>
  <Company>sst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MuhammadQaiser</dc:creator>
  <cp:lastModifiedBy>Rehan Aslam</cp:lastModifiedBy>
  <cp:lastPrinted>2022-06-08T07:39:04Z</cp:lastPrinted>
  <dcterms:created xsi:type="dcterms:W3CDTF">2015-01-30T09:33:41Z</dcterms:created>
  <dcterms:modified xsi:type="dcterms:W3CDTF">2022-06-08T14:02:51Z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0x010100368BEF076A962A43B6F9D3AD7FB3FB6F</vt:lpwstr>
  </property>
  <property fmtid="{D5CDD505-2E9C-101B-9397-08002B2CF9AE}" pid="3" name="MSIP_Label_af1741f6-9e47-426e-a683-937c37d4ebc5_Enabled">
    <vt:lpwstr>true</vt:lpwstr>
  </property>
  <property fmtid="{D5CDD505-2E9C-101B-9397-08002B2CF9AE}" pid="4" name="MSIP_Label_af1741f6-9e47-426e-a683-937c37d4ebc5_SetDate">
    <vt:lpwstr>2022-04-27T14:48:15Z</vt:lpwstr>
  </property>
  <property fmtid="{D5CDD505-2E9C-101B-9397-08002B2CF9AE}" pid="5" name="MSIP_Label_af1741f6-9e47-426e-a683-937c37d4ebc5_Method">
    <vt:lpwstr>Privileged</vt:lpwstr>
  </property>
  <property fmtid="{D5CDD505-2E9C-101B-9397-08002B2CF9AE}" pid="6" name="MSIP_Label_af1741f6-9e47-426e-a683-937c37d4ebc5_Name">
    <vt:lpwstr>af1741f6-9e47-426e-a683-937c37d4ebc5</vt:lpwstr>
  </property>
  <property fmtid="{D5CDD505-2E9C-101B-9397-08002B2CF9AE}" pid="7" name="MSIP_Label_af1741f6-9e47-426e-a683-937c37d4ebc5_SiteId">
    <vt:lpwstr>1e9b61e8-e590-4abc-b1af-24125e330d2a</vt:lpwstr>
  </property>
  <property fmtid="{D5CDD505-2E9C-101B-9397-08002B2CF9AE}" pid="8" name="MSIP_Label_af1741f6-9e47-426e-a683-937c37d4ebc5_ActionId">
    <vt:lpwstr>2b05cd81-4475-4b3a-9d17-181b5133094b</vt:lpwstr>
  </property>
  <property fmtid="{D5CDD505-2E9C-101B-9397-08002B2CF9AE}" pid="9" name="MSIP_Label_af1741f6-9e47-426e-a683-937c37d4ebc5_ContentBits">
    <vt:lpwstr>3</vt:lpwstr>
  </property>
  <property fmtid="{D5CDD505-2E9C-101B-9397-08002B2CF9AE}" pid="10" name="db.comClassification">
    <vt:lpwstr>For internal use only</vt:lpwstr>
  </property>
</Properties>
</file>