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Print_Area" localSheetId="0">Sheet1!$A$1:$F$35</definedName>
    <definedName name="_xlnm.Print_Titles" localSheetId="0">Sheet1!$15:$18</definedName>
  </definedNames>
  <calcPr calcId="152511"/>
</workbook>
</file>

<file path=xl/calcChain.xml><?xml version="1.0" encoding="utf-8"?>
<calcChain xmlns="http://schemas.openxmlformats.org/spreadsheetml/2006/main">
  <c r="F21" i="1" l="1"/>
  <c r="F26" i="1" s="1"/>
  <c r="F27" i="1" s="1"/>
  <c r="F28" i="1" s="1"/>
  <c r="F22" i="1"/>
  <c r="F23" i="1"/>
  <c r="F24" i="1"/>
  <c r="F25" i="1"/>
  <c r="K32" i="1" l="1"/>
  <c r="J22" i="1" l="1"/>
  <c r="K38" i="1" l="1"/>
  <c r="K28" i="1"/>
  <c r="K31" i="1" s="1"/>
  <c r="K39" i="1" l="1"/>
  <c r="K40" i="1" s="1"/>
  <c r="K41" i="1" s="1"/>
  <c r="K42" i="1" l="1"/>
  <c r="K43" i="1" l="1"/>
  <c r="K44" i="1" s="1"/>
  <c r="K47" i="1" s="1"/>
</calcChain>
</file>

<file path=xl/sharedStrings.xml><?xml version="1.0" encoding="utf-8"?>
<sst xmlns="http://schemas.openxmlformats.org/spreadsheetml/2006/main" count="38" uniqueCount="35">
  <si>
    <t>S. #</t>
  </si>
  <si>
    <t>Description</t>
  </si>
  <si>
    <t>Unit</t>
  </si>
  <si>
    <t>Qty</t>
  </si>
  <si>
    <t>Amount</t>
  </si>
  <si>
    <t>Rate</t>
  </si>
  <si>
    <t>Job</t>
  </si>
  <si>
    <t>Total Amount Rs</t>
  </si>
  <si>
    <t>Nos</t>
  </si>
  <si>
    <t>SST 13%</t>
  </si>
  <si>
    <t>Attn: Mr. Muhammad</t>
  </si>
  <si>
    <t>For PIONEER SERVICES.</t>
  </si>
  <si>
    <t>No.</t>
  </si>
  <si>
    <t>Regging, lifting &amp; shifting of fan at required location.</t>
  </si>
  <si>
    <t>Supply and installation of Egg crate grill (30 x 30)</t>
  </si>
  <si>
    <t>Total cost of each staircase</t>
  </si>
  <si>
    <t>Supply &amp; Installation of G.I. sheet metal duct inlet / outlet connection including 1" thick aluminium filter, channel etc complete in all respect</t>
  </si>
  <si>
    <t>Supply &amp; Installation of 6000 CFM pressurized fan (Pressure die casted Tube Axial fan direct drive with imported motor &amp; fan protection wire mesh)</t>
  </si>
  <si>
    <t>Advance payment</t>
  </si>
  <si>
    <t>Advance</t>
  </si>
  <si>
    <t>Less Tax</t>
  </si>
  <si>
    <t>Cheque amount</t>
  </si>
  <si>
    <t>Gross amout</t>
  </si>
  <si>
    <t>received amount</t>
  </si>
  <si>
    <t>Net</t>
  </si>
  <si>
    <t>Less 20% SRB w/H</t>
  </si>
  <si>
    <t>Gross amount</t>
  </si>
  <si>
    <t>Less Tax 7%</t>
  </si>
  <si>
    <t>Bill for pressurized Fan - Hydery Mall Karachi</t>
  </si>
  <si>
    <t>Bill # 309</t>
  </si>
  <si>
    <t>Bill # 310</t>
  </si>
  <si>
    <t>Supply &amp; installation of Flexible duct connector / fresh air filters.</t>
  </si>
  <si>
    <t>22 Nov 2021</t>
  </si>
  <si>
    <t>M/S Dawat-e-Hadiyah Burhani Mahal</t>
  </si>
  <si>
    <t>Ref # PS/308/11/21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</si>
</sst>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2.5"/>
      <color theme="1"/>
      <name val="Calibri"/>
      <family val="2"/>
      <scheme val="minor"/>
    </font>
    <font>
      <b/>
      <sz val="12.5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64" fontId="2" fillId="0" borderId="0" xfId="1" applyNumberFormat="1" applyFont="1"/>
    <xf numFmtId="0" fontId="3" fillId="0" borderId="0" xfId="0" applyFont="1" applyBorder="1" applyAlignment="1">
      <alignment horizontal="right"/>
    </xf>
    <xf numFmtId="164" fontId="3" fillId="0" borderId="0" xfId="1" applyNumberFormat="1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4" fillId="0" borderId="0" xfId="0" applyFont="1"/>
    <xf numFmtId="0" fontId="8" fillId="0" borderId="0" xfId="0" applyFont="1"/>
    <xf numFmtId="0" fontId="5" fillId="0" borderId="0" xfId="0" applyFont="1" applyAlignment="1">
      <alignment horizontal="left"/>
    </xf>
    <xf numFmtId="0" fontId="3" fillId="0" borderId="1" xfId="0" applyFont="1" applyBorder="1" applyAlignment="1">
      <alignment horizontal="center" vertical="center"/>
    </xf>
    <xf numFmtId="164" fontId="3" fillId="0" borderId="1" xfId="1" applyNumberFormat="1" applyFont="1" applyFill="1" applyBorder="1" applyAlignment="1">
      <alignment horizontal="center" vertical="center"/>
    </xf>
    <xf numFmtId="14" fontId="6" fillId="0" borderId="0" xfId="1" quotePrefix="1" applyNumberFormat="1" applyFont="1" applyAlignment="1">
      <alignment horizontal="right"/>
    </xf>
    <xf numFmtId="164" fontId="2" fillId="0" borderId="0" xfId="0" applyNumberFormat="1" applyFont="1"/>
    <xf numFmtId="43" fontId="2" fillId="0" borderId="0" xfId="0" applyNumberFormat="1" applyFont="1"/>
    <xf numFmtId="164" fontId="3" fillId="0" borderId="2" xfId="1" applyNumberFormat="1" applyFont="1" applyBorder="1" applyAlignment="1">
      <alignment vertical="center"/>
    </xf>
    <xf numFmtId="164" fontId="3" fillId="0" borderId="3" xfId="1" applyNumberFormat="1" applyFont="1" applyBorder="1" applyAlignment="1">
      <alignment vertical="center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vertical="center" wrapText="1"/>
    </xf>
    <xf numFmtId="164" fontId="11" fillId="0" borderId="2" xfId="1" applyNumberFormat="1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2" fillId="0" borderId="0" xfId="0" applyFont="1" applyBorder="1" applyAlignment="1">
      <alignment horizontal="right" vertical="center"/>
    </xf>
    <xf numFmtId="0" fontId="2" fillId="0" borderId="2" xfId="0" applyFont="1" applyBorder="1"/>
    <xf numFmtId="9" fontId="2" fillId="0" borderId="2" xfId="0" applyNumberFormat="1" applyFont="1" applyBorder="1"/>
    <xf numFmtId="164" fontId="2" fillId="0" borderId="2" xfId="1" applyNumberFormat="1" applyFont="1" applyBorder="1"/>
    <xf numFmtId="0" fontId="2" fillId="0" borderId="2" xfId="0" applyFont="1" applyBorder="1" applyAlignment="1"/>
    <xf numFmtId="165" fontId="2" fillId="0" borderId="2" xfId="0" applyNumberFormat="1" applyFont="1" applyBorder="1" applyAlignment="1"/>
    <xf numFmtId="164" fontId="2" fillId="0" borderId="2" xfId="0" applyNumberFormat="1" applyFont="1" applyBorder="1"/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3" fontId="2" fillId="0" borderId="6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vertical="center"/>
    </xf>
    <xf numFmtId="0" fontId="7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wrapText="1"/>
    </xf>
    <xf numFmtId="0" fontId="9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450850</xdr:colOff>
      <xdr:row>6</xdr:row>
      <xdr:rowOff>126496</xdr:rowOff>
    </xdr:from>
    <xdr:to>
      <xdr:col>14</xdr:col>
      <xdr:colOff>550863</xdr:colOff>
      <xdr:row>10</xdr:row>
      <xdr:rowOff>107445</xdr:rowOff>
    </xdr:to>
    <xdr:sp macro="" textlink="">
      <xdr:nvSpPr>
        <xdr:cNvPr id="4" name="Text Box 69"/>
        <xdr:cNvSpPr txBox="1">
          <a:spLocks noChangeArrowheads="1"/>
        </xdr:cNvSpPr>
      </xdr:nvSpPr>
      <xdr:spPr bwMode="auto">
        <a:xfrm>
          <a:off x="9204325" y="1345696"/>
          <a:ext cx="4167188" cy="51434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36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2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8</xdr:col>
      <xdr:colOff>409575</xdr:colOff>
      <xdr:row>6</xdr:row>
      <xdr:rowOff>9525</xdr:rowOff>
    </xdr:from>
    <xdr:to>
      <xdr:col>9</xdr:col>
      <xdr:colOff>403225</xdr:colOff>
      <xdr:row>10</xdr:row>
      <xdr:rowOff>184167</xdr:rowOff>
    </xdr:to>
    <xdr:pic>
      <xdr:nvPicPr>
        <xdr:cNvPr id="5" name="Picture 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296275" y="1228725"/>
          <a:ext cx="860425" cy="7080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306706</xdr:colOff>
      <xdr:row>21</xdr:row>
      <xdr:rowOff>104774</xdr:rowOff>
    </xdr:from>
    <xdr:to>
      <xdr:col>10</xdr:col>
      <xdr:colOff>968635</xdr:colOff>
      <xdr:row>22</xdr:row>
      <xdr:rowOff>571499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8306" y="4724399"/>
          <a:ext cx="1633479" cy="120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219076</xdr:colOff>
      <xdr:row>41</xdr:row>
      <xdr:rowOff>161926</xdr:rowOff>
    </xdr:from>
    <xdr:to>
      <xdr:col>5</xdr:col>
      <xdr:colOff>47626</xdr:colOff>
      <xdr:row>44</xdr:row>
      <xdr:rowOff>152401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1" y="11468101"/>
          <a:ext cx="990600" cy="704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K47"/>
  <sheetViews>
    <sheetView tabSelected="1" zoomScaleNormal="100" workbookViewId="0">
      <selection activeCell="A12" sqref="A12"/>
    </sheetView>
  </sheetViews>
  <sheetFormatPr defaultColWidth="8.85546875" defaultRowHeight="18.75" x14ac:dyDescent="0.3"/>
  <cols>
    <col min="1" max="1" width="4.85546875" style="1" customWidth="1"/>
    <col min="2" max="2" width="52.5703125" style="2" customWidth="1"/>
    <col min="3" max="3" width="7.85546875" style="1" customWidth="1"/>
    <col min="4" max="4" width="6.42578125" style="1" bestFit="1" customWidth="1"/>
    <col min="5" max="5" width="11" style="1" customWidth="1"/>
    <col min="6" max="6" width="13.5703125" style="3" customWidth="1"/>
    <col min="7" max="7" width="10.85546875" style="2" bestFit="1" customWidth="1"/>
    <col min="8" max="8" width="11.140625" style="2" bestFit="1" customWidth="1"/>
    <col min="9" max="9" width="13" style="2" bestFit="1" customWidth="1"/>
    <col min="10" max="10" width="14.5703125" style="2" bestFit="1" customWidth="1"/>
    <col min="11" max="11" width="16" style="2" customWidth="1"/>
    <col min="12" max="12" width="12.7109375" style="2" bestFit="1" customWidth="1"/>
    <col min="13" max="16384" width="8.85546875" style="2"/>
  </cols>
  <sheetData>
    <row r="5" spans="1:6" ht="10.5" customHeight="1" x14ac:dyDescent="0.3"/>
    <row r="6" spans="1:6" ht="10.5" customHeight="1" x14ac:dyDescent="0.3"/>
    <row r="7" spans="1:6" ht="10.5" customHeight="1" x14ac:dyDescent="0.3"/>
    <row r="8" spans="1:6" ht="10.5" customHeight="1" x14ac:dyDescent="0.3"/>
    <row r="9" spans="1:6" ht="10.5" customHeight="1" x14ac:dyDescent="0.3"/>
    <row r="10" spans="1:6" ht="10.5" customHeight="1" x14ac:dyDescent="0.3"/>
    <row r="11" spans="1:6" x14ac:dyDescent="0.3">
      <c r="A11" s="37" t="s">
        <v>34</v>
      </c>
      <c r="B11" s="37"/>
      <c r="F11" s="14" t="s">
        <v>32</v>
      </c>
    </row>
    <row r="12" spans="1:6" x14ac:dyDescent="0.3">
      <c r="A12" s="11" t="s">
        <v>33</v>
      </c>
      <c r="B12" s="11"/>
      <c r="F12" s="1"/>
    </row>
    <row r="13" spans="1:6" s="10" customFormat="1" ht="21" x14ac:dyDescent="0.35">
      <c r="A13" s="35" t="s">
        <v>10</v>
      </c>
      <c r="B13" s="35"/>
      <c r="C13" s="35"/>
      <c r="D13" s="35"/>
      <c r="E13" s="35"/>
      <c r="F13" s="35"/>
    </row>
    <row r="14" spans="1:6" s="10" customFormat="1" ht="6.75" customHeight="1" x14ac:dyDescent="0.35">
      <c r="A14" s="35"/>
      <c r="B14" s="35"/>
      <c r="C14" s="35"/>
      <c r="D14" s="35"/>
      <c r="E14" s="35"/>
      <c r="F14" s="35"/>
    </row>
    <row r="15" spans="1:6" s="10" customFormat="1" ht="21" x14ac:dyDescent="0.35">
      <c r="A15" s="35" t="s">
        <v>28</v>
      </c>
      <c r="B15" s="35"/>
      <c r="C15" s="35"/>
      <c r="D15" s="35"/>
      <c r="E15" s="35"/>
      <c r="F15" s="35"/>
    </row>
    <row r="16" spans="1:6" ht="9" customHeight="1" x14ac:dyDescent="0.3"/>
    <row r="17" spans="1:11" ht="18.75" customHeight="1" x14ac:dyDescent="0.3">
      <c r="A17" s="36"/>
      <c r="B17" s="36"/>
      <c r="C17" s="36"/>
      <c r="D17" s="36"/>
      <c r="E17" s="36"/>
      <c r="F17" s="36"/>
    </row>
    <row r="18" spans="1:11" ht="5.25" customHeight="1" x14ac:dyDescent="0.3">
      <c r="A18" s="36"/>
      <c r="B18" s="36"/>
      <c r="C18" s="36"/>
      <c r="D18" s="36"/>
      <c r="E18" s="36"/>
      <c r="F18" s="36"/>
    </row>
    <row r="19" spans="1:11" ht="10.15" customHeight="1" x14ac:dyDescent="0.3">
      <c r="A19" s="4"/>
      <c r="B19" s="4"/>
      <c r="C19" s="4"/>
      <c r="D19" s="4"/>
      <c r="E19" s="4"/>
      <c r="F19" s="5"/>
    </row>
    <row r="20" spans="1:11" ht="33" customHeight="1" x14ac:dyDescent="0.3">
      <c r="A20" s="12" t="s">
        <v>0</v>
      </c>
      <c r="B20" s="12" t="s">
        <v>1</v>
      </c>
      <c r="C20" s="12" t="s">
        <v>2</v>
      </c>
      <c r="D20" s="12" t="s">
        <v>3</v>
      </c>
      <c r="E20" s="12" t="s">
        <v>5</v>
      </c>
      <c r="F20" s="13" t="s">
        <v>4</v>
      </c>
      <c r="J20" s="3"/>
    </row>
    <row r="21" spans="1:11" ht="57" customHeight="1" x14ac:dyDescent="0.3">
      <c r="A21" s="19">
        <v>1</v>
      </c>
      <c r="B21" s="20" t="s">
        <v>13</v>
      </c>
      <c r="C21" s="19" t="s">
        <v>8</v>
      </c>
      <c r="D21" s="19">
        <v>4</v>
      </c>
      <c r="E21" s="21">
        <v>10000</v>
      </c>
      <c r="F21" s="21">
        <f>E21*D21</f>
        <v>40000</v>
      </c>
      <c r="G21" s="2">
        <v>10000</v>
      </c>
      <c r="K21" s="3"/>
    </row>
    <row r="22" spans="1:11" ht="58.5" customHeight="1" x14ac:dyDescent="0.3">
      <c r="A22" s="19">
        <v>2</v>
      </c>
      <c r="B22" s="20" t="s">
        <v>17</v>
      </c>
      <c r="C22" s="19" t="s">
        <v>12</v>
      </c>
      <c r="D22" s="19">
        <v>4</v>
      </c>
      <c r="E22" s="21">
        <v>133814.20000000001</v>
      </c>
      <c r="F22" s="21">
        <f>E22*D22</f>
        <v>535256.80000000005</v>
      </c>
      <c r="G22" s="2">
        <v>149935</v>
      </c>
      <c r="J22" s="15" t="e">
        <f>J20+#REF!</f>
        <v>#REF!</v>
      </c>
    </row>
    <row r="23" spans="1:11" ht="54.75" customHeight="1" x14ac:dyDescent="0.3">
      <c r="A23" s="19">
        <v>3</v>
      </c>
      <c r="B23" s="20" t="s">
        <v>16</v>
      </c>
      <c r="C23" s="19" t="s">
        <v>6</v>
      </c>
      <c r="D23" s="19">
        <v>4</v>
      </c>
      <c r="E23" s="21">
        <v>42000</v>
      </c>
      <c r="F23" s="21">
        <f>E23*D23</f>
        <v>168000</v>
      </c>
      <c r="G23" s="2">
        <v>45000</v>
      </c>
    </row>
    <row r="24" spans="1:11" ht="44.25" customHeight="1" x14ac:dyDescent="0.3">
      <c r="A24" s="19">
        <v>4</v>
      </c>
      <c r="B24" s="20" t="s">
        <v>31</v>
      </c>
      <c r="C24" s="19" t="s">
        <v>6</v>
      </c>
      <c r="D24" s="19">
        <v>4</v>
      </c>
      <c r="E24" s="21">
        <v>7000</v>
      </c>
      <c r="F24" s="21">
        <f>E24*D24</f>
        <v>28000</v>
      </c>
      <c r="G24" s="2">
        <v>8000</v>
      </c>
      <c r="I24" s="2" t="s">
        <v>29</v>
      </c>
      <c r="K24" s="3">
        <v>980000</v>
      </c>
    </row>
    <row r="25" spans="1:11" ht="29.25" customHeight="1" x14ac:dyDescent="0.3">
      <c r="A25" s="19">
        <v>5</v>
      </c>
      <c r="B25" s="20" t="s">
        <v>14</v>
      </c>
      <c r="C25" s="19" t="s">
        <v>8</v>
      </c>
      <c r="D25" s="19">
        <v>4</v>
      </c>
      <c r="E25" s="21">
        <v>24000</v>
      </c>
      <c r="F25" s="21">
        <f>E25*D25</f>
        <v>96000</v>
      </c>
      <c r="G25" s="2">
        <v>25000</v>
      </c>
      <c r="I25" s="2" t="s">
        <v>30</v>
      </c>
      <c r="K25" s="3">
        <v>735000</v>
      </c>
    </row>
    <row r="26" spans="1:11" ht="26.25" customHeight="1" x14ac:dyDescent="0.3">
      <c r="A26" s="34" t="s">
        <v>7</v>
      </c>
      <c r="B26" s="34"/>
      <c r="C26" s="34"/>
      <c r="D26" s="34"/>
      <c r="E26" s="34"/>
      <c r="F26" s="17">
        <f>SUM(F21:F25)</f>
        <v>867256.8</v>
      </c>
      <c r="G26" s="15"/>
      <c r="H26" s="15"/>
      <c r="I26" s="33" t="s">
        <v>26</v>
      </c>
      <c r="J26" s="33"/>
      <c r="K26" s="3">
        <v>1715000</v>
      </c>
    </row>
    <row r="27" spans="1:11" ht="26.25" customHeight="1" x14ac:dyDescent="0.3">
      <c r="A27" s="34" t="s">
        <v>9</v>
      </c>
      <c r="B27" s="34"/>
      <c r="C27" s="34"/>
      <c r="D27" s="34"/>
      <c r="E27" s="34"/>
      <c r="F27" s="17">
        <f>F26*13%</f>
        <v>112743.38400000001</v>
      </c>
      <c r="G27" s="15"/>
      <c r="H27" s="15"/>
      <c r="I27" s="30" t="s">
        <v>18</v>
      </c>
      <c r="J27" s="30"/>
      <c r="K27" s="30"/>
    </row>
    <row r="28" spans="1:11" ht="26.25" customHeight="1" thickBot="1" x14ac:dyDescent="0.35">
      <c r="A28" s="34" t="s">
        <v>15</v>
      </c>
      <c r="B28" s="34"/>
      <c r="C28" s="34"/>
      <c r="D28" s="34"/>
      <c r="E28" s="34"/>
      <c r="F28" s="18">
        <f>F27+F26</f>
        <v>980000.18400000001</v>
      </c>
      <c r="G28" s="15"/>
      <c r="H28" s="15"/>
      <c r="I28" s="24" t="s">
        <v>19</v>
      </c>
      <c r="J28" s="25">
        <v>0.5</v>
      </c>
      <c r="K28" s="26">
        <f>K26*50%</f>
        <v>857500</v>
      </c>
    </row>
    <row r="29" spans="1:11" ht="26.25" customHeight="1" thickTop="1" x14ac:dyDescent="0.3">
      <c r="A29" s="23"/>
      <c r="B29" s="23"/>
      <c r="C29" s="23"/>
      <c r="D29" s="23"/>
      <c r="E29" s="23"/>
      <c r="F29" s="5"/>
      <c r="G29" s="15"/>
      <c r="H29" s="15"/>
      <c r="I29" s="24"/>
      <c r="J29" s="25"/>
      <c r="K29" s="26"/>
    </row>
    <row r="30" spans="1:11" ht="26.25" customHeight="1" x14ac:dyDescent="0.3">
      <c r="A30" s="23"/>
      <c r="B30" s="23"/>
      <c r="C30" s="23"/>
      <c r="D30" s="23"/>
      <c r="E30" s="23"/>
      <c r="F30" s="5"/>
      <c r="G30" s="15"/>
      <c r="H30" s="15"/>
      <c r="I30" s="24"/>
      <c r="J30" s="25"/>
      <c r="K30" s="26"/>
    </row>
    <row r="31" spans="1:11" ht="21" x14ac:dyDescent="0.3">
      <c r="A31" s="22" t="s">
        <v>11</v>
      </c>
      <c r="B31" s="7"/>
      <c r="I31" s="27" t="s">
        <v>20</v>
      </c>
      <c r="J31" s="28">
        <v>7.0000000000000007E-2</v>
      </c>
      <c r="K31" s="26">
        <f>K28*7%</f>
        <v>60025.000000000007</v>
      </c>
    </row>
    <row r="32" spans="1:11" x14ac:dyDescent="0.3">
      <c r="A32" s="6"/>
      <c r="B32" s="6"/>
      <c r="H32" s="3"/>
      <c r="I32" s="31" t="s">
        <v>21</v>
      </c>
      <c r="J32" s="32"/>
      <c r="K32" s="26">
        <f>K28-K31</f>
        <v>797475</v>
      </c>
    </row>
    <row r="33" spans="1:11" x14ac:dyDescent="0.3">
      <c r="A33" s="8"/>
      <c r="B33" s="9"/>
      <c r="K33" s="16"/>
    </row>
    <row r="35" spans="1:11" x14ac:dyDescent="0.3">
      <c r="K35" s="16"/>
    </row>
    <row r="38" spans="1:11" x14ac:dyDescent="0.3">
      <c r="I38" s="24" t="s">
        <v>22</v>
      </c>
      <c r="J38" s="24"/>
      <c r="K38" s="29">
        <f>K26</f>
        <v>1715000</v>
      </c>
    </row>
    <row r="39" spans="1:11" x14ac:dyDescent="0.3">
      <c r="I39" s="24" t="s">
        <v>23</v>
      </c>
      <c r="J39" s="24"/>
      <c r="K39" s="29">
        <f>K28</f>
        <v>857500</v>
      </c>
    </row>
    <row r="40" spans="1:11" x14ac:dyDescent="0.3">
      <c r="I40" s="24" t="s">
        <v>24</v>
      </c>
      <c r="J40" s="24"/>
      <c r="K40" s="29">
        <f>K38-K39</f>
        <v>857500</v>
      </c>
    </row>
    <row r="41" spans="1:11" x14ac:dyDescent="0.3">
      <c r="I41" s="24" t="s">
        <v>27</v>
      </c>
      <c r="J41" s="24"/>
      <c r="K41" s="26">
        <f>K40*7%</f>
        <v>60025.000000000007</v>
      </c>
    </row>
    <row r="42" spans="1:11" x14ac:dyDescent="0.3">
      <c r="I42" s="24" t="s">
        <v>24</v>
      </c>
      <c r="J42" s="24"/>
      <c r="K42" s="29">
        <f>K40-K41</f>
        <v>797475</v>
      </c>
    </row>
    <row r="43" spans="1:11" x14ac:dyDescent="0.3">
      <c r="I43" s="24" t="s">
        <v>25</v>
      </c>
      <c r="J43" s="24"/>
      <c r="K43" s="26">
        <f>F27*20%</f>
        <v>22548.676800000001</v>
      </c>
    </row>
    <row r="44" spans="1:11" x14ac:dyDescent="0.3">
      <c r="I44" s="24"/>
      <c r="J44" s="24"/>
      <c r="K44" s="26">
        <f>K42-K43</f>
        <v>774926.32319999998</v>
      </c>
    </row>
    <row r="47" spans="1:11" x14ac:dyDescent="0.3">
      <c r="K47" s="15">
        <f>K44+K32</f>
        <v>1572401.3232</v>
      </c>
    </row>
  </sheetData>
  <mergeCells count="11">
    <mergeCell ref="A15:F15"/>
    <mergeCell ref="A17:F18"/>
    <mergeCell ref="A11:B11"/>
    <mergeCell ref="A13:F13"/>
    <mergeCell ref="A14:F14"/>
    <mergeCell ref="I27:K27"/>
    <mergeCell ref="I32:J32"/>
    <mergeCell ref="I26:J26"/>
    <mergeCell ref="A26:E26"/>
    <mergeCell ref="A27:E27"/>
    <mergeCell ref="A28:E28"/>
  </mergeCells>
  <printOptions horizontalCentered="1"/>
  <pageMargins left="0" right="0" top="0.75" bottom="0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2021-12-17T10:54:58Z</dcterms:modified>
</cp:coreProperties>
</file>