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activeTab="1"/>
  </bookViews>
  <sheets>
    <sheet name="Main Summary" sheetId="12" r:id="rId1"/>
    <sheet name="HVAC-BOQ" sheetId="4" r:id="rId2"/>
    <sheet name="FSS-BOQ" sheetId="6" r:id="rId3"/>
  </sheets>
  <definedNames>
    <definedName name="_xlnm.Print_Area" localSheetId="2">'FSS-BOQ'!$A$1:$S$78</definedName>
    <definedName name="_xlnm.Print_Area" localSheetId="0">'Main Summary'!$A$1:$E$33</definedName>
    <definedName name="_xlnm.Print_Titles" localSheetId="2">'FSS-BOQ'!$2:$4</definedName>
    <definedName name="_xlnm.Print_Titles" localSheetId="1">'HVAC-BOQ'!$2:$4</definedName>
  </definedNames>
  <calcPr calcId="152511" iterate="1" calcOnSave="0"/>
</workbook>
</file>

<file path=xl/calcChain.xml><?xml version="1.0" encoding="utf-8"?>
<calcChain xmlns="http://schemas.openxmlformats.org/spreadsheetml/2006/main">
  <c r="N205" i="4" l="1"/>
  <c r="R205" i="4"/>
  <c r="N195" i="4"/>
  <c r="R195" i="4"/>
  <c r="N191" i="4"/>
  <c r="R191" i="4"/>
  <c r="N186" i="4"/>
  <c r="R186" i="4"/>
  <c r="N169" i="4"/>
  <c r="R169" i="4"/>
  <c r="N159" i="4"/>
  <c r="R159" i="4"/>
  <c r="N148" i="4"/>
  <c r="R148" i="4"/>
  <c r="N141" i="4"/>
  <c r="R141" i="4"/>
  <c r="N137" i="4"/>
  <c r="R137" i="4"/>
  <c r="N106" i="4"/>
  <c r="R106" i="4"/>
  <c r="N100" i="4"/>
  <c r="R100" i="4"/>
  <c r="N95" i="4"/>
  <c r="R95" i="4"/>
  <c r="N68" i="4"/>
  <c r="R68" i="4"/>
  <c r="S68" i="4"/>
  <c r="N16" i="4"/>
  <c r="R16" i="4"/>
  <c r="N10" i="4"/>
  <c r="R10" i="4"/>
  <c r="R13" i="4"/>
  <c r="R14" i="4"/>
  <c r="R15" i="4"/>
  <c r="R33" i="4"/>
  <c r="R35" i="4"/>
  <c r="R36" i="4"/>
  <c r="R45" i="4"/>
  <c r="R49" i="4"/>
  <c r="R50" i="4"/>
  <c r="R65" i="4"/>
  <c r="R67" i="4"/>
  <c r="R71" i="4"/>
  <c r="R83" i="4"/>
  <c r="R89" i="4"/>
  <c r="R90" i="4"/>
  <c r="R91" i="4"/>
  <c r="R92" i="4"/>
  <c r="R93" i="4"/>
  <c r="R94" i="4"/>
  <c r="R98" i="4"/>
  <c r="R99" i="4"/>
  <c r="R105" i="4"/>
  <c r="R110" i="4"/>
  <c r="R111" i="4"/>
  <c r="R112" i="4"/>
  <c r="R113" i="4"/>
  <c r="R114" i="4"/>
  <c r="R115" i="4"/>
  <c r="R116" i="4"/>
  <c r="R117" i="4"/>
  <c r="R120" i="4"/>
  <c r="R121" i="4"/>
  <c r="R122" i="4"/>
  <c r="R123" i="4"/>
  <c r="R124" i="4"/>
  <c r="R125" i="4"/>
  <c r="R126" i="4"/>
  <c r="R140" i="4"/>
  <c r="R145" i="4"/>
  <c r="R147" i="4"/>
  <c r="R152" i="4"/>
  <c r="R153" i="4"/>
  <c r="R176" i="4"/>
  <c r="R177" i="4"/>
  <c r="R183" i="4"/>
  <c r="R184" i="4"/>
  <c r="R185" i="4"/>
  <c r="R190" i="4"/>
  <c r="L53" i="6" l="1"/>
  <c r="P53" i="6" s="1"/>
  <c r="L52" i="6"/>
  <c r="P52" i="6" s="1"/>
  <c r="L51" i="6"/>
  <c r="L50" i="6"/>
  <c r="P50" i="6" s="1"/>
  <c r="L49" i="6"/>
  <c r="P49" i="6" s="1"/>
  <c r="L48" i="6"/>
  <c r="P48" i="6" s="1"/>
  <c r="L47" i="6"/>
  <c r="P47" i="6" s="1"/>
  <c r="P65" i="6"/>
  <c r="P64" i="6"/>
  <c r="P63" i="6"/>
  <c r="P51" i="6"/>
  <c r="N39" i="6"/>
  <c r="R39" i="6"/>
  <c r="N35" i="6"/>
  <c r="R35" i="6"/>
  <c r="N14" i="6"/>
  <c r="R14" i="6"/>
  <c r="R10" i="6"/>
  <c r="N10" i="6"/>
  <c r="R7" i="4" l="1"/>
  <c r="R6" i="4"/>
  <c r="N204" i="4"/>
  <c r="N190" i="4"/>
  <c r="N185" i="4"/>
  <c r="N184" i="4"/>
  <c r="N183" i="4"/>
  <c r="N177" i="4"/>
  <c r="N176" i="4"/>
  <c r="N168" i="4"/>
  <c r="N167" i="4"/>
  <c r="N164" i="4"/>
  <c r="N163" i="4"/>
  <c r="N155" i="4"/>
  <c r="N153" i="4"/>
  <c r="N152" i="4"/>
  <c r="N147" i="4"/>
  <c r="N145" i="4"/>
  <c r="N140" i="4"/>
  <c r="N136" i="4"/>
  <c r="N126" i="4"/>
  <c r="N125" i="4"/>
  <c r="N124" i="4"/>
  <c r="N123" i="4"/>
  <c r="N122" i="4"/>
  <c r="N121" i="4"/>
  <c r="N120" i="4"/>
  <c r="N117" i="4"/>
  <c r="N116" i="4"/>
  <c r="N115" i="4"/>
  <c r="N114" i="4"/>
  <c r="N113" i="4"/>
  <c r="N112" i="4"/>
  <c r="N111" i="4"/>
  <c r="N110" i="4"/>
  <c r="N105" i="4"/>
  <c r="N103" i="4"/>
  <c r="N99" i="4"/>
  <c r="N98" i="4"/>
  <c r="N94" i="4"/>
  <c r="N93" i="4"/>
  <c r="N92" i="4"/>
  <c r="N91" i="4"/>
  <c r="N90" i="4"/>
  <c r="N89" i="4"/>
  <c r="N83" i="4"/>
  <c r="N80" i="4"/>
  <c r="N71" i="4"/>
  <c r="N67" i="4"/>
  <c r="N65" i="4"/>
  <c r="N63" i="4"/>
  <c r="N59" i="4"/>
  <c r="N50" i="4"/>
  <c r="N49" i="4"/>
  <c r="N45" i="4"/>
  <c r="N43" i="4"/>
  <c r="N40" i="4"/>
  <c r="N39" i="4"/>
  <c r="N36" i="4"/>
  <c r="N35" i="4"/>
  <c r="N24" i="4"/>
  <c r="N23" i="4"/>
  <c r="N19" i="4"/>
  <c r="N15" i="4"/>
  <c r="N14" i="4"/>
  <c r="N13" i="4"/>
  <c r="N7" i="4"/>
  <c r="N6" i="4"/>
  <c r="Q204" i="4"/>
  <c r="R204" i="4" s="1"/>
  <c r="Q202" i="4"/>
  <c r="R202" i="4" s="1"/>
  <c r="Q200" i="4"/>
  <c r="R200" i="4" s="1"/>
  <c r="Q199" i="4"/>
  <c r="R199" i="4" s="1"/>
  <c r="Q195" i="4"/>
  <c r="Q194" i="4"/>
  <c r="R194" i="4" s="1"/>
  <c r="Q191" i="4"/>
  <c r="Q190" i="4"/>
  <c r="Q186" i="4"/>
  <c r="Q185" i="4"/>
  <c r="Q184" i="4"/>
  <c r="Q183" i="4"/>
  <c r="Q181" i="4"/>
  <c r="R181" i="4" s="1"/>
  <c r="Q179" i="4"/>
  <c r="R179" i="4" s="1"/>
  <c r="Q178" i="4"/>
  <c r="R178" i="4" s="1"/>
  <c r="Q177" i="4"/>
  <c r="Q176" i="4"/>
  <c r="Q174" i="4"/>
  <c r="R174" i="4" s="1"/>
  <c r="Q169" i="4"/>
  <c r="Q168" i="4"/>
  <c r="R168" i="4" s="1"/>
  <c r="Q167" i="4"/>
  <c r="R167" i="4" s="1"/>
  <c r="Q164" i="4"/>
  <c r="R164" i="4" s="1"/>
  <c r="Q163" i="4"/>
  <c r="R163" i="4" s="1"/>
  <c r="Q159" i="4"/>
  <c r="Q158" i="4"/>
  <c r="R158" i="4" s="1"/>
  <c r="Q155" i="4"/>
  <c r="R155" i="4" s="1"/>
  <c r="Q153" i="4"/>
  <c r="Q152" i="4"/>
  <c r="Q148" i="4"/>
  <c r="Q147" i="4"/>
  <c r="Q145" i="4"/>
  <c r="Q141" i="4"/>
  <c r="Q140" i="4"/>
  <c r="Q137" i="4"/>
  <c r="Q136" i="4"/>
  <c r="R136" i="4" s="1"/>
  <c r="Q135" i="4"/>
  <c r="R135" i="4" s="1"/>
  <c r="Q132" i="4"/>
  <c r="R132" i="4" s="1"/>
  <c r="Q130" i="4"/>
  <c r="R130" i="4" s="1"/>
  <c r="Q126" i="4"/>
  <c r="Q125" i="4"/>
  <c r="Q124" i="4"/>
  <c r="Q123" i="4"/>
  <c r="Q122" i="4"/>
  <c r="Q121" i="4"/>
  <c r="Q120" i="4"/>
  <c r="Q117" i="4"/>
  <c r="Q116" i="4"/>
  <c r="Q115" i="4"/>
  <c r="Q114" i="4"/>
  <c r="Q113" i="4"/>
  <c r="Q112" i="4"/>
  <c r="Q111" i="4"/>
  <c r="Q110" i="4"/>
  <c r="Q106" i="4"/>
  <c r="Q105" i="4"/>
  <c r="Q103" i="4"/>
  <c r="R103" i="4" s="1"/>
  <c r="Q100" i="4"/>
  <c r="Q99" i="4"/>
  <c r="Q98" i="4"/>
  <c r="Q95" i="4"/>
  <c r="Q94" i="4"/>
  <c r="Q93" i="4"/>
  <c r="Q92" i="4"/>
  <c r="Q91" i="4"/>
  <c r="Q90" i="4"/>
  <c r="Q89" i="4"/>
  <c r="Q86" i="4"/>
  <c r="R86" i="4" s="1"/>
  <c r="Q84" i="4"/>
  <c r="R84" i="4" s="1"/>
  <c r="Q83" i="4"/>
  <c r="Q82" i="4"/>
  <c r="R82" i="4" s="1"/>
  <c r="Q81" i="4"/>
  <c r="R81" i="4" s="1"/>
  <c r="Q80" i="4"/>
  <c r="R80" i="4" s="1"/>
  <c r="Q78" i="4"/>
  <c r="R78" i="4" s="1"/>
  <c r="Q77" i="4"/>
  <c r="R77" i="4" s="1"/>
  <c r="Q76" i="4"/>
  <c r="R76" i="4" s="1"/>
  <c r="Q75" i="4"/>
  <c r="R75" i="4" s="1"/>
  <c r="Q71" i="4"/>
  <c r="Q68" i="4"/>
  <c r="Q67" i="4"/>
  <c r="Q65" i="4"/>
  <c r="Q63" i="4"/>
  <c r="R63" i="4" s="1"/>
  <c r="Q61" i="4"/>
  <c r="R61" i="4" s="1"/>
  <c r="Q59" i="4"/>
  <c r="R59" i="4" s="1"/>
  <c r="Q57" i="4"/>
  <c r="R57" i="4" s="1"/>
  <c r="Q56" i="4"/>
  <c r="R56" i="4" s="1"/>
  <c r="Q54" i="4"/>
  <c r="R54" i="4" s="1"/>
  <c r="Q53" i="4"/>
  <c r="R53" i="4" s="1"/>
  <c r="Q50" i="4"/>
  <c r="Q49" i="4"/>
  <c r="Q47" i="4"/>
  <c r="R47" i="4" s="1"/>
  <c r="Q46" i="4"/>
  <c r="R46" i="4" s="1"/>
  <c r="Q45" i="4"/>
  <c r="Q43" i="4"/>
  <c r="R43" i="4" s="1"/>
  <c r="Q42" i="4"/>
  <c r="R42" i="4" s="1"/>
  <c r="Q40" i="4"/>
  <c r="R40" i="4" s="1"/>
  <c r="Q39" i="4"/>
  <c r="R39" i="4" s="1"/>
  <c r="Q36" i="4"/>
  <c r="Q35" i="4"/>
  <c r="Q33" i="4"/>
  <c r="Q31" i="4"/>
  <c r="R31" i="4" s="1"/>
  <c r="Q26" i="4"/>
  <c r="R26" i="4" s="1"/>
  <c r="Q25" i="4"/>
  <c r="R25" i="4" s="1"/>
  <c r="Q24" i="4"/>
  <c r="R24" i="4" s="1"/>
  <c r="Q23" i="4"/>
  <c r="R23" i="4" s="1"/>
  <c r="Q19" i="4"/>
  <c r="R19" i="4" s="1"/>
  <c r="Q15" i="4"/>
  <c r="Q14" i="4"/>
  <c r="Q13" i="4"/>
  <c r="Q7" i="4"/>
  <c r="Q6" i="4"/>
  <c r="M204" i="4"/>
  <c r="M202" i="4"/>
  <c r="N202" i="4" s="1"/>
  <c r="M200" i="4"/>
  <c r="N200" i="4" s="1"/>
  <c r="M199" i="4"/>
  <c r="N199" i="4" s="1"/>
  <c r="M195" i="4"/>
  <c r="M194" i="4"/>
  <c r="N194" i="4" s="1"/>
  <c r="M191" i="4"/>
  <c r="M190" i="4"/>
  <c r="M186" i="4"/>
  <c r="M185" i="4"/>
  <c r="M184" i="4"/>
  <c r="M183" i="4"/>
  <c r="M181" i="4"/>
  <c r="N181" i="4" s="1"/>
  <c r="M179" i="4"/>
  <c r="N179" i="4" s="1"/>
  <c r="M178" i="4"/>
  <c r="N178" i="4" s="1"/>
  <c r="M177" i="4"/>
  <c r="M176" i="4"/>
  <c r="M174" i="4"/>
  <c r="N174" i="4" s="1"/>
  <c r="M169" i="4"/>
  <c r="M168" i="4"/>
  <c r="M167" i="4"/>
  <c r="M164" i="4"/>
  <c r="M163" i="4"/>
  <c r="M159" i="4"/>
  <c r="M158" i="4"/>
  <c r="N158" i="4" s="1"/>
  <c r="M155" i="4"/>
  <c r="M153" i="4"/>
  <c r="M152" i="4"/>
  <c r="M148" i="4"/>
  <c r="M147" i="4"/>
  <c r="M145" i="4"/>
  <c r="M141" i="4"/>
  <c r="M140" i="4"/>
  <c r="M137" i="4"/>
  <c r="M136" i="4"/>
  <c r="M135" i="4"/>
  <c r="N135" i="4" s="1"/>
  <c r="M132" i="4"/>
  <c r="N132" i="4" s="1"/>
  <c r="M130" i="4"/>
  <c r="N130" i="4" s="1"/>
  <c r="M126" i="4"/>
  <c r="M125" i="4"/>
  <c r="M124" i="4"/>
  <c r="M123" i="4"/>
  <c r="M122" i="4"/>
  <c r="M121" i="4"/>
  <c r="M120" i="4"/>
  <c r="M117" i="4"/>
  <c r="M116" i="4"/>
  <c r="M115" i="4"/>
  <c r="M114" i="4"/>
  <c r="M113" i="4"/>
  <c r="M112" i="4"/>
  <c r="M111" i="4"/>
  <c r="M110" i="4"/>
  <c r="M106" i="4"/>
  <c r="M105" i="4"/>
  <c r="M103" i="4"/>
  <c r="M100" i="4"/>
  <c r="M99" i="4"/>
  <c r="M98" i="4"/>
  <c r="M95" i="4"/>
  <c r="M94" i="4"/>
  <c r="M93" i="4"/>
  <c r="M92" i="4"/>
  <c r="M91" i="4"/>
  <c r="M90" i="4"/>
  <c r="M89" i="4"/>
  <c r="M86" i="4"/>
  <c r="N86" i="4" s="1"/>
  <c r="M84" i="4"/>
  <c r="N84" i="4" s="1"/>
  <c r="M83" i="4"/>
  <c r="M82" i="4"/>
  <c r="N82" i="4" s="1"/>
  <c r="M81" i="4"/>
  <c r="N81" i="4" s="1"/>
  <c r="M80" i="4"/>
  <c r="M78" i="4"/>
  <c r="N78" i="4" s="1"/>
  <c r="M77" i="4"/>
  <c r="N77" i="4" s="1"/>
  <c r="M76" i="4"/>
  <c r="N76" i="4" s="1"/>
  <c r="M75" i="4"/>
  <c r="N75" i="4" s="1"/>
  <c r="M71" i="4"/>
  <c r="M68" i="4"/>
  <c r="M67" i="4"/>
  <c r="M65" i="4"/>
  <c r="M63" i="4"/>
  <c r="M61" i="4"/>
  <c r="N61" i="4" s="1"/>
  <c r="M59" i="4"/>
  <c r="M57" i="4"/>
  <c r="N57" i="4" s="1"/>
  <c r="M56" i="4"/>
  <c r="N56" i="4" s="1"/>
  <c r="M54" i="4"/>
  <c r="N54" i="4" s="1"/>
  <c r="M53" i="4"/>
  <c r="N53" i="4" s="1"/>
  <c r="M50" i="4"/>
  <c r="M49" i="4"/>
  <c r="M47" i="4"/>
  <c r="N47" i="4" s="1"/>
  <c r="M46" i="4"/>
  <c r="N46" i="4" s="1"/>
  <c r="M45" i="4"/>
  <c r="M43" i="4"/>
  <c r="M42" i="4"/>
  <c r="N42" i="4" s="1"/>
  <c r="M40" i="4"/>
  <c r="M39" i="4"/>
  <c r="M36" i="4"/>
  <c r="M35" i="4"/>
  <c r="M33" i="4"/>
  <c r="N33" i="4" s="1"/>
  <c r="M31" i="4"/>
  <c r="N31" i="4" s="1"/>
  <c r="M26" i="4"/>
  <c r="N26" i="4" s="1"/>
  <c r="M25" i="4"/>
  <c r="N25" i="4" s="1"/>
  <c r="M24" i="4"/>
  <c r="M23" i="4"/>
  <c r="M19" i="4"/>
  <c r="M15" i="4"/>
  <c r="M14" i="4"/>
  <c r="M13" i="4"/>
  <c r="M7" i="4"/>
  <c r="M6" i="4"/>
  <c r="R65" i="6"/>
  <c r="R57" i="6"/>
  <c r="R42" i="6"/>
  <c r="R43" i="6" s="1"/>
  <c r="R38" i="6"/>
  <c r="R34" i="6"/>
  <c r="R32" i="6"/>
  <c r="R27" i="6"/>
  <c r="R19" i="6"/>
  <c r="R17" i="6"/>
  <c r="R13" i="6"/>
  <c r="R12" i="6"/>
  <c r="R7" i="6"/>
  <c r="R6" i="6"/>
  <c r="N75" i="6"/>
  <c r="N57" i="6"/>
  <c r="N48" i="6"/>
  <c r="N38" i="6"/>
  <c r="N34" i="6"/>
  <c r="N19" i="6"/>
  <c r="N17" i="6"/>
  <c r="N13" i="6"/>
  <c r="N12" i="6"/>
  <c r="N7" i="6"/>
  <c r="N6" i="6"/>
  <c r="Q75" i="6"/>
  <c r="R75" i="6" s="1"/>
  <c r="Q73" i="6"/>
  <c r="R73" i="6" s="1"/>
  <c r="Q70" i="6"/>
  <c r="R70" i="6" s="1"/>
  <c r="Q65" i="6"/>
  <c r="Q64" i="6"/>
  <c r="R64" i="6" s="1"/>
  <c r="Q63" i="6"/>
  <c r="R63" i="6" s="1"/>
  <c r="Q58" i="6"/>
  <c r="R58" i="6" s="1"/>
  <c r="R59" i="6" s="1"/>
  <c r="Q57" i="6"/>
  <c r="Q53" i="6"/>
  <c r="R53" i="6" s="1"/>
  <c r="Q52" i="6"/>
  <c r="R52" i="6" s="1"/>
  <c r="Q51" i="6"/>
  <c r="R51" i="6" s="1"/>
  <c r="Q50" i="6"/>
  <c r="R50" i="6" s="1"/>
  <c r="Q49" i="6"/>
  <c r="R49" i="6" s="1"/>
  <c r="Q48" i="6"/>
  <c r="R48" i="6" s="1"/>
  <c r="Q47" i="6"/>
  <c r="R47" i="6" s="1"/>
  <c r="Q42" i="6"/>
  <c r="Q38" i="6"/>
  <c r="Q35" i="6"/>
  <c r="Q34" i="6"/>
  <c r="Q32" i="6"/>
  <c r="Q30" i="6"/>
  <c r="R30" i="6" s="1"/>
  <c r="Q28" i="6"/>
  <c r="R28" i="6" s="1"/>
  <c r="Q27" i="6"/>
  <c r="Q25" i="6"/>
  <c r="R25" i="6" s="1"/>
  <c r="Q24" i="6"/>
  <c r="R24" i="6" s="1"/>
  <c r="Q19" i="6"/>
  <c r="Q17" i="6"/>
  <c r="Q13" i="6"/>
  <c r="Q12" i="6"/>
  <c r="Q10" i="6"/>
  <c r="Q7" i="6"/>
  <c r="Q6" i="6"/>
  <c r="M75" i="6"/>
  <c r="M73" i="6"/>
  <c r="N73" i="6" s="1"/>
  <c r="M70" i="6"/>
  <c r="N70" i="6" s="1"/>
  <c r="M65" i="6"/>
  <c r="N65" i="6" s="1"/>
  <c r="M64" i="6"/>
  <c r="N64" i="6" s="1"/>
  <c r="M63" i="6"/>
  <c r="N63" i="6" s="1"/>
  <c r="M58" i="6"/>
  <c r="N58" i="6" s="1"/>
  <c r="N59" i="6" s="1"/>
  <c r="M57" i="6"/>
  <c r="M53" i="6"/>
  <c r="N53" i="6" s="1"/>
  <c r="M52" i="6"/>
  <c r="N52" i="6" s="1"/>
  <c r="M51" i="6"/>
  <c r="N51" i="6" s="1"/>
  <c r="M50" i="6"/>
  <c r="N50" i="6" s="1"/>
  <c r="M49" i="6"/>
  <c r="N49" i="6" s="1"/>
  <c r="M48" i="6"/>
  <c r="M47" i="6"/>
  <c r="N47" i="6" s="1"/>
  <c r="M42" i="6"/>
  <c r="N42" i="6" s="1"/>
  <c r="N43" i="6" s="1"/>
  <c r="M38" i="6"/>
  <c r="M35" i="6"/>
  <c r="M34" i="6"/>
  <c r="M32" i="6"/>
  <c r="N32" i="6" s="1"/>
  <c r="M30" i="6"/>
  <c r="N30" i="6" s="1"/>
  <c r="M28" i="6"/>
  <c r="N28" i="6" s="1"/>
  <c r="M27" i="6"/>
  <c r="N27" i="6" s="1"/>
  <c r="M25" i="6"/>
  <c r="N25" i="6" s="1"/>
  <c r="M24" i="6"/>
  <c r="N24" i="6" s="1"/>
  <c r="M19" i="6"/>
  <c r="M17" i="6"/>
  <c r="M13" i="6"/>
  <c r="M12" i="6"/>
  <c r="M10" i="6"/>
  <c r="M7" i="6"/>
  <c r="M6" i="6"/>
  <c r="R76" i="6" l="1"/>
  <c r="N76" i="6"/>
  <c r="R66" i="6"/>
  <c r="N66" i="6"/>
  <c r="N54" i="6"/>
  <c r="R54" i="6"/>
  <c r="K2" i="6"/>
  <c r="H75" i="6" l="1"/>
  <c r="G75" i="6"/>
  <c r="H73" i="6"/>
  <c r="G73" i="6"/>
  <c r="H70" i="6"/>
  <c r="G70" i="6"/>
  <c r="H65" i="6"/>
  <c r="G65" i="6"/>
  <c r="H64" i="6"/>
  <c r="G64" i="6"/>
  <c r="H63" i="6"/>
  <c r="G63" i="6"/>
  <c r="H58" i="6"/>
  <c r="G58" i="6"/>
  <c r="H57" i="6"/>
  <c r="G57" i="6"/>
  <c r="H53" i="6"/>
  <c r="G53" i="6"/>
  <c r="H52" i="6"/>
  <c r="G52" i="6"/>
  <c r="H51" i="6"/>
  <c r="G51" i="6"/>
  <c r="H50" i="6"/>
  <c r="G50" i="6"/>
  <c r="H49" i="6"/>
  <c r="G49" i="6"/>
  <c r="H48" i="6"/>
  <c r="G48" i="6"/>
  <c r="H47" i="6"/>
  <c r="G47" i="6"/>
  <c r="H42" i="6"/>
  <c r="G42" i="6"/>
  <c r="G43" i="6" s="1"/>
  <c r="H38" i="6"/>
  <c r="H39" i="6" s="1"/>
  <c r="G38" i="6"/>
  <c r="G39" i="6" s="1"/>
  <c r="H34" i="6"/>
  <c r="G34" i="6"/>
  <c r="H32" i="6"/>
  <c r="G32" i="6"/>
  <c r="H30" i="6"/>
  <c r="G30" i="6"/>
  <c r="H28" i="6"/>
  <c r="G28" i="6"/>
  <c r="H27" i="6"/>
  <c r="G27" i="6"/>
  <c r="H25" i="6"/>
  <c r="G25" i="6"/>
  <c r="H24" i="6"/>
  <c r="G24" i="6"/>
  <c r="H19" i="6"/>
  <c r="G19" i="6"/>
  <c r="H17" i="6"/>
  <c r="G17" i="6"/>
  <c r="H13" i="6"/>
  <c r="G13" i="6"/>
  <c r="H12" i="6"/>
  <c r="G12" i="6"/>
  <c r="H7" i="6"/>
  <c r="G7" i="6"/>
  <c r="H6" i="6"/>
  <c r="G6" i="6"/>
  <c r="G66" i="6" l="1"/>
  <c r="G10" i="6"/>
  <c r="I6" i="6"/>
  <c r="I12" i="6"/>
  <c r="I17" i="6"/>
  <c r="I24" i="6"/>
  <c r="I27" i="6"/>
  <c r="I30" i="6"/>
  <c r="I34" i="6"/>
  <c r="I42" i="6"/>
  <c r="I43" i="6" s="1"/>
  <c r="I48" i="6"/>
  <c r="I50" i="6"/>
  <c r="I52" i="6"/>
  <c r="I57" i="6"/>
  <c r="I63" i="6"/>
  <c r="I65" i="6"/>
  <c r="I73" i="6"/>
  <c r="G14" i="6"/>
  <c r="G35" i="6"/>
  <c r="G54" i="6"/>
  <c r="G59" i="6"/>
  <c r="G76" i="6"/>
  <c r="H66" i="6"/>
  <c r="I7" i="6"/>
  <c r="I19" i="6"/>
  <c r="I28" i="6"/>
  <c r="I47" i="6"/>
  <c r="I51" i="6"/>
  <c r="I58" i="6"/>
  <c r="I70" i="6"/>
  <c r="H14" i="6"/>
  <c r="H54" i="6"/>
  <c r="I13" i="6"/>
  <c r="I25" i="6"/>
  <c r="I32" i="6"/>
  <c r="I38" i="6"/>
  <c r="I39" i="6" s="1"/>
  <c r="I49" i="6"/>
  <c r="I53" i="6"/>
  <c r="I64" i="6"/>
  <c r="I75" i="6"/>
  <c r="H35" i="6"/>
  <c r="H59" i="6"/>
  <c r="H10" i="6"/>
  <c r="H43" i="6"/>
  <c r="H76" i="6"/>
  <c r="K207" i="4"/>
  <c r="H204" i="4"/>
  <c r="G204" i="4"/>
  <c r="H202" i="4"/>
  <c r="G202" i="4"/>
  <c r="H200" i="4"/>
  <c r="G200" i="4"/>
  <c r="H199" i="4"/>
  <c r="G199" i="4"/>
  <c r="H194" i="4"/>
  <c r="G194" i="4"/>
  <c r="G195" i="4" s="1"/>
  <c r="H190" i="4"/>
  <c r="G190" i="4"/>
  <c r="G191" i="4" s="1"/>
  <c r="H185" i="4"/>
  <c r="G185" i="4"/>
  <c r="H184" i="4"/>
  <c r="G184" i="4"/>
  <c r="H183" i="4"/>
  <c r="G183" i="4"/>
  <c r="H181" i="4"/>
  <c r="G181" i="4"/>
  <c r="H179" i="4"/>
  <c r="G179" i="4"/>
  <c r="H178" i="4"/>
  <c r="G178" i="4"/>
  <c r="H176" i="4"/>
  <c r="G176" i="4"/>
  <c r="H174" i="4"/>
  <c r="G174" i="4"/>
  <c r="H168" i="4"/>
  <c r="G168" i="4"/>
  <c r="H167" i="4"/>
  <c r="G167" i="4"/>
  <c r="H164" i="4"/>
  <c r="G164" i="4"/>
  <c r="H163" i="4"/>
  <c r="G163" i="4"/>
  <c r="H158" i="4"/>
  <c r="G158" i="4"/>
  <c r="H155" i="4"/>
  <c r="H153" i="4"/>
  <c r="G153" i="4"/>
  <c r="H152" i="4"/>
  <c r="G152" i="4"/>
  <c r="H147" i="4"/>
  <c r="I147" i="4" s="1"/>
  <c r="G147" i="4"/>
  <c r="H145" i="4"/>
  <c r="G145" i="4"/>
  <c r="G148" i="4" s="1"/>
  <c r="H140" i="4"/>
  <c r="G140" i="4"/>
  <c r="G141" i="4" s="1"/>
  <c r="H136" i="4"/>
  <c r="G136" i="4"/>
  <c r="H135" i="4"/>
  <c r="G135" i="4"/>
  <c r="H132" i="4"/>
  <c r="G132" i="4"/>
  <c r="H130" i="4"/>
  <c r="G130" i="4"/>
  <c r="H125" i="4"/>
  <c r="G125" i="4"/>
  <c r="H124" i="4"/>
  <c r="G124" i="4"/>
  <c r="H123" i="4"/>
  <c r="G123" i="4"/>
  <c r="H122" i="4"/>
  <c r="G122" i="4"/>
  <c r="H121" i="4"/>
  <c r="G121" i="4"/>
  <c r="H120" i="4"/>
  <c r="G120" i="4"/>
  <c r="H117" i="4"/>
  <c r="G117" i="4"/>
  <c r="H116" i="4"/>
  <c r="I116" i="4" s="1"/>
  <c r="G116" i="4"/>
  <c r="H115" i="4"/>
  <c r="G115" i="4"/>
  <c r="H114" i="4"/>
  <c r="G114" i="4"/>
  <c r="H113" i="4"/>
  <c r="G113" i="4"/>
  <c r="H112" i="4"/>
  <c r="G112" i="4"/>
  <c r="H111" i="4"/>
  <c r="G111" i="4"/>
  <c r="H110" i="4"/>
  <c r="G110" i="4"/>
  <c r="H105" i="4"/>
  <c r="G105" i="4"/>
  <c r="H103" i="4"/>
  <c r="G103" i="4"/>
  <c r="H99" i="4"/>
  <c r="G99" i="4"/>
  <c r="H98" i="4"/>
  <c r="G98" i="4"/>
  <c r="H94" i="4"/>
  <c r="G94" i="4"/>
  <c r="H93" i="4"/>
  <c r="G93" i="4"/>
  <c r="H92" i="4"/>
  <c r="G92" i="4"/>
  <c r="H91" i="4"/>
  <c r="G91" i="4"/>
  <c r="H90" i="4"/>
  <c r="G90" i="4"/>
  <c r="H89" i="4"/>
  <c r="G89" i="4"/>
  <c r="H86" i="4"/>
  <c r="G86" i="4"/>
  <c r="H84" i="4"/>
  <c r="G84" i="4"/>
  <c r="H83" i="4"/>
  <c r="G83" i="4"/>
  <c r="H82" i="4"/>
  <c r="G82" i="4"/>
  <c r="H81" i="4"/>
  <c r="G81" i="4"/>
  <c r="H80" i="4"/>
  <c r="G80" i="4"/>
  <c r="H78" i="4"/>
  <c r="G78" i="4"/>
  <c r="H77" i="4"/>
  <c r="G77" i="4"/>
  <c r="H76" i="4"/>
  <c r="G76" i="4"/>
  <c r="H75" i="4"/>
  <c r="G75" i="4"/>
  <c r="H71" i="4"/>
  <c r="G71" i="4"/>
  <c r="H65" i="4"/>
  <c r="G65" i="4"/>
  <c r="H63" i="4"/>
  <c r="G63" i="4"/>
  <c r="H61" i="4"/>
  <c r="G61" i="4"/>
  <c r="H59" i="4"/>
  <c r="G59" i="4"/>
  <c r="H57" i="4"/>
  <c r="G57" i="4"/>
  <c r="H56" i="4"/>
  <c r="G56" i="4"/>
  <c r="H54" i="4"/>
  <c r="G54" i="4"/>
  <c r="H53" i="4"/>
  <c r="G53" i="4"/>
  <c r="H50" i="4"/>
  <c r="G50" i="4"/>
  <c r="H49" i="4"/>
  <c r="G49" i="4"/>
  <c r="H47" i="4"/>
  <c r="G47" i="4"/>
  <c r="H46" i="4"/>
  <c r="G46" i="4"/>
  <c r="I46" i="4" s="1"/>
  <c r="H45" i="4"/>
  <c r="G45" i="4"/>
  <c r="H43" i="4"/>
  <c r="G43" i="4"/>
  <c r="H42" i="4"/>
  <c r="G42" i="4"/>
  <c r="H40" i="4"/>
  <c r="G40" i="4"/>
  <c r="H39" i="4"/>
  <c r="G39" i="4"/>
  <c r="H36" i="4"/>
  <c r="G36" i="4"/>
  <c r="H35" i="4"/>
  <c r="G35" i="4"/>
  <c r="H33" i="4"/>
  <c r="G33" i="4"/>
  <c r="H31" i="4"/>
  <c r="G31" i="4"/>
  <c r="H26" i="4"/>
  <c r="G26" i="4"/>
  <c r="H25" i="4"/>
  <c r="G25" i="4"/>
  <c r="H24" i="4"/>
  <c r="G24" i="4"/>
  <c r="H23" i="4"/>
  <c r="G23" i="4"/>
  <c r="H19" i="4"/>
  <c r="G19" i="4"/>
  <c r="H15" i="4"/>
  <c r="G15" i="4"/>
  <c r="H14" i="4"/>
  <c r="G14" i="4"/>
  <c r="H13" i="4"/>
  <c r="G13" i="4"/>
  <c r="H7" i="4"/>
  <c r="G7" i="4"/>
  <c r="H6" i="4"/>
  <c r="G6" i="4"/>
  <c r="I14" i="6" l="1"/>
  <c r="G78" i="6"/>
  <c r="I59" i="6"/>
  <c r="I10" i="6"/>
  <c r="I45" i="4"/>
  <c r="I47" i="4"/>
  <c r="I50" i="4"/>
  <c r="I54" i="4"/>
  <c r="I57" i="4"/>
  <c r="I61" i="4"/>
  <c r="I65" i="4"/>
  <c r="I71" i="4"/>
  <c r="I81" i="4"/>
  <c r="I83" i="4"/>
  <c r="I86" i="4"/>
  <c r="I90" i="4"/>
  <c r="I92" i="4"/>
  <c r="I94" i="4"/>
  <c r="I99" i="4"/>
  <c r="I105" i="4"/>
  <c r="I111" i="4"/>
  <c r="I53" i="4"/>
  <c r="G100" i="4"/>
  <c r="G106" i="4"/>
  <c r="I112" i="4"/>
  <c r="I114" i="4"/>
  <c r="H10" i="4"/>
  <c r="I6" i="4"/>
  <c r="G205" i="4"/>
  <c r="I158" i="4"/>
  <c r="I164" i="4"/>
  <c r="I176" i="4"/>
  <c r="I200" i="4"/>
  <c r="G169" i="4"/>
  <c r="I122" i="4"/>
  <c r="I75" i="4"/>
  <c r="I15" i="4"/>
  <c r="I23" i="4"/>
  <c r="I25" i="4"/>
  <c r="I26" i="4"/>
  <c r="I40" i="4"/>
  <c r="I63" i="4"/>
  <c r="I113" i="4"/>
  <c r="I39" i="4"/>
  <c r="I80" i="4"/>
  <c r="I91" i="4"/>
  <c r="I110" i="4"/>
  <c r="I145" i="4"/>
  <c r="I148" i="4" s="1"/>
  <c r="I152" i="4"/>
  <c r="I167" i="4"/>
  <c r="I178" i="4"/>
  <c r="I181" i="4"/>
  <c r="I184" i="4"/>
  <c r="I190" i="4"/>
  <c r="I191" i="4" s="1"/>
  <c r="I199" i="4"/>
  <c r="I202" i="4"/>
  <c r="H95" i="4"/>
  <c r="I14" i="4"/>
  <c r="I33" i="4"/>
  <c r="I36" i="4"/>
  <c r="I59" i="4"/>
  <c r="I115" i="4"/>
  <c r="H148" i="4"/>
  <c r="I13" i="4"/>
  <c r="G95" i="4"/>
  <c r="G186" i="4"/>
  <c r="G16" i="4"/>
  <c r="G10" i="4"/>
  <c r="G137" i="4"/>
  <c r="I124" i="4"/>
  <c r="I130" i="4"/>
  <c r="I140" i="4"/>
  <c r="I141" i="4" s="1"/>
  <c r="I117" i="4"/>
  <c r="I168" i="4"/>
  <c r="I163" i="4"/>
  <c r="I179" i="4"/>
  <c r="I183" i="4"/>
  <c r="I185" i="4"/>
  <c r="I194" i="4"/>
  <c r="I195" i="4" s="1"/>
  <c r="H195" i="4"/>
  <c r="H186" i="4"/>
  <c r="H169" i="4"/>
  <c r="I174" i="4"/>
  <c r="H205" i="4"/>
  <c r="H191" i="4"/>
  <c r="I153" i="4"/>
  <c r="H159" i="4"/>
  <c r="H141" i="4"/>
  <c r="I121" i="4"/>
  <c r="H137" i="4"/>
  <c r="I123" i="4"/>
  <c r="I125" i="4"/>
  <c r="I132" i="4"/>
  <c r="I136" i="4"/>
  <c r="I120" i="4"/>
  <c r="I135" i="4"/>
  <c r="I82" i="4"/>
  <c r="I84" i="4"/>
  <c r="I76" i="4"/>
  <c r="I78" i="4"/>
  <c r="I93" i="4"/>
  <c r="I98" i="4"/>
  <c r="I100" i="4" s="1"/>
  <c r="I103" i="4"/>
  <c r="I106" i="4" s="1"/>
  <c r="H106" i="4"/>
  <c r="I89" i="4"/>
  <c r="I77" i="4"/>
  <c r="H100" i="4"/>
  <c r="I43" i="4"/>
  <c r="I49" i="4"/>
  <c r="I56" i="4"/>
  <c r="I42" i="4"/>
  <c r="I35" i="4"/>
  <c r="I19" i="4"/>
  <c r="I24" i="4"/>
  <c r="I31" i="4"/>
  <c r="H16" i="4"/>
  <c r="I7" i="4"/>
  <c r="I10" i="4" s="1"/>
  <c r="I66" i="6"/>
  <c r="I204" i="4"/>
  <c r="I54" i="6"/>
  <c r="I76" i="6"/>
  <c r="I35" i="6"/>
  <c r="H78" i="6"/>
  <c r="I205" i="4" l="1"/>
  <c r="I16" i="4"/>
  <c r="I95" i="4"/>
  <c r="I169" i="4"/>
  <c r="I137" i="4"/>
  <c r="I186" i="4"/>
  <c r="I78" i="6"/>
  <c r="O51" i="6"/>
  <c r="O53" i="6"/>
  <c r="O48" i="6"/>
  <c r="O49" i="6"/>
  <c r="O50" i="6"/>
  <c r="O52" i="6"/>
  <c r="O47" i="6"/>
  <c r="O116" i="4"/>
  <c r="O115" i="4"/>
  <c r="O114" i="4"/>
  <c r="O113" i="4"/>
  <c r="O112" i="4"/>
  <c r="O111" i="4"/>
  <c r="S194" i="4" l="1"/>
  <c r="S13" i="4"/>
  <c r="S25" i="6"/>
  <c r="S14" i="4"/>
  <c r="S59" i="4"/>
  <c r="S7" i="4"/>
  <c r="S15" i="4"/>
  <c r="S19" i="4"/>
  <c r="S24" i="4"/>
  <c r="S25" i="4"/>
  <c r="S26" i="4"/>
  <c r="S31" i="4"/>
  <c r="S33" i="4"/>
  <c r="S35" i="4"/>
  <c r="S36" i="4"/>
  <c r="S39" i="4"/>
  <c r="S61" i="4"/>
  <c r="S179" i="4"/>
  <c r="S183" i="4"/>
  <c r="S7" i="6" l="1"/>
  <c r="S147" i="4"/>
  <c r="S48" i="6"/>
  <c r="S152" i="4"/>
  <c r="S76" i="4"/>
  <c r="S80" i="4"/>
  <c r="S56" i="4"/>
  <c r="S117" i="4"/>
  <c r="S47" i="4"/>
  <c r="S43" i="4"/>
  <c r="S195" i="4"/>
  <c r="S178" i="4"/>
  <c r="S174" i="4"/>
  <c r="S103" i="4"/>
  <c r="S93" i="4"/>
  <c r="S89" i="4"/>
  <c r="S81" i="4"/>
  <c r="S77" i="4"/>
  <c r="S54" i="4"/>
  <c r="S50" i="4"/>
  <c r="S46" i="4"/>
  <c r="S42" i="4"/>
  <c r="S57" i="4"/>
  <c r="S53" i="4"/>
  <c r="S49" i="4"/>
  <c r="S45" i="4"/>
  <c r="S140" i="4"/>
  <c r="S135" i="4"/>
  <c r="S123" i="4"/>
  <c r="S190" i="4"/>
  <c r="S185" i="4"/>
  <c r="S181" i="4"/>
  <c r="S177" i="4"/>
  <c r="S168" i="4"/>
  <c r="S164" i="4"/>
  <c r="S200" i="4"/>
  <c r="S184" i="4"/>
  <c r="S176" i="4"/>
  <c r="S167" i="4"/>
  <c r="S163" i="4"/>
  <c r="S158" i="4"/>
  <c r="S153" i="4"/>
  <c r="S130" i="4"/>
  <c r="S126" i="4"/>
  <c r="S122" i="4"/>
  <c r="S125" i="4"/>
  <c r="S121" i="4"/>
  <c r="S136" i="4"/>
  <c r="S132" i="4"/>
  <c r="S124" i="4"/>
  <c r="S120" i="4"/>
  <c r="S92" i="4"/>
  <c r="S84" i="4"/>
  <c r="S105" i="4"/>
  <c r="S91" i="4"/>
  <c r="S83" i="4"/>
  <c r="S75" i="4"/>
  <c r="S71" i="4"/>
  <c r="S99" i="4"/>
  <c r="S94" i="4"/>
  <c r="S90" i="4"/>
  <c r="S86" i="4"/>
  <c r="S82" i="4"/>
  <c r="S78" i="4"/>
  <c r="S65" i="4"/>
  <c r="S12" i="6"/>
  <c r="S24" i="6"/>
  <c r="S6" i="6"/>
  <c r="S13" i="6"/>
  <c r="S111" i="4"/>
  <c r="S49" i="6"/>
  <c r="S98" i="4"/>
  <c r="S63" i="4"/>
  <c r="S199" i="4"/>
  <c r="S6" i="4"/>
  <c r="S116" i="4"/>
  <c r="S40" i="4"/>
  <c r="S202" i="4"/>
  <c r="S145" i="4"/>
  <c r="S16" i="4"/>
  <c r="S115" i="4"/>
  <c r="S112" i="4"/>
  <c r="S58" i="6"/>
  <c r="S57" i="6"/>
  <c r="S73" i="6"/>
  <c r="S52" i="6"/>
  <c r="S53" i="6"/>
  <c r="S204" i="4"/>
  <c r="S114" i="4"/>
  <c r="S113" i="4"/>
  <c r="S110" i="4"/>
  <c r="S23" i="4"/>
  <c r="S10" i="4"/>
  <c r="S64" i="6"/>
  <c r="S65" i="6"/>
  <c r="S32" i="6"/>
  <c r="S28" i="6"/>
  <c r="S19" i="6"/>
  <c r="S27" i="6"/>
  <c r="S30" i="6"/>
  <c r="S47" i="6"/>
  <c r="S50" i="6"/>
  <c r="S34" i="6"/>
  <c r="S38" i="6"/>
  <c r="S42" i="6"/>
  <c r="S51" i="6"/>
  <c r="S63" i="6"/>
  <c r="S70" i="6"/>
  <c r="S75" i="6"/>
  <c r="E67" i="4"/>
  <c r="E155" i="4"/>
  <c r="G67" i="4" l="1"/>
  <c r="G68" i="4" s="1"/>
  <c r="G155" i="4"/>
  <c r="S148" i="4"/>
  <c r="S186" i="4"/>
  <c r="S14" i="6"/>
  <c r="S155" i="4"/>
  <c r="S100" i="4"/>
  <c r="S95" i="4"/>
  <c r="S141" i="4"/>
  <c r="S169" i="4"/>
  <c r="S191" i="4"/>
  <c r="S106" i="4"/>
  <c r="S59" i="6"/>
  <c r="S66" i="6"/>
  <c r="S39" i="6"/>
  <c r="S43" i="6"/>
  <c r="S10" i="6"/>
  <c r="S205" i="4"/>
  <c r="S137" i="4"/>
  <c r="S35" i="6"/>
  <c r="S76" i="6"/>
  <c r="S54" i="6"/>
  <c r="F67" i="4"/>
  <c r="S78" i="6" l="1"/>
  <c r="G159" i="4"/>
  <c r="G207" i="4" s="1"/>
  <c r="I155" i="4"/>
  <c r="I159" i="4" s="1"/>
  <c r="H67" i="4"/>
  <c r="S159" i="4"/>
  <c r="S67" i="4"/>
  <c r="E27" i="12"/>
  <c r="D27" i="12"/>
  <c r="S207" i="4" l="1"/>
  <c r="I67" i="4"/>
  <c r="I68" i="4" s="1"/>
  <c r="I207" i="4" s="1"/>
  <c r="H68" i="4"/>
  <c r="H207" i="4" s="1"/>
  <c r="D26" i="12"/>
  <c r="D28" i="12" s="1"/>
  <c r="E26" i="12"/>
  <c r="E28" i="12" s="1"/>
  <c r="E29" i="12" s="1"/>
  <c r="E30" i="12" s="1"/>
  <c r="E31" i="12" s="1"/>
  <c r="E32" i="12" s="1"/>
  <c r="D29" i="12" l="1"/>
  <c r="D30" i="12" s="1"/>
  <c r="D32" i="12" s="1"/>
  <c r="D33" i="12" s="1"/>
</calcChain>
</file>

<file path=xl/sharedStrings.xml><?xml version="1.0" encoding="utf-8"?>
<sst xmlns="http://schemas.openxmlformats.org/spreadsheetml/2006/main" count="613" uniqueCount="288">
  <si>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</si>
  <si>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</si>
  <si>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</si>
  <si>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</si>
  <si>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</si>
  <si>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</si>
  <si>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</si>
  <si>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</si>
  <si>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</si>
  <si>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</si>
  <si>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</si>
  <si>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</si>
  <si>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</si>
  <si>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</si>
  <si>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</si>
  <si>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</si>
  <si>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</si>
  <si>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</si>
  <si>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</si>
  <si>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</si>
  <si>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</si>
  <si>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</si>
  <si>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</si>
  <si>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</si>
  <si>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</si>
  <si>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</si>
  <si>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</si>
  <si>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</si>
  <si>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</si>
  <si>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</si>
  <si>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</si>
  <si>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</si>
  <si>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</si>
  <si>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</si>
  <si>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</si>
  <si>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</si>
  <si>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</si>
  <si>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</si>
  <si>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</si>
  <si>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</si>
  <si>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</si>
  <si>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</si>
  <si>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</si>
  <si>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</si>
  <si>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</si>
  <si>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</si>
  <si>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</si>
  <si>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</si>
  <si>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</si>
  <si>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</si>
  <si>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</si>
  <si>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</si>
  <si>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</si>
  <si>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</si>
  <si>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</si>
  <si>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</si>
  <si>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</si>
  <si>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</si>
  <si>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</si>
  <si>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</si>
  <si>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</si>
  <si>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</si>
  <si>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</si>
  <si>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</si>
  <si>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</si>
  <si>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</si>
  <si>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</si>
  <si>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</si>
  <si>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</si>
  <si>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</si>
  <si>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</si>
  <si>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</si>
  <si>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</si>
  <si>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</si>
  <si>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</si>
  <si>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</si>
  <si>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</si>
  <si>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</si>
  <si>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</si>
  <si>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</si>
  <si>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</si>
  <si>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</si>
  <si>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</si>
  <si>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</si>
  <si>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</si>
  <si>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</si>
  <si>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</si>
  <si>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</si>
  <si>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</si>
  <si>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</si>
  <si>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</si>
  <si>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</si>
  <si>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</si>
  <si>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</si>
  <si>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</si>
  <si>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</si>
  <si>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</si>
  <si>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</si>
  <si>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</si>
  <si>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</si>
  <si>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</si>
  <si>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</si>
  <si>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</si>
  <si>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</si>
  <si>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</si>
  <si>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</si>
  <si>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</si>
  <si>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</si>
  <si>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</si>
  <si>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</si>
  <si>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</si>
  <si>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</si>
  <si>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</si>
  <si>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</si>
  <si>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</si>
  <si>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</si>
  <si>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</si>
  <si>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</si>
  <si>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</si>
  <si>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</si>
  <si>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</si>
  <si>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</si>
  <si>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</si>
  <si>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</si>
  <si>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</si>
  <si>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</si>
  <si>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</si>
  <si>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</si>
  <si>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</si>
  <si>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</si>
  <si>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</si>
  <si>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</si>
  <si>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</si>
  <si>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</si>
  <si>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</si>
  <si>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</si>
  <si>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</si>
  <si>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</si>
  <si>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</si>
  <si>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</si>
  <si>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</si>
  <si>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</si>
  <si>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</si>
  <si>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</si>
  <si>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</si>
  <si>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</si>
  <si>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</si>
  <si>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</si>
  <si>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</si>
  <si>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</si>
  <si>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</si>
  <si>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</si>
  <si>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</si>
  <si>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</si>
  <si>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</si>
  <si>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</si>
  <si>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</si>
  <si>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</si>
  <si>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</si>
  <si>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</si>
  <si>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</si>
  <si>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</si>
  <si>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</si>
  <si>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</si>
  <si>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</si>
  <si>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</si>
  <si>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</si>
  <si>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</si>
  <si>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</si>
  <si>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</si>
  <si>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</si>
  <si>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</si>
  <si>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</si>
  <si>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</si>
  <si>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</si>
  <si>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</si>
  <si>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</si>
  <si>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</si>
  <si>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</si>
  <si>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</si>
  <si>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</si>
  <si>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</si>
  <si>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</si>
  <si>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</si>
  <si>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</si>
  <si>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</si>
  <si>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</si>
  <si>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</si>
  <si>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</si>
  <si>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</si>
  <si>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</si>
  <si>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</si>
  <si>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</si>
  <si>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</si>
  <si>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</si>
  <si>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</si>
  <si>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</si>
  <si>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</si>
  <si>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</si>
  <si>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</si>
  <si>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DESCRIPTION</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</si>
  <si>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</si>
  <si>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</si>
  <si>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</si>
  <si>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</si>
  <si>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</si>
  <si>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</si>
  <si>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</si>
  <si>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</si>
  <si>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</si>
  <si>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</si>
  <si>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</si>
  <si>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</si>
  <si>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</si>
  <si>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</si>
  <si>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</si>
  <si>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</si>
  <si>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</si>
  <si>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</si>
  <si>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</si>
  <si>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</si>
  <si>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</si>
  <si>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</si>
  <si>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</si>
  <si>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</si>
  <si>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</si>
  <si>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</si>
  <si>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</si>
  <si>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</si>
  <si>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</si>
  <si>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</si>
  <si>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</si>
  <si>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</si>
  <si>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</si>
  <si>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</si>
  <si>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</si>
  <si>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</si>
  <si>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</si>
  <si>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</si>
  <si>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</si>
  <si>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</si>
  <si>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</si>
  <si>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</si>
  <si>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</si>
  <si>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</si>
  <si>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</si>
  <si>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</si>
  <si>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</si>
  <si>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</si>
  <si>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</si>
  <si>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</si>
  <si>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</si>
  <si>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</si>
  <si>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</si>
  <si>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</si>
  <si>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</si>
  <si>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</si>
  <si>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</si>
  <si>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</si>
  <si>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</si>
  <si>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</si>
  <si>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</si>
  <si>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</si>
  <si>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</si>
  <si>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</si>
  <si>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</si>
  <si>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</si>
  <si>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</si>
  <si>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</si>
  <si>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</si>
  <si>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Grand Total Amount</t>
  </si>
  <si>
    <t>*</t>
  </si>
  <si>
    <t>Total after SST</t>
  </si>
  <si>
    <t>Total Billed Amount</t>
  </si>
  <si>
    <t>Billed Amount</t>
  </si>
  <si>
    <t xml:space="preserve">Material </t>
  </si>
  <si>
    <t xml:space="preserve">Installation </t>
  </si>
  <si>
    <t>15 Sept 2021</t>
  </si>
  <si>
    <t>BILL OF QUANITITIES</t>
  </si>
  <si>
    <t>Rates</t>
  </si>
  <si>
    <t>Amount</t>
  </si>
  <si>
    <t>Total Amount</t>
  </si>
  <si>
    <t/>
  </si>
  <si>
    <t>Prv Qty</t>
  </si>
  <si>
    <t>Current Qty</t>
  </si>
  <si>
    <t>Total Qty</t>
  </si>
  <si>
    <t>Running Bill No 2</t>
  </si>
  <si>
    <t>Testing, balancing &amp;commissioning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</si>
</sst>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0_);_(* \(#,##0.0\);_(* &quot;-&quot;??_);_(@_)"/>
  </numFmts>
  <fonts count="28"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b/>
      <sz val="15"/>
      <color theme="1"/>
      <name val="Calibri"/>
      <family val="2"/>
      <scheme val="minor"/>
    </font>
    <font>
      <sz val="15"/>
      <color theme="1"/>
      <name val="Calibri"/>
      <family val="2"/>
      <scheme val="minor"/>
    </font>
    <font>
      <sz val="15"/>
      <name val="Calibri"/>
      <family val="2"/>
      <scheme val="minor"/>
    </font>
    <font>
      <b/>
      <sz val="15"/>
      <name val="Calibri"/>
      <family val="2"/>
      <scheme val="minor"/>
    </font>
    <font>
      <sz val="15"/>
      <color theme="0"/>
      <name val="Calibri"/>
      <family val="2"/>
      <scheme val="minor"/>
    </font>
    <font>
      <b/>
      <u/>
      <sz val="15"/>
      <name val="Calibri"/>
      <family val="2"/>
      <scheme val="minor"/>
    </font>
    <font>
      <b/>
      <sz val="15"/>
      <color theme="0"/>
      <name val="Calibri"/>
      <family val="2"/>
      <scheme val="minor"/>
    </font>
    <font>
      <b/>
      <sz val="18"/>
      <name val="Calibri"/>
      <family val="2"/>
      <scheme val="minor"/>
    </font>
    <font>
      <b/>
      <sz val="13"/>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8" fillId="0" borderId="0"/>
    <xf numFmtId="41" fontId="18" fillId="0" borderId="0" applyFont="0" applyFill="0" applyBorder="0" applyAlignment="0" applyProtection="0"/>
  </cellStyleXfs>
  <cellXfs count="184">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0" xfId="2" applyFont="1" applyAlignment="1" applyProtection="1">
      <alignment horizontal="center" vertical="center"/>
      <protection locked="0"/>
    </xf>
    <xf numFmtId="0" fontId="1" fillId="2" borderId="0" xfId="2" applyFont="1" applyFill="1" applyAlignment="1" applyProtection="1">
      <alignment horizontal="center" vertical="center"/>
      <protection locked="0"/>
    </xf>
    <xf numFmtId="164" fontId="1" fillId="0" borderId="0" xfId="1" applyNumberFormat="1" applyFont="1" applyAlignment="1" applyProtection="1">
      <alignment horizontal="center" vertical="center"/>
      <protection locked="0"/>
    </xf>
    <xf numFmtId="0" fontId="1" fillId="0" borderId="0" xfId="2" applyFont="1" applyAlignment="1" applyProtection="1">
      <alignment vertical="center" wrapText="1"/>
      <protection locked="0"/>
    </xf>
    <xf numFmtId="0" fontId="5" fillId="0" borderId="0" xfId="3" applyFont="1" applyFill="1" applyBorder="1" applyAlignment="1">
      <alignment horizontal="center" vertical="top" wrapText="1"/>
    </xf>
    <xf numFmtId="0" fontId="9" fillId="0" borderId="0" xfId="3" applyFont="1" applyFill="1" applyBorder="1" applyAlignment="1">
      <alignment horizontal="left" vertical="top"/>
    </xf>
    <xf numFmtId="0" fontId="10" fillId="0" borderId="0" xfId="3" applyFont="1" applyFill="1" applyBorder="1" applyAlignment="1">
      <alignment horizontal="left" vertical="top"/>
    </xf>
    <xf numFmtId="0" fontId="6" fillId="0" borderId="0" xfId="0" applyFont="1" applyFill="1" applyBorder="1" applyAlignment="1">
      <alignment horizontal="left" vertical="top"/>
    </xf>
    <xf numFmtId="164" fontId="6" fillId="0" borderId="0" xfId="0" applyNumberFormat="1" applyFont="1" applyFill="1" applyBorder="1" applyAlignment="1">
      <alignment horizontal="left" vertical="top"/>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 fontId="15" fillId="0" borderId="2" xfId="0" applyNumberFormat="1" applyFont="1" applyFill="1" applyBorder="1" applyAlignment="1">
      <alignment horizontal="center" vertical="center" shrinkToFit="1"/>
    </xf>
    <xf numFmtId="164" fontId="16" fillId="0" borderId="3" xfId="1" applyNumberFormat="1" applyFont="1" applyFill="1" applyBorder="1" applyAlignment="1">
      <alignment horizontal="right" vertical="center" shrinkToFit="1"/>
    </xf>
    <xf numFmtId="164" fontId="16" fillId="0" borderId="13" xfId="1" applyNumberFormat="1" applyFont="1" applyFill="1" applyBorder="1" applyAlignment="1">
      <alignment horizontal="right" vertical="center" shrinkToFit="1"/>
    </xf>
    <xf numFmtId="1" fontId="15" fillId="0" borderId="14" xfId="0" applyNumberFormat="1" applyFont="1" applyFill="1" applyBorder="1" applyAlignment="1">
      <alignment horizontal="center" vertical="center" shrinkToFit="1"/>
    </xf>
    <xf numFmtId="164" fontId="16" fillId="0" borderId="1" xfId="1" applyNumberFormat="1" applyFont="1" applyFill="1" applyBorder="1" applyAlignment="1">
      <alignment horizontal="right" vertical="center" shrinkToFit="1"/>
    </xf>
    <xf numFmtId="164" fontId="16" fillId="0" borderId="15" xfId="1" applyNumberFormat="1" applyFont="1" applyFill="1" applyBorder="1" applyAlignment="1">
      <alignment horizontal="right" vertical="center" shrinkToFit="1"/>
    </xf>
    <xf numFmtId="164" fontId="12" fillId="0" borderId="1" xfId="1" applyNumberFormat="1" applyFont="1" applyFill="1" applyBorder="1" applyAlignment="1">
      <alignment horizontal="right" vertical="center" shrinkToFit="1"/>
    </xf>
    <xf numFmtId="164" fontId="12" fillId="0" borderId="15" xfId="1" applyNumberFormat="1" applyFont="1" applyFill="1" applyBorder="1" applyAlignment="1">
      <alignment horizontal="right" vertical="center" shrinkToFit="1"/>
    </xf>
    <xf numFmtId="164" fontId="13" fillId="0" borderId="1" xfId="1" applyNumberFormat="1" applyFont="1" applyFill="1" applyBorder="1" applyAlignment="1">
      <alignment horizontal="left" vertical="center"/>
    </xf>
    <xf numFmtId="164" fontId="13" fillId="0" borderId="15" xfId="1" applyNumberFormat="1" applyFont="1" applyFill="1" applyBorder="1" applyAlignment="1">
      <alignment horizontal="left" vertical="center"/>
    </xf>
    <xf numFmtId="164" fontId="16" fillId="0" borderId="1" xfId="1" applyNumberFormat="1" applyFont="1" applyFill="1" applyBorder="1" applyAlignment="1">
      <alignment horizontal="left" vertical="center"/>
    </xf>
    <xf numFmtId="164" fontId="16" fillId="0" borderId="15" xfId="1" applyNumberFormat="1" applyFont="1" applyFill="1" applyBorder="1" applyAlignment="1">
      <alignment horizontal="left" vertical="center"/>
    </xf>
    <xf numFmtId="1" fontId="15" fillId="0" borderId="16" xfId="0" applyNumberFormat="1" applyFont="1" applyFill="1" applyBorder="1" applyAlignment="1">
      <alignment horizontal="center" vertical="center" shrinkToFit="1"/>
    </xf>
    <xf numFmtId="0" fontId="13" fillId="0" borderId="3" xfId="0" applyFont="1" applyFill="1" applyBorder="1" applyAlignment="1">
      <alignment horizontal="right" vertical="center" wrapText="1"/>
    </xf>
    <xf numFmtId="0" fontId="13" fillId="0" borderId="1" xfId="0" applyFont="1" applyFill="1" applyBorder="1" applyAlignment="1">
      <alignment horizontal="right" vertical="center" wrapText="1"/>
    </xf>
    <xf numFmtId="0" fontId="9" fillId="0" borderId="1"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6" fillId="0" borderId="1" xfId="0" applyFont="1" applyFill="1" applyBorder="1" applyAlignment="1">
      <alignment horizontal="right" vertical="center"/>
    </xf>
    <xf numFmtId="0" fontId="16" fillId="0" borderId="4" xfId="0" applyFont="1" applyFill="1" applyBorder="1" applyAlignment="1">
      <alignment horizontal="right" vertical="center"/>
    </xf>
    <xf numFmtId="164" fontId="7" fillId="0" borderId="0" xfId="0" applyNumberFormat="1" applyFont="1" applyFill="1" applyBorder="1" applyAlignment="1">
      <alignment horizontal="left" vertical="top"/>
    </xf>
    <xf numFmtId="164" fontId="7" fillId="0" borderId="0" xfId="1" quotePrefix="1" applyNumberFormat="1" applyFont="1" applyFill="1" applyBorder="1" applyAlignment="1">
      <alignment horizontal="right" vertical="top"/>
    </xf>
    <xf numFmtId="164" fontId="9" fillId="4" borderId="7" xfId="1" applyNumberFormat="1" applyFont="1" applyFill="1" applyBorder="1" applyAlignment="1" applyProtection="1">
      <alignment horizontal="center" vertical="center" wrapText="1"/>
    </xf>
    <xf numFmtId="164" fontId="9" fillId="4" borderId="8" xfId="1" applyNumberFormat="1" applyFont="1" applyFill="1" applyBorder="1" applyAlignment="1" applyProtection="1">
      <alignment horizontal="center" vertical="center" wrapText="1"/>
    </xf>
    <xf numFmtId="164" fontId="9" fillId="4" borderId="9" xfId="1" applyNumberFormat="1" applyFont="1" applyFill="1" applyBorder="1" applyAlignment="1" applyProtection="1">
      <alignment horizontal="center" vertical="center" wrapText="1"/>
    </xf>
    <xf numFmtId="164" fontId="11" fillId="5" borderId="1" xfId="1" applyNumberFormat="1" applyFont="1" applyFill="1" applyBorder="1" applyAlignment="1" applyProtection="1">
      <alignment horizontal="center" vertical="center" wrapText="1"/>
      <protection locked="0"/>
    </xf>
    <xf numFmtId="0" fontId="19" fillId="0" borderId="1" xfId="2" applyFont="1" applyFill="1" applyBorder="1" applyAlignment="1" applyProtection="1">
      <alignment horizontal="left" vertical="center" wrapText="1"/>
      <protection locked="0"/>
    </xf>
    <xf numFmtId="164" fontId="20" fillId="0" borderId="1" xfId="1" applyNumberFormat="1" applyFont="1" applyFill="1" applyBorder="1" applyAlignment="1" applyProtection="1">
      <alignment vertical="center"/>
      <protection locked="0"/>
    </xf>
    <xf numFmtId="164" fontId="21" fillId="4" borderId="1" xfId="1" applyNumberFormat="1" applyFont="1" applyFill="1" applyBorder="1" applyAlignment="1" applyProtection="1">
      <alignment vertical="center"/>
      <protection locked="0"/>
    </xf>
    <xf numFmtId="0" fontId="20" fillId="0" borderId="1" xfId="2" applyFont="1" applyFill="1" applyBorder="1" applyAlignment="1" applyProtection="1">
      <alignment vertical="center"/>
      <protection locked="0"/>
    </xf>
    <xf numFmtId="164" fontId="22" fillId="0" borderId="1" xfId="1" applyNumberFormat="1" applyFont="1" applyFill="1" applyBorder="1" applyAlignment="1">
      <alignment horizontal="center" vertical="center" wrapText="1"/>
    </xf>
    <xf numFmtId="0" fontId="20" fillId="0" borderId="1" xfId="2" applyFont="1" applyFill="1" applyBorder="1" applyAlignment="1" applyProtection="1">
      <alignment horizontal="center" vertical="center" wrapText="1"/>
    </xf>
    <xf numFmtId="0" fontId="20" fillId="0" borderId="1" xfId="2" applyFont="1" applyFill="1" applyBorder="1" applyAlignment="1" applyProtection="1">
      <alignment horizontal="justify" vertical="center" wrapText="1"/>
    </xf>
    <xf numFmtId="3" fontId="20" fillId="0" borderId="1" xfId="2" applyNumberFormat="1" applyFont="1" applyFill="1" applyBorder="1" applyAlignment="1" applyProtection="1">
      <alignment horizontal="center" vertical="center"/>
    </xf>
    <xf numFmtId="0" fontId="20" fillId="0" borderId="1" xfId="2" applyFont="1" applyFill="1" applyBorder="1" applyAlignment="1" applyProtection="1">
      <alignment horizontal="center" vertical="center"/>
    </xf>
    <xf numFmtId="41" fontId="20" fillId="0" borderId="1" xfId="4" applyFont="1" applyFill="1" applyBorder="1" applyAlignment="1" applyProtection="1">
      <alignment vertical="center"/>
      <protection locked="0"/>
    </xf>
    <xf numFmtId="0" fontId="20" fillId="0" borderId="1" xfId="2" applyFont="1" applyFill="1" applyBorder="1" applyAlignment="1" applyProtection="1">
      <alignment horizontal="left" vertical="center" wrapText="1"/>
    </xf>
    <xf numFmtId="0" fontId="20" fillId="3" borderId="1" xfId="2" applyFont="1" applyFill="1" applyBorder="1" applyAlignment="1" applyProtection="1">
      <alignment horizontal="left" vertical="center" wrapText="1"/>
    </xf>
    <xf numFmtId="0" fontId="19" fillId="3" borderId="1" xfId="2" applyFont="1" applyFill="1" applyBorder="1" applyAlignment="1" applyProtection="1">
      <alignment horizontal="center" vertical="center" wrapText="1"/>
    </xf>
    <xf numFmtId="164" fontId="20" fillId="3" borderId="1" xfId="1" applyNumberFormat="1" applyFont="1" applyFill="1" applyBorder="1" applyAlignment="1" applyProtection="1">
      <alignment vertical="center"/>
      <protection locked="0"/>
    </xf>
    <xf numFmtId="0" fontId="19"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wrapText="1"/>
    </xf>
    <xf numFmtId="0" fontId="21" fillId="0" borderId="1" xfId="2" applyFont="1" applyFill="1" applyBorder="1" applyAlignment="1" applyProtection="1">
      <alignment horizontal="center" vertical="center" wrapText="1"/>
    </xf>
    <xf numFmtId="0" fontId="19" fillId="0" borderId="1" xfId="2" applyFont="1" applyFill="1" applyBorder="1" applyAlignment="1" applyProtection="1">
      <alignment horizontal="center" vertical="center" wrapText="1"/>
    </xf>
    <xf numFmtId="0" fontId="22" fillId="0" borderId="1" xfId="2" applyFont="1" applyFill="1" applyBorder="1" applyAlignment="1" applyProtection="1">
      <alignment horizontal="left" vertical="center"/>
    </xf>
    <xf numFmtId="0" fontId="22" fillId="0" borderId="1" xfId="2" applyFont="1" applyFill="1" applyBorder="1" applyAlignment="1" applyProtection="1">
      <alignment horizontal="center" vertical="center" wrapText="1"/>
    </xf>
    <xf numFmtId="0" fontId="21" fillId="0" borderId="1" xfId="2" applyNumberFormat="1" applyFont="1" applyFill="1" applyBorder="1" applyAlignment="1" applyProtection="1">
      <alignment horizontal="justify" vertical="center" wrapText="1"/>
    </xf>
    <xf numFmtId="49" fontId="21"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center" vertical="center"/>
    </xf>
    <xf numFmtId="0" fontId="22" fillId="0" borderId="1" xfId="2" applyNumberFormat="1" applyFont="1" applyFill="1" applyBorder="1" applyAlignment="1" applyProtection="1">
      <alignment horizontal="justify" vertical="center" wrapText="1"/>
    </xf>
    <xf numFmtId="0" fontId="21"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left" vertical="center"/>
    </xf>
    <xf numFmtId="1" fontId="22" fillId="0" borderId="1" xfId="2" applyNumberFormat="1" applyFont="1" applyFill="1" applyBorder="1" applyAlignment="1" applyProtection="1">
      <alignment horizontal="justify" vertical="center" wrapText="1"/>
    </xf>
    <xf numFmtId="41" fontId="20" fillId="3" borderId="1" xfId="4" applyFont="1" applyFill="1" applyBorder="1" applyAlignment="1" applyProtection="1">
      <alignment vertical="center"/>
      <protection locked="0"/>
    </xf>
    <xf numFmtId="0" fontId="22" fillId="0" borderId="1" xfId="2" applyFont="1" applyFill="1" applyBorder="1" applyAlignment="1" applyProtection="1">
      <alignment horizontal="left" vertical="center"/>
      <protection locked="0"/>
    </xf>
    <xf numFmtId="0" fontId="22" fillId="0" borderId="1" xfId="2" applyNumberFormat="1" applyFont="1" applyFill="1" applyBorder="1" applyAlignment="1" applyProtection="1">
      <alignment horizontal="left" vertical="center" wrapText="1"/>
      <protection locked="0"/>
    </xf>
    <xf numFmtId="0" fontId="22" fillId="0" borderId="1" xfId="2" applyFont="1" applyFill="1" applyBorder="1" applyAlignment="1" applyProtection="1">
      <alignment horizontal="center" vertical="center"/>
    </xf>
    <xf numFmtId="164" fontId="19" fillId="3" borderId="1" xfId="1" applyNumberFormat="1" applyFont="1" applyFill="1" applyBorder="1" applyAlignment="1" applyProtection="1">
      <alignment vertical="center"/>
      <protection locked="0"/>
    </xf>
    <xf numFmtId="164" fontId="22" fillId="4" borderId="1" xfId="1" applyNumberFormat="1" applyFont="1" applyFill="1" applyBorder="1" applyAlignment="1" applyProtection="1">
      <alignment vertical="center"/>
      <protection locked="0"/>
    </xf>
    <xf numFmtId="164" fontId="19" fillId="0"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left" vertical="center" wrapText="1"/>
      <protection locked="0"/>
    </xf>
    <xf numFmtId="0" fontId="22" fillId="0" borderId="1" xfId="2" applyNumberFormat="1" applyFont="1" applyFill="1" applyBorder="1" applyAlignment="1" applyProtection="1">
      <alignment horizontal="left" vertical="center" wrapText="1"/>
    </xf>
    <xf numFmtId="49" fontId="21" fillId="0" borderId="1" xfId="2" applyNumberFormat="1" applyFont="1" applyFill="1" applyBorder="1" applyAlignment="1" applyProtection="1">
      <alignment horizontal="center"/>
    </xf>
    <xf numFmtId="0" fontId="21" fillId="0" borderId="1" xfId="2" applyFont="1" applyFill="1" applyBorder="1" applyAlignment="1" applyProtection="1">
      <alignment horizontal="center"/>
    </xf>
    <xf numFmtId="0" fontId="22" fillId="0" borderId="1" xfId="2" applyFont="1" applyFill="1" applyBorder="1" applyAlignment="1" applyProtection="1">
      <alignment horizontal="left" vertical="top"/>
    </xf>
    <xf numFmtId="0" fontId="24" fillId="0" borderId="1" xfId="2" applyNumberFormat="1" applyFont="1" applyFill="1" applyBorder="1" applyAlignment="1" applyProtection="1">
      <alignment horizontal="justify" vertical="center" wrapText="1"/>
    </xf>
    <xf numFmtId="37" fontId="21" fillId="0" borderId="1" xfId="2" applyNumberFormat="1" applyFont="1" applyFill="1" applyBorder="1" applyAlignment="1" applyProtection="1">
      <alignment horizontal="center" vertical="center" wrapText="1"/>
    </xf>
    <xf numFmtId="0" fontId="22" fillId="0" borderId="1" xfId="2" applyFont="1" applyFill="1" applyBorder="1" applyAlignment="1" applyProtection="1">
      <alignment horizontal="justify" vertical="center" wrapText="1"/>
      <protection locked="0"/>
    </xf>
    <xf numFmtId="3" fontId="21" fillId="0" borderId="1" xfId="2" applyNumberFormat="1" applyFont="1" applyFill="1" applyBorder="1" applyAlignment="1" applyProtection="1">
      <alignment horizontal="center" vertical="center" wrapText="1"/>
    </xf>
    <xf numFmtId="0" fontId="21"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vertical="center" wrapText="1"/>
    </xf>
    <xf numFmtId="164" fontId="23" fillId="2" borderId="1" xfId="1" applyNumberFormat="1" applyFont="1" applyFill="1" applyBorder="1" applyAlignment="1" applyProtection="1">
      <alignment vertical="center"/>
      <protection locked="0"/>
    </xf>
    <xf numFmtId="164" fontId="19" fillId="5" borderId="1" xfId="1" applyNumberFormat="1" applyFont="1" applyFill="1" applyBorder="1" applyAlignment="1" applyProtection="1">
      <alignment horizontal="center" vertical="center" wrapText="1"/>
      <protection locked="0"/>
    </xf>
    <xf numFmtId="0" fontId="19" fillId="0" borderId="1" xfId="2" applyFont="1" applyBorder="1" applyAlignment="1" applyProtection="1">
      <alignment horizontal="center" vertical="center" wrapText="1"/>
      <protection locked="0"/>
    </xf>
    <xf numFmtId="0" fontId="19" fillId="0" borderId="1" xfId="2" applyFont="1" applyBorder="1" applyAlignment="1" applyProtection="1">
      <alignment vertical="center" wrapText="1"/>
      <protection locked="0"/>
    </xf>
    <xf numFmtId="164" fontId="20" fillId="0" borderId="1" xfId="1" applyNumberFormat="1" applyFont="1" applyBorder="1" applyAlignment="1" applyProtection="1">
      <alignment horizontal="center" vertical="center"/>
      <protection locked="0"/>
    </xf>
    <xf numFmtId="164" fontId="20" fillId="4" borderId="1" xfId="1" applyNumberFormat="1" applyFont="1" applyFill="1" applyBorder="1" applyAlignment="1" applyProtection="1">
      <alignment horizontal="center" vertical="center"/>
      <protection locked="0"/>
    </xf>
    <xf numFmtId="164" fontId="20" fillId="0" borderId="1" xfId="1" applyNumberFormat="1" applyFont="1" applyFill="1" applyBorder="1" applyAlignment="1" applyProtection="1">
      <alignment horizontal="center" vertical="center" wrapText="1"/>
      <protection locked="0"/>
    </xf>
    <xf numFmtId="0" fontId="20" fillId="0" borderId="1" xfId="2" applyFont="1" applyBorder="1" applyAlignment="1" applyProtection="1">
      <alignment horizontal="center" vertical="center" wrapText="1"/>
    </xf>
    <xf numFmtId="0" fontId="20" fillId="0" borderId="1" xfId="2" applyFont="1" applyBorder="1" applyAlignment="1" applyProtection="1">
      <alignment vertical="center" wrapText="1"/>
    </xf>
    <xf numFmtId="3" fontId="20" fillId="0" borderId="1" xfId="2" applyNumberFormat="1" applyFont="1" applyBorder="1" applyAlignment="1" applyProtection="1">
      <alignment horizontal="center" vertical="center"/>
    </xf>
    <xf numFmtId="164" fontId="20" fillId="2" borderId="1" xfId="1" applyNumberFormat="1" applyFont="1" applyFill="1" applyBorder="1" applyAlignment="1" applyProtection="1">
      <alignment vertical="center"/>
      <protection locked="0"/>
    </xf>
    <xf numFmtId="0" fontId="20" fillId="3" borderId="1" xfId="2" applyFont="1" applyFill="1" applyBorder="1" applyAlignment="1" applyProtection="1">
      <alignment horizontal="center" vertical="center" wrapText="1"/>
    </xf>
    <xf numFmtId="0" fontId="19" fillId="3" borderId="1" xfId="2" applyFont="1" applyFill="1" applyBorder="1" applyAlignment="1" applyProtection="1">
      <alignment horizontal="right" vertical="center" wrapText="1"/>
    </xf>
    <xf numFmtId="3" fontId="20" fillId="3" borderId="1" xfId="2" applyNumberFormat="1" applyFont="1" applyFill="1" applyBorder="1" applyAlignment="1" applyProtection="1">
      <alignment horizontal="center" vertical="center"/>
    </xf>
    <xf numFmtId="164" fontId="20" fillId="3" borderId="1" xfId="1" applyNumberFormat="1" applyFont="1" applyFill="1" applyBorder="1" applyAlignment="1" applyProtection="1">
      <alignment horizontal="center" vertical="center"/>
      <protection locked="0"/>
    </xf>
    <xf numFmtId="0" fontId="19" fillId="0" borderId="1" xfId="2" applyFont="1" applyBorder="1" applyAlignment="1" applyProtection="1">
      <alignment horizontal="center" vertical="center" wrapText="1"/>
    </xf>
    <xf numFmtId="0" fontId="19" fillId="0" borderId="1" xfId="2" applyFont="1" applyBorder="1" applyAlignment="1" applyProtection="1">
      <alignment vertical="center" wrapText="1"/>
    </xf>
    <xf numFmtId="164" fontId="20" fillId="0" borderId="1" xfId="1" applyNumberFormat="1" applyFont="1" applyBorder="1" applyAlignment="1" applyProtection="1">
      <alignment horizontal="center" vertical="center" wrapText="1"/>
      <protection locked="0"/>
    </xf>
    <xf numFmtId="164" fontId="20" fillId="4" borderId="1" xfId="1" applyNumberFormat="1" applyFont="1" applyFill="1" applyBorder="1" applyAlignment="1" applyProtection="1">
      <alignment horizontal="center" vertical="center" wrapText="1"/>
      <protection locked="0"/>
    </xf>
    <xf numFmtId="0" fontId="20" fillId="2" borderId="1" xfId="2" applyFont="1" applyFill="1" applyBorder="1" applyAlignment="1" applyProtection="1">
      <alignment horizontal="center" vertical="center" wrapText="1"/>
    </xf>
    <xf numFmtId="0" fontId="20" fillId="2" borderId="1" xfId="2" applyFont="1" applyFill="1" applyBorder="1" applyAlignment="1" applyProtection="1">
      <alignment vertical="center" wrapText="1"/>
    </xf>
    <xf numFmtId="3" fontId="20" fillId="2" borderId="1" xfId="2" applyNumberFormat="1" applyFont="1" applyFill="1" applyBorder="1" applyAlignment="1" applyProtection="1">
      <alignment horizontal="center" vertical="center"/>
    </xf>
    <xf numFmtId="164" fontId="20" fillId="2" borderId="1" xfId="1" applyNumberFormat="1" applyFont="1" applyFill="1" applyBorder="1" applyAlignment="1" applyProtection="1">
      <alignment horizontal="center" vertical="center"/>
      <protection locked="0"/>
    </xf>
    <xf numFmtId="0" fontId="19" fillId="2" borderId="1" xfId="2" applyFont="1" applyFill="1" applyBorder="1" applyAlignment="1" applyProtection="1">
      <alignment vertical="center" wrapText="1"/>
    </xf>
    <xf numFmtId="0" fontId="20" fillId="2" borderId="1" xfId="2" applyFont="1" applyFill="1" applyBorder="1" applyAlignment="1" applyProtection="1">
      <alignment horizontal="center" vertical="center"/>
    </xf>
    <xf numFmtId="0" fontId="20" fillId="0" borderId="1" xfId="2" applyFont="1" applyFill="1" applyBorder="1" applyAlignment="1" applyProtection="1">
      <alignment vertical="center" wrapText="1"/>
    </xf>
    <xf numFmtId="164" fontId="20" fillId="0" borderId="1" xfId="1" applyNumberFormat="1" applyFont="1" applyFill="1" applyBorder="1" applyAlignment="1" applyProtection="1">
      <alignment horizontal="center" vertical="center"/>
      <protection locked="0"/>
    </xf>
    <xf numFmtId="0" fontId="22" fillId="2" borderId="1" xfId="2" applyFont="1" applyFill="1" applyBorder="1" applyAlignment="1" applyProtection="1">
      <alignment horizontal="center" vertical="center"/>
    </xf>
    <xf numFmtId="0" fontId="21" fillId="2" borderId="1" xfId="2" applyNumberFormat="1" applyFont="1" applyFill="1" applyBorder="1" applyAlignment="1" applyProtection="1">
      <alignment vertical="center" wrapText="1"/>
    </xf>
    <xf numFmtId="49" fontId="21" fillId="2" borderId="1" xfId="2" applyNumberFormat="1" applyFont="1" applyFill="1" applyBorder="1" applyAlignment="1" applyProtection="1">
      <alignment horizontal="center" vertical="center"/>
    </xf>
    <xf numFmtId="0" fontId="21" fillId="2" borderId="1" xfId="2" applyFont="1" applyFill="1" applyBorder="1" applyAlignment="1" applyProtection="1">
      <alignment horizontal="center" vertical="center" wrapText="1"/>
    </xf>
    <xf numFmtId="164" fontId="22" fillId="4" borderId="1" xfId="1" applyNumberFormat="1" applyFont="1" applyFill="1" applyBorder="1" applyAlignment="1" applyProtection="1">
      <alignment horizontal="center" vertical="center" wrapText="1"/>
    </xf>
    <xf numFmtId="41" fontId="19" fillId="0" borderId="1" xfId="4" applyFont="1" applyFill="1" applyBorder="1" applyAlignment="1" applyProtection="1">
      <alignment vertical="center"/>
      <protection locked="0"/>
    </xf>
    <xf numFmtId="164" fontId="19" fillId="4" borderId="1" xfId="1" applyNumberFormat="1" applyFont="1" applyFill="1" applyBorder="1" applyAlignment="1" applyProtection="1">
      <alignment horizontal="center" vertical="center"/>
      <protection locked="0"/>
    </xf>
    <xf numFmtId="41" fontId="19" fillId="3" borderId="1" xfId="4" applyFont="1" applyFill="1" applyBorder="1" applyAlignment="1" applyProtection="1">
      <alignment vertical="center"/>
      <protection locked="0"/>
    </xf>
    <xf numFmtId="0" fontId="20" fillId="4" borderId="6" xfId="2" applyFont="1" applyFill="1" applyBorder="1" applyAlignment="1" applyProtection="1">
      <alignment horizontal="center" vertical="center" wrapText="1"/>
    </xf>
    <xf numFmtId="0" fontId="19" fillId="4" borderId="18" xfId="2" applyFont="1" applyFill="1" applyBorder="1" applyAlignment="1" applyProtection="1">
      <alignment horizontal="right" vertical="center" wrapText="1"/>
    </xf>
    <xf numFmtId="3" fontId="20" fillId="4" borderId="18" xfId="2" applyNumberFormat="1" applyFont="1" applyFill="1" applyBorder="1" applyAlignment="1" applyProtection="1">
      <alignment horizontal="center" vertical="center"/>
    </xf>
    <xf numFmtId="0" fontId="20" fillId="4" borderId="18" xfId="2" applyFont="1" applyFill="1" applyBorder="1" applyAlignment="1" applyProtection="1">
      <alignment horizontal="center" vertical="center" wrapText="1"/>
    </xf>
    <xf numFmtId="164" fontId="20" fillId="4" borderId="18" xfId="1" applyNumberFormat="1" applyFont="1" applyFill="1" applyBorder="1" applyAlignment="1" applyProtection="1">
      <alignment horizontal="center" vertical="center"/>
      <protection locked="0"/>
    </xf>
    <xf numFmtId="164" fontId="20" fillId="4" borderId="7" xfId="1" applyNumberFormat="1" applyFont="1" applyFill="1" applyBorder="1" applyAlignment="1" applyProtection="1">
      <alignment horizontal="center" vertical="center"/>
      <protection locked="0"/>
    </xf>
    <xf numFmtId="164" fontId="19" fillId="4" borderId="1" xfId="1" applyNumberFormat="1" applyFont="1" applyFill="1" applyBorder="1" applyAlignment="1" applyProtection="1">
      <alignment vertical="center"/>
      <protection locked="0"/>
    </xf>
    <xf numFmtId="164" fontId="25" fillId="3" borderId="1" xfId="1" applyNumberFormat="1" applyFont="1" applyFill="1" applyBorder="1" applyAlignment="1" applyProtection="1">
      <alignment vertical="center"/>
      <protection locked="0"/>
    </xf>
    <xf numFmtId="0" fontId="6" fillId="0" borderId="0" xfId="0" quotePrefix="1" applyFont="1" applyFill="1" applyBorder="1" applyAlignment="1">
      <alignment horizontal="left" vertical="top"/>
    </xf>
    <xf numFmtId="43" fontId="20" fillId="0" borderId="1" xfId="1" applyNumberFormat="1" applyFont="1" applyFill="1" applyBorder="1" applyAlignment="1" applyProtection="1">
      <alignment vertical="center"/>
      <protection locked="0"/>
    </xf>
    <xf numFmtId="43" fontId="20" fillId="0" borderId="1" xfId="1" applyFont="1" applyFill="1" applyBorder="1" applyAlignment="1" applyProtection="1">
      <alignment vertical="center"/>
      <protection locked="0"/>
    </xf>
    <xf numFmtId="164" fontId="27" fillId="6" borderId="1" xfId="1" applyNumberFormat="1" applyFont="1" applyFill="1" applyBorder="1" applyAlignment="1" applyProtection="1">
      <alignment horizontal="center" vertical="center" wrapText="1"/>
      <protection locked="0"/>
    </xf>
    <xf numFmtId="164" fontId="17" fillId="0" borderId="4" xfId="1" applyNumberFormat="1" applyFont="1" applyFill="1" applyBorder="1" applyAlignment="1">
      <alignment horizontal="center" vertical="center"/>
    </xf>
    <xf numFmtId="164" fontId="17" fillId="0" borderId="5" xfId="1" applyNumberFormat="1" applyFont="1" applyFill="1" applyBorder="1" applyAlignment="1">
      <alignment horizontal="center" vertical="center"/>
    </xf>
    <xf numFmtId="164" fontId="26" fillId="6" borderId="1" xfId="1" applyNumberFormat="1" applyFont="1" applyFill="1" applyBorder="1" applyAlignment="1" applyProtection="1">
      <alignment horizontal="center" vertical="center" wrapText="1"/>
    </xf>
    <xf numFmtId="164" fontId="14" fillId="6" borderId="8" xfId="1" applyNumberFormat="1" applyFont="1" applyFill="1" applyBorder="1" applyAlignment="1">
      <alignment horizontal="center" vertical="center" wrapText="1"/>
    </xf>
    <xf numFmtId="164" fontId="14" fillId="6" borderId="17" xfId="1" applyNumberFormat="1" applyFont="1" applyFill="1" applyBorder="1" applyAlignment="1">
      <alignment horizontal="center" vertical="center" wrapText="1"/>
    </xf>
    <xf numFmtId="0" fontId="22" fillId="0" borderId="1" xfId="2" applyFont="1" applyFill="1" applyBorder="1" applyAlignment="1" applyProtection="1">
      <alignment horizontal="right" vertical="center"/>
    </xf>
    <xf numFmtId="0" fontId="5" fillId="5" borderId="8" xfId="2" applyFont="1" applyFill="1" applyBorder="1" applyAlignment="1" applyProtection="1">
      <alignment horizontal="center" vertical="center" wrapText="1"/>
    </xf>
    <xf numFmtId="0" fontId="5" fillId="5" borderId="17" xfId="2" applyFont="1" applyFill="1" applyBorder="1" applyAlignment="1" applyProtection="1">
      <alignment horizontal="center" vertical="center" wrapText="1"/>
    </xf>
    <xf numFmtId="0" fontId="5" fillId="5" borderId="9" xfId="2" applyFont="1" applyFill="1" applyBorder="1" applyAlignment="1" applyProtection="1">
      <alignment horizontal="center" vertical="center" wrapText="1"/>
    </xf>
    <xf numFmtId="0" fontId="14" fillId="5" borderId="8" xfId="2" applyFont="1" applyFill="1" applyBorder="1" applyAlignment="1" applyProtection="1">
      <alignment horizontal="center" vertical="center" wrapText="1"/>
    </xf>
    <xf numFmtId="0" fontId="14" fillId="5" borderId="17" xfId="2" applyFont="1" applyFill="1" applyBorder="1" applyAlignment="1" applyProtection="1">
      <alignment horizontal="center" vertical="center" wrapText="1"/>
    </xf>
    <xf numFmtId="0" fontId="14" fillId="5" borderId="9" xfId="2" applyFont="1" applyFill="1" applyBorder="1" applyAlignment="1" applyProtection="1">
      <alignment horizontal="center" vertical="center" wrapText="1"/>
    </xf>
    <xf numFmtId="0" fontId="9" fillId="5" borderId="8" xfId="2" applyFont="1" applyFill="1" applyBorder="1" applyAlignment="1" applyProtection="1">
      <alignment horizontal="center" vertical="center" wrapText="1"/>
    </xf>
    <xf numFmtId="0" fontId="9" fillId="5" borderId="17" xfId="2" applyFont="1" applyFill="1" applyBorder="1" applyAlignment="1" applyProtection="1">
      <alignment horizontal="center" vertical="center" wrapText="1"/>
    </xf>
    <xf numFmtId="0" fontId="9" fillId="5" borderId="9" xfId="2" applyFont="1" applyFill="1" applyBorder="1" applyAlignment="1" applyProtection="1">
      <alignment horizontal="center" vertical="center" wrapText="1"/>
    </xf>
    <xf numFmtId="164" fontId="14" fillId="6" borderId="9" xfId="1" applyNumberFormat="1" applyFont="1" applyFill="1" applyBorder="1" applyAlignment="1" applyProtection="1">
      <alignment horizontal="center" vertical="center" wrapText="1"/>
    </xf>
    <xf numFmtId="164" fontId="9" fillId="5" borderId="6" xfId="1" applyNumberFormat="1" applyFont="1" applyFill="1" applyBorder="1" applyAlignment="1" applyProtection="1">
      <alignment horizontal="center" vertical="center" wrapText="1"/>
    </xf>
    <xf numFmtId="164" fontId="9" fillId="5" borderId="18" xfId="1" applyNumberFormat="1" applyFont="1" applyFill="1" applyBorder="1" applyAlignment="1" applyProtection="1">
      <alignment horizontal="center" vertical="center" wrapText="1"/>
    </xf>
    <xf numFmtId="164" fontId="9" fillId="5" borderId="7" xfId="1" applyNumberFormat="1" applyFont="1" applyFill="1" applyBorder="1" applyAlignment="1" applyProtection="1">
      <alignment horizontal="center" vertical="center" wrapText="1"/>
    </xf>
    <xf numFmtId="164" fontId="14" fillId="5" borderId="1" xfId="1" applyNumberFormat="1" applyFont="1" applyFill="1" applyBorder="1" applyAlignment="1" applyProtection="1">
      <alignment horizontal="center" vertical="center" wrapText="1"/>
    </xf>
    <xf numFmtId="164" fontId="9" fillId="5" borderId="8" xfId="1" applyNumberFormat="1" applyFont="1" applyFill="1" applyBorder="1" applyAlignment="1" applyProtection="1">
      <alignment horizontal="center" vertical="center" wrapText="1"/>
    </xf>
    <xf numFmtId="164" fontId="9" fillId="5" borderId="9" xfId="1" applyNumberFormat="1" applyFont="1" applyFill="1" applyBorder="1" applyAlignment="1" applyProtection="1">
      <alignment horizontal="center" vertical="center" wrapText="1"/>
    </xf>
    <xf numFmtId="0" fontId="22" fillId="5" borderId="1" xfId="2" applyFont="1" applyFill="1" applyBorder="1" applyAlignment="1" applyProtection="1">
      <alignment horizontal="center" vertical="center" wrapText="1"/>
    </xf>
    <xf numFmtId="0" fontId="19" fillId="0" borderId="6" xfId="2" applyFont="1" applyBorder="1" applyAlignment="1" applyProtection="1">
      <alignment horizontal="center" vertical="center"/>
    </xf>
    <xf numFmtId="0" fontId="19" fillId="0" borderId="18" xfId="2" applyFont="1" applyBorder="1" applyAlignment="1" applyProtection="1">
      <alignment horizontal="center" vertical="center"/>
    </xf>
    <xf numFmtId="0" fontId="19" fillId="0" borderId="7" xfId="2" applyFont="1" applyBorder="1" applyAlignment="1" applyProtection="1">
      <alignment horizontal="center" vertical="center"/>
    </xf>
    <xf numFmtId="164" fontId="22" fillId="6" borderId="1" xfId="1" applyNumberFormat="1" applyFont="1" applyFill="1" applyBorder="1" applyAlignment="1" applyProtection="1">
      <alignment horizontal="center" vertical="center" wrapText="1"/>
    </xf>
    <xf numFmtId="164" fontId="22" fillId="5" borderId="1" xfId="1" applyNumberFormat="1" applyFont="1" applyFill="1" applyBorder="1" applyAlignment="1" applyProtection="1">
      <alignment horizontal="center" vertical="center" wrapText="1"/>
    </xf>
    <xf numFmtId="164" fontId="22" fillId="6" borderId="1" xfId="1" applyNumberFormat="1" applyFont="1" applyFill="1" applyBorder="1" applyAlignment="1">
      <alignment horizontal="center" vertical="center" wrapText="1"/>
    </xf>
    <xf numFmtId="164" fontId="19" fillId="3" borderId="1" xfId="1" applyNumberFormat="1" applyFont="1" applyFill="1" applyBorder="1" applyAlignment="1" applyProtection="1">
      <alignment horizontal="center" vertical="center"/>
      <protection locked="0"/>
    </xf>
    <xf numFmtId="165" fontId="20" fillId="0" borderId="1" xfId="1" applyNumberFormat="1" applyFont="1" applyFill="1" applyBorder="1" applyAlignment="1" applyProtection="1">
      <alignment vertical="center"/>
      <protection locked="0"/>
    </xf>
    <xf numFmtId="164" fontId="22" fillId="3" borderId="1" xfId="1" applyNumberFormat="1" applyFont="1" applyFill="1" applyBorder="1" applyAlignment="1" applyProtection="1">
      <alignment vertical="center"/>
      <protection locked="0"/>
    </xf>
  </cellXfs>
  <cellStyles count="5">
    <cellStyle name="Comma" xfId="1" builtinId="3"/>
    <cellStyle name="Comma [0]" xfId="4"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
  <sheetViews>
    <sheetView showGridLines="0" view="pageBreakPreview" topLeftCell="A25" zoomScale="130" zoomScaleNormal="130" zoomScaleSheetLayoutView="130" workbookViewId="0">
      <selection activeCell="C31" sqref="C31"/>
    </sheetView>
  </sheetViews>
  <sheetFormatPr defaultRowHeight="15" x14ac:dyDescent="0.2"/>
  <cols>
    <col min="1" max="1" width="1.5" style="9" customWidth="1"/>
    <col min="2" max="2" width="11.33203125" style="9" customWidth="1"/>
    <col min="3" max="3" width="68.5" style="9" customWidth="1"/>
    <col min="4" max="5" width="24" style="10" customWidth="1"/>
    <col min="6" max="6" width="14.33203125" style="9" bestFit="1" customWidth="1"/>
    <col min="7" max="16384" width="9.33203125" style="9"/>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9" x14ac:dyDescent="0.2">
      <c r="E17" s="51" t="s">
        <v>277</v>
      </c>
    </row>
    <row r="18" spans="2:9" ht="5.25" customHeight="1" x14ac:dyDescent="0.2"/>
    <row r="19" spans="2:9" ht="21" x14ac:dyDescent="0.2">
      <c r="B19" s="24" t="s">
        <v>195</v>
      </c>
      <c r="C19" s="22"/>
      <c r="D19" s="13"/>
      <c r="E19" s="13"/>
    </row>
    <row r="20" spans="2:9" ht="15.75" x14ac:dyDescent="0.2">
      <c r="B20" s="23" t="s">
        <v>262</v>
      </c>
      <c r="D20" s="13"/>
      <c r="E20" s="13"/>
    </row>
    <row r="21" spans="2:9" ht="15.75" x14ac:dyDescent="0.2">
      <c r="B21" s="23" t="s">
        <v>258</v>
      </c>
      <c r="C21" s="22"/>
      <c r="D21" s="13"/>
      <c r="E21" s="13"/>
    </row>
    <row r="22" spans="2:9" ht="6.75" customHeight="1" x14ac:dyDescent="0.2">
      <c r="B22" s="11"/>
      <c r="C22" s="12"/>
      <c r="D22" s="13"/>
      <c r="E22" s="13"/>
    </row>
    <row r="23" spans="2:9" ht="15.75" thickBot="1" x14ac:dyDescent="0.25">
      <c r="B23" s="11"/>
      <c r="C23" s="12"/>
      <c r="D23" s="13"/>
      <c r="E23" s="13"/>
    </row>
    <row r="24" spans="2:9" s="16" customFormat="1" ht="40.5" customHeight="1" thickBot="1" x14ac:dyDescent="0.25">
      <c r="B24" s="27" t="s">
        <v>259</v>
      </c>
      <c r="C24" s="28" t="s">
        <v>200</v>
      </c>
      <c r="D24" s="29" t="s">
        <v>199</v>
      </c>
      <c r="E24" s="30" t="s">
        <v>7</v>
      </c>
    </row>
    <row r="25" spans="2:9" ht="6" customHeight="1" thickBot="1" x14ac:dyDescent="0.25">
      <c r="B25" s="14"/>
      <c r="C25" s="14"/>
      <c r="D25" s="15"/>
      <c r="E25" s="15"/>
    </row>
    <row r="26" spans="2:9" ht="44.25" customHeight="1" x14ac:dyDescent="0.2">
      <c r="B26" s="31">
        <v>1</v>
      </c>
      <c r="C26" s="44" t="s">
        <v>260</v>
      </c>
      <c r="D26" s="32" t="e">
        <f>#REF!</f>
        <v>#REF!</v>
      </c>
      <c r="E26" s="33" t="e">
        <f>#REF!</f>
        <v>#REF!</v>
      </c>
      <c r="F26" s="50"/>
    </row>
    <row r="27" spans="2:9" ht="44.25" customHeight="1" x14ac:dyDescent="0.2">
      <c r="B27" s="34">
        <v>2</v>
      </c>
      <c r="C27" s="45" t="s">
        <v>261</v>
      </c>
      <c r="D27" s="35" t="e">
        <f>#REF!</f>
        <v>#REF!</v>
      </c>
      <c r="E27" s="36" t="e">
        <f>#REF!</f>
        <v>#REF!</v>
      </c>
      <c r="F27" s="50"/>
    </row>
    <row r="28" spans="2:9" ht="44.25" customHeight="1" x14ac:dyDescent="0.2">
      <c r="B28" s="34" t="s">
        <v>271</v>
      </c>
      <c r="C28" s="46" t="s">
        <v>266</v>
      </c>
      <c r="D28" s="35" t="e">
        <f t="shared" ref="D28:E28" si="0">SUM(D26:D27)</f>
        <v>#REF!</v>
      </c>
      <c r="E28" s="36" t="e">
        <f t="shared" si="0"/>
        <v>#REF!</v>
      </c>
    </row>
    <row r="29" spans="2:9" s="25" customFormat="1" ht="44.25" customHeight="1" x14ac:dyDescent="0.2">
      <c r="B29" s="34" t="s">
        <v>271</v>
      </c>
      <c r="C29" s="45" t="s">
        <v>265</v>
      </c>
      <c r="D29" s="35" t="e">
        <f>D28*0.07403666</f>
        <v>#REF!</v>
      </c>
      <c r="E29" s="36" t="e">
        <f t="shared" ref="E29" si="1">E28*0.07403666</f>
        <v>#REF!</v>
      </c>
    </row>
    <row r="30" spans="2:9" s="25" customFormat="1" ht="44.25" customHeight="1" x14ac:dyDescent="0.2">
      <c r="B30" s="34" t="s">
        <v>271</v>
      </c>
      <c r="C30" s="47" t="s">
        <v>267</v>
      </c>
      <c r="D30" s="37" t="e">
        <f>D28-D29</f>
        <v>#REF!</v>
      </c>
      <c r="E30" s="38" t="e">
        <f t="shared" ref="E30" si="2">E28-E29</f>
        <v>#REF!</v>
      </c>
      <c r="F30" s="26"/>
    </row>
    <row r="31" spans="2:9" s="25" customFormat="1" ht="44.25" customHeight="1" x14ac:dyDescent="0.2">
      <c r="B31" s="34" t="s">
        <v>271</v>
      </c>
      <c r="C31" s="47" t="s">
        <v>269</v>
      </c>
      <c r="D31" s="39">
        <v>0</v>
      </c>
      <c r="E31" s="40" t="e">
        <f>E30*13%</f>
        <v>#REF!</v>
      </c>
      <c r="I31" s="148" t="s">
        <v>282</v>
      </c>
    </row>
    <row r="32" spans="2:9" ht="44.25" customHeight="1" x14ac:dyDescent="0.2">
      <c r="B32" s="34" t="s">
        <v>271</v>
      </c>
      <c r="C32" s="48" t="s">
        <v>272</v>
      </c>
      <c r="D32" s="41" t="e">
        <f>D31+D30</f>
        <v>#REF!</v>
      </c>
      <c r="E32" s="42" t="e">
        <f>E31+E30</f>
        <v>#REF!</v>
      </c>
    </row>
    <row r="33" spans="2:5" ht="44.25" customHeight="1" thickBot="1" x14ac:dyDescent="0.25">
      <c r="B33" s="43" t="s">
        <v>271</v>
      </c>
      <c r="C33" s="49" t="s">
        <v>270</v>
      </c>
      <c r="D33" s="152" t="e">
        <f>E32+D32</f>
        <v>#REF!</v>
      </c>
      <c r="E33" s="153"/>
    </row>
  </sheetData>
  <mergeCells count="1">
    <mergeCell ref="D33:E33"/>
  </mergeCells>
  <printOptions horizontalCentered="1"/>
  <pageMargins left="0.7" right="0.7" top="0" bottom="0.75" header="0.3" footer="0.3"/>
  <pageSetup paperSize="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7"/>
  <sheetViews>
    <sheetView showGridLines="0" tabSelected="1" view="pageBreakPreview" zoomScale="80" zoomScaleNormal="90" zoomScaleSheetLayoutView="80" workbookViewId="0">
      <selection activeCell="N6" sqref="N6"/>
    </sheetView>
  </sheetViews>
  <sheetFormatPr defaultRowHeight="15" x14ac:dyDescent="0.2"/>
  <cols>
    <col min="1" max="1" width="11.83203125" style="2" customWidth="1"/>
    <col min="2" max="2" width="36.5" style="5" customWidth="1"/>
    <col min="3" max="3" width="8.6640625" style="6" customWidth="1"/>
    <col min="4" max="4" width="8.83203125" style="6" customWidth="1"/>
    <col min="5" max="5" width="14.33203125" style="8" customWidth="1"/>
    <col min="6" max="6" width="16.6640625" style="8" customWidth="1"/>
    <col min="7" max="7" width="19.33203125" style="8" hidden="1" customWidth="1"/>
    <col min="8" max="8" width="16.83203125" style="8" hidden="1" customWidth="1"/>
    <col min="9" max="9" width="19.5" style="8" hidden="1" customWidth="1"/>
    <col min="10" max="10" width="1" style="8" customWidth="1"/>
    <col min="11" max="11" width="10.83203125" style="8" customWidth="1"/>
    <col min="12" max="12" width="15.1640625" style="8" customWidth="1"/>
    <col min="13" max="13" width="12.5" style="8" customWidth="1"/>
    <col min="14" max="14" width="19.5" style="8" customWidth="1"/>
    <col min="15" max="15" width="11" style="8" customWidth="1"/>
    <col min="16" max="17" width="11.83203125" style="8" customWidth="1"/>
    <col min="18" max="18" width="15.33203125" style="8" customWidth="1"/>
    <col min="19" max="19" width="18.1640625" style="8" customWidth="1"/>
    <col min="20" max="16384" width="9.33203125" style="2"/>
  </cols>
  <sheetData>
    <row r="1" spans="1:19" x14ac:dyDescent="0.2">
      <c r="A1" s="1"/>
      <c r="B1" s="7"/>
      <c r="C1" s="7"/>
      <c r="D1" s="7"/>
    </row>
    <row r="2" spans="1:19" ht="19.5" customHeight="1" x14ac:dyDescent="0.2">
      <c r="A2" s="158" t="s">
        <v>2</v>
      </c>
      <c r="B2" s="161" t="s">
        <v>3</v>
      </c>
      <c r="C2" s="164" t="s">
        <v>4</v>
      </c>
      <c r="D2" s="164" t="s">
        <v>5</v>
      </c>
      <c r="E2" s="168" t="s">
        <v>278</v>
      </c>
      <c r="F2" s="169"/>
      <c r="G2" s="169"/>
      <c r="H2" s="169"/>
      <c r="I2" s="170"/>
      <c r="J2" s="52"/>
      <c r="K2" s="154" t="s">
        <v>286</v>
      </c>
      <c r="L2" s="154"/>
      <c r="M2" s="154"/>
      <c r="N2" s="154"/>
      <c r="O2" s="154"/>
      <c r="P2" s="154"/>
      <c r="Q2" s="154"/>
      <c r="R2" s="154"/>
      <c r="S2" s="154"/>
    </row>
    <row r="3" spans="1:19" s="3" customFormat="1" ht="18.75" customHeight="1" x14ac:dyDescent="0.2">
      <c r="A3" s="159"/>
      <c r="B3" s="162"/>
      <c r="C3" s="165"/>
      <c r="D3" s="165"/>
      <c r="E3" s="171" t="s">
        <v>279</v>
      </c>
      <c r="F3" s="171"/>
      <c r="G3" s="171" t="s">
        <v>280</v>
      </c>
      <c r="H3" s="171"/>
      <c r="I3" s="172" t="s">
        <v>281</v>
      </c>
      <c r="J3" s="53"/>
      <c r="K3" s="167" t="s">
        <v>275</v>
      </c>
      <c r="L3" s="167"/>
      <c r="M3" s="167"/>
      <c r="N3" s="167"/>
      <c r="O3" s="167" t="s">
        <v>276</v>
      </c>
      <c r="P3" s="167"/>
      <c r="Q3" s="167"/>
      <c r="R3" s="167"/>
      <c r="S3" s="155" t="s">
        <v>273</v>
      </c>
    </row>
    <row r="4" spans="1:19" s="3" customFormat="1" ht="46.5" customHeight="1" x14ac:dyDescent="0.2">
      <c r="A4" s="160"/>
      <c r="B4" s="163"/>
      <c r="C4" s="166"/>
      <c r="D4" s="166"/>
      <c r="E4" s="55" t="s">
        <v>6</v>
      </c>
      <c r="F4" s="55" t="s">
        <v>7</v>
      </c>
      <c r="G4" s="55" t="s">
        <v>6</v>
      </c>
      <c r="H4" s="55" t="s">
        <v>7</v>
      </c>
      <c r="I4" s="173"/>
      <c r="J4" s="54"/>
      <c r="K4" s="151" t="s">
        <v>283</v>
      </c>
      <c r="L4" s="151" t="s">
        <v>284</v>
      </c>
      <c r="M4" s="151" t="s">
        <v>285</v>
      </c>
      <c r="N4" s="151" t="s">
        <v>274</v>
      </c>
      <c r="O4" s="151" t="s">
        <v>283</v>
      </c>
      <c r="P4" s="151" t="s">
        <v>284</v>
      </c>
      <c r="Q4" s="151" t="s">
        <v>285</v>
      </c>
      <c r="R4" s="151" t="s">
        <v>274</v>
      </c>
      <c r="S4" s="156"/>
    </row>
    <row r="5" spans="1:19" ht="15.75" customHeight="1" x14ac:dyDescent="0.2">
      <c r="A5" s="56">
        <v>230010</v>
      </c>
      <c r="B5" s="56" t="s">
        <v>8</v>
      </c>
      <c r="C5" s="56"/>
      <c r="D5" s="56"/>
      <c r="E5" s="57"/>
      <c r="F5" s="57"/>
      <c r="G5" s="57"/>
      <c r="H5" s="57"/>
      <c r="I5" s="57"/>
      <c r="J5" s="58"/>
      <c r="K5" s="59"/>
      <c r="L5" s="59"/>
      <c r="M5" s="59"/>
      <c r="N5" s="59"/>
      <c r="O5" s="59"/>
      <c r="P5" s="59"/>
      <c r="Q5" s="59"/>
      <c r="R5" s="59"/>
      <c r="S5" s="60"/>
    </row>
    <row r="6" spans="1:19" ht="117" x14ac:dyDescent="0.2">
      <c r="A6" s="61" t="s">
        <v>9</v>
      </c>
      <c r="B6" s="62" t="s">
        <v>10</v>
      </c>
      <c r="C6" s="63">
        <v>1</v>
      </c>
      <c r="D6" s="64" t="s">
        <v>11</v>
      </c>
      <c r="E6" s="57">
        <v>25000</v>
      </c>
      <c r="F6" s="57">
        <v>7000</v>
      </c>
      <c r="G6" s="57">
        <f>E6*C6</f>
        <v>25000</v>
      </c>
      <c r="H6" s="57">
        <f>F6*C6</f>
        <v>7000</v>
      </c>
      <c r="I6" s="57">
        <f>H6+G6</f>
        <v>32000</v>
      </c>
      <c r="J6" s="58"/>
      <c r="K6" s="57">
        <v>1</v>
      </c>
      <c r="L6" s="57"/>
      <c r="M6" s="57">
        <f>L6+K6</f>
        <v>1</v>
      </c>
      <c r="N6" s="57">
        <f>M6*E6</f>
        <v>25000</v>
      </c>
      <c r="O6" s="57">
        <v>1</v>
      </c>
      <c r="P6" s="57"/>
      <c r="Q6" s="57">
        <f>P6+O6</f>
        <v>1</v>
      </c>
      <c r="R6" s="57">
        <f>Q6*F6</f>
        <v>7000</v>
      </c>
      <c r="S6" s="65">
        <f>N6+R6</f>
        <v>32000</v>
      </c>
    </row>
    <row r="7" spans="1:19" ht="117" x14ac:dyDescent="0.2">
      <c r="A7" s="61" t="s">
        <v>12</v>
      </c>
      <c r="B7" s="62" t="s">
        <v>13</v>
      </c>
      <c r="C7" s="63">
        <v>1</v>
      </c>
      <c r="D7" s="64" t="s">
        <v>11</v>
      </c>
      <c r="E7" s="57">
        <v>15000</v>
      </c>
      <c r="F7" s="57">
        <v>5000</v>
      </c>
      <c r="G7" s="57">
        <f>E7*C7</f>
        <v>15000</v>
      </c>
      <c r="H7" s="57">
        <f>F7*C7</f>
        <v>5000</v>
      </c>
      <c r="I7" s="57">
        <f>H7+G7</f>
        <v>20000</v>
      </c>
      <c r="J7" s="58"/>
      <c r="K7" s="57"/>
      <c r="L7" s="57"/>
      <c r="M7" s="57">
        <f t="shared" ref="M7:M70" si="0">L7+K7</f>
        <v>0</v>
      </c>
      <c r="N7" s="57">
        <f t="shared" ref="N7:N70" si="1">M7*E7</f>
        <v>0</v>
      </c>
      <c r="O7" s="57"/>
      <c r="P7" s="57"/>
      <c r="Q7" s="57">
        <f t="shared" ref="Q7:Q70" si="2">P7+O7</f>
        <v>0</v>
      </c>
      <c r="R7" s="57">
        <f t="shared" ref="R7:R70" si="3">Q7*F7</f>
        <v>0</v>
      </c>
      <c r="S7" s="65">
        <f>N7+R7</f>
        <v>0</v>
      </c>
    </row>
    <row r="8" spans="1:19" ht="409.5" x14ac:dyDescent="0.2">
      <c r="A8" s="61" t="s">
        <v>14</v>
      </c>
      <c r="B8" s="62" t="s">
        <v>15</v>
      </c>
      <c r="C8" s="63"/>
      <c r="D8" s="64"/>
      <c r="E8" s="57"/>
      <c r="F8" s="57"/>
      <c r="G8" s="57"/>
      <c r="H8" s="57"/>
      <c r="I8" s="57"/>
      <c r="J8" s="58"/>
      <c r="K8" s="57"/>
      <c r="L8" s="57"/>
      <c r="M8" s="57"/>
      <c r="N8" s="57"/>
      <c r="O8" s="57"/>
      <c r="P8" s="57"/>
      <c r="Q8" s="57"/>
      <c r="R8" s="57"/>
      <c r="S8" s="57"/>
    </row>
    <row r="9" spans="1:19" ht="19.5" x14ac:dyDescent="0.2">
      <c r="A9" s="66"/>
      <c r="B9" s="62"/>
      <c r="C9" s="63"/>
      <c r="D9" s="64"/>
      <c r="E9" s="57"/>
      <c r="F9" s="57"/>
      <c r="G9" s="57"/>
      <c r="H9" s="57"/>
      <c r="I9" s="57"/>
      <c r="J9" s="58"/>
      <c r="K9" s="57"/>
      <c r="L9" s="57"/>
      <c r="M9" s="57"/>
      <c r="N9" s="57"/>
      <c r="O9" s="57"/>
      <c r="P9" s="57"/>
      <c r="Q9" s="57"/>
      <c r="R9" s="57"/>
      <c r="S9" s="57"/>
    </row>
    <row r="10" spans="1:19" ht="19.5" x14ac:dyDescent="0.2">
      <c r="A10" s="67"/>
      <c r="B10" s="68" t="s">
        <v>16</v>
      </c>
      <c r="C10" s="68"/>
      <c r="D10" s="68"/>
      <c r="E10" s="69"/>
      <c r="F10" s="69"/>
      <c r="G10" s="89">
        <f>SUM(G6:G9)</f>
        <v>40000</v>
      </c>
      <c r="H10" s="89">
        <f>SUM(H6:H9)</f>
        <v>12000</v>
      </c>
      <c r="I10" s="89">
        <f>SUM(I6:I9)</f>
        <v>52000</v>
      </c>
      <c r="J10" s="183"/>
      <c r="K10" s="89"/>
      <c r="L10" s="89"/>
      <c r="M10" s="69"/>
      <c r="N10" s="89">
        <f>SUM(N6:N9)</f>
        <v>25000</v>
      </c>
      <c r="O10" s="89"/>
      <c r="P10" s="89"/>
      <c r="Q10" s="69"/>
      <c r="R10" s="89">
        <f>SUM(R6:R9)</f>
        <v>7000</v>
      </c>
      <c r="S10" s="89">
        <f>SUM(S6:S9)</f>
        <v>32000</v>
      </c>
    </row>
    <row r="11" spans="1:19" ht="58.5" x14ac:dyDescent="0.2">
      <c r="A11" s="56">
        <v>230100</v>
      </c>
      <c r="B11" s="56" t="s">
        <v>17</v>
      </c>
      <c r="C11" s="56"/>
      <c r="D11" s="56"/>
      <c r="E11" s="57"/>
      <c r="F11" s="57"/>
      <c r="G11" s="57"/>
      <c r="H11" s="57"/>
      <c r="I11" s="57"/>
      <c r="J11" s="58"/>
      <c r="K11" s="57"/>
      <c r="L11" s="57"/>
      <c r="M11" s="57"/>
      <c r="N11" s="57"/>
      <c r="O11" s="57"/>
      <c r="P11" s="57"/>
      <c r="Q11" s="57"/>
      <c r="R11" s="57"/>
      <c r="S11" s="57"/>
    </row>
    <row r="12" spans="1:19" ht="58.5" x14ac:dyDescent="0.2">
      <c r="A12" s="66">
        <v>230113</v>
      </c>
      <c r="B12" s="62" t="s">
        <v>17</v>
      </c>
      <c r="C12" s="63"/>
      <c r="D12" s="64"/>
      <c r="E12" s="57"/>
      <c r="F12" s="57"/>
      <c r="G12" s="57"/>
      <c r="H12" s="57"/>
      <c r="I12" s="57"/>
      <c r="J12" s="58"/>
      <c r="K12" s="57"/>
      <c r="L12" s="57"/>
      <c r="M12" s="57"/>
      <c r="N12" s="57"/>
      <c r="O12" s="57"/>
      <c r="P12" s="57"/>
      <c r="Q12" s="57"/>
      <c r="R12" s="57"/>
      <c r="S12" s="57"/>
    </row>
    <row r="13" spans="1:19" ht="19.5" x14ac:dyDescent="0.2">
      <c r="A13" s="66" t="s">
        <v>9</v>
      </c>
      <c r="B13" s="62" t="s">
        <v>18</v>
      </c>
      <c r="C13" s="63">
        <v>1</v>
      </c>
      <c r="D13" s="64" t="s">
        <v>11</v>
      </c>
      <c r="E13" s="57">
        <v>0</v>
      </c>
      <c r="F13" s="57">
        <v>0</v>
      </c>
      <c r="G13" s="57">
        <f t="shared" ref="G13:G15" si="4">E13*C13</f>
        <v>0</v>
      </c>
      <c r="H13" s="57">
        <f t="shared" ref="H13:H15" si="5">F13*C13</f>
        <v>0</v>
      </c>
      <c r="I13" s="57">
        <f t="shared" ref="I13:I15" si="6">H13+G13</f>
        <v>0</v>
      </c>
      <c r="J13" s="58"/>
      <c r="K13" s="57">
        <v>0</v>
      </c>
      <c r="L13" s="57"/>
      <c r="M13" s="57">
        <f t="shared" si="0"/>
        <v>0</v>
      </c>
      <c r="N13" s="57">
        <f t="shared" si="1"/>
        <v>0</v>
      </c>
      <c r="O13" s="57"/>
      <c r="P13" s="57"/>
      <c r="Q13" s="57">
        <f t="shared" si="2"/>
        <v>0</v>
      </c>
      <c r="R13" s="57">
        <f t="shared" si="3"/>
        <v>0</v>
      </c>
      <c r="S13" s="65">
        <f>N13+R13</f>
        <v>0</v>
      </c>
    </row>
    <row r="14" spans="1:19" ht="117" x14ac:dyDescent="0.2">
      <c r="A14" s="66" t="s">
        <v>12</v>
      </c>
      <c r="B14" s="62" t="s">
        <v>19</v>
      </c>
      <c r="C14" s="63">
        <v>1</v>
      </c>
      <c r="D14" s="64" t="s">
        <v>11</v>
      </c>
      <c r="E14" s="57">
        <v>0</v>
      </c>
      <c r="F14" s="57">
        <v>0</v>
      </c>
      <c r="G14" s="57">
        <f t="shared" si="4"/>
        <v>0</v>
      </c>
      <c r="H14" s="57">
        <f t="shared" si="5"/>
        <v>0</v>
      </c>
      <c r="I14" s="57">
        <f t="shared" si="6"/>
        <v>0</v>
      </c>
      <c r="J14" s="58"/>
      <c r="K14" s="57"/>
      <c r="L14" s="57"/>
      <c r="M14" s="57">
        <f t="shared" si="0"/>
        <v>0</v>
      </c>
      <c r="N14" s="57">
        <f t="shared" si="1"/>
        <v>0</v>
      </c>
      <c r="O14" s="57"/>
      <c r="P14" s="57"/>
      <c r="Q14" s="57">
        <f t="shared" si="2"/>
        <v>0</v>
      </c>
      <c r="R14" s="57">
        <f t="shared" si="3"/>
        <v>0</v>
      </c>
      <c r="S14" s="65">
        <f t="shared" ref="S14:S15" si="7">N14+R14</f>
        <v>0</v>
      </c>
    </row>
    <row r="15" spans="1:19" ht="78" x14ac:dyDescent="0.2">
      <c r="A15" s="66" t="s">
        <v>20</v>
      </c>
      <c r="B15" s="62" t="s">
        <v>21</v>
      </c>
      <c r="C15" s="63">
        <v>1</v>
      </c>
      <c r="D15" s="64" t="s">
        <v>11</v>
      </c>
      <c r="E15" s="57">
        <v>0</v>
      </c>
      <c r="F15" s="57">
        <v>0</v>
      </c>
      <c r="G15" s="57">
        <f t="shared" si="4"/>
        <v>0</v>
      </c>
      <c r="H15" s="57">
        <f t="shared" si="5"/>
        <v>0</v>
      </c>
      <c r="I15" s="57">
        <f t="shared" si="6"/>
        <v>0</v>
      </c>
      <c r="J15" s="58"/>
      <c r="K15" s="57"/>
      <c r="L15" s="57"/>
      <c r="M15" s="57">
        <f t="shared" si="0"/>
        <v>0</v>
      </c>
      <c r="N15" s="57">
        <f t="shared" si="1"/>
        <v>0</v>
      </c>
      <c r="O15" s="57"/>
      <c r="P15" s="57"/>
      <c r="Q15" s="57">
        <f t="shared" si="2"/>
        <v>0</v>
      </c>
      <c r="R15" s="57">
        <f t="shared" si="3"/>
        <v>0</v>
      </c>
      <c r="S15" s="65">
        <f t="shared" si="7"/>
        <v>0</v>
      </c>
    </row>
    <row r="16" spans="1:19" ht="19.5" x14ac:dyDescent="0.2">
      <c r="A16" s="67"/>
      <c r="B16" s="68" t="s">
        <v>16</v>
      </c>
      <c r="C16" s="68"/>
      <c r="D16" s="68"/>
      <c r="E16" s="69"/>
      <c r="F16" s="69"/>
      <c r="G16" s="89">
        <f>SUM(G12:G15)</f>
        <v>0</v>
      </c>
      <c r="H16" s="89">
        <f>SUM(H12:H15)</f>
        <v>0</v>
      </c>
      <c r="I16" s="89">
        <f>SUM(I12:I15)</f>
        <v>0</v>
      </c>
      <c r="J16" s="183"/>
      <c r="K16" s="89"/>
      <c r="L16" s="89"/>
      <c r="M16" s="69"/>
      <c r="N16" s="89">
        <f>SUM(N13:N15)</f>
        <v>0</v>
      </c>
      <c r="O16" s="89"/>
      <c r="P16" s="89"/>
      <c r="Q16" s="69"/>
      <c r="R16" s="89">
        <f>SUM(R13:R15)</f>
        <v>0</v>
      </c>
      <c r="S16" s="89">
        <f>SUM(S13:S15)</f>
        <v>0</v>
      </c>
    </row>
    <row r="17" spans="1:19" ht="39" x14ac:dyDescent="0.2">
      <c r="A17" s="56">
        <v>230500</v>
      </c>
      <c r="B17" s="56" t="s">
        <v>22</v>
      </c>
      <c r="C17" s="56"/>
      <c r="D17" s="56"/>
      <c r="E17" s="57"/>
      <c r="F17" s="57"/>
      <c r="G17" s="57"/>
      <c r="H17" s="57"/>
      <c r="I17" s="57"/>
      <c r="J17" s="58"/>
      <c r="K17" s="57"/>
      <c r="L17" s="57"/>
      <c r="M17" s="57"/>
      <c r="N17" s="57"/>
      <c r="O17" s="57"/>
      <c r="P17" s="57"/>
      <c r="Q17" s="57"/>
      <c r="R17" s="57"/>
      <c r="S17" s="57"/>
    </row>
    <row r="18" spans="1:19" ht="58.5" x14ac:dyDescent="0.2">
      <c r="A18" s="70">
        <v>230513.16</v>
      </c>
      <c r="B18" s="71" t="s">
        <v>23</v>
      </c>
      <c r="C18" s="72"/>
      <c r="D18" s="73"/>
      <c r="E18" s="57"/>
      <c r="F18" s="57"/>
      <c r="G18" s="57"/>
      <c r="H18" s="57"/>
      <c r="I18" s="57"/>
      <c r="J18" s="58"/>
      <c r="K18" s="57"/>
      <c r="L18" s="57"/>
      <c r="M18" s="57"/>
      <c r="N18" s="57"/>
      <c r="O18" s="57"/>
      <c r="P18" s="57"/>
      <c r="Q18" s="57"/>
      <c r="R18" s="57"/>
      <c r="S18" s="57"/>
    </row>
    <row r="19" spans="1:19" ht="175.5" x14ac:dyDescent="0.2">
      <c r="A19" s="74" t="s">
        <v>9</v>
      </c>
      <c r="B19" s="62" t="s">
        <v>24</v>
      </c>
      <c r="C19" s="63">
        <v>1</v>
      </c>
      <c r="D19" s="64" t="s">
        <v>11</v>
      </c>
      <c r="E19" s="57">
        <v>400000</v>
      </c>
      <c r="F19" s="57">
        <v>120000</v>
      </c>
      <c r="G19" s="57">
        <f>E19*C19</f>
        <v>400000</v>
      </c>
      <c r="H19" s="57">
        <f>F19*C19</f>
        <v>120000</v>
      </c>
      <c r="I19" s="57">
        <f>H19+G19</f>
        <v>520000</v>
      </c>
      <c r="J19" s="58"/>
      <c r="K19" s="57">
        <v>0</v>
      </c>
      <c r="L19" s="57">
        <v>1</v>
      </c>
      <c r="M19" s="57">
        <f t="shared" si="0"/>
        <v>1</v>
      </c>
      <c r="N19" s="57">
        <f t="shared" si="1"/>
        <v>400000</v>
      </c>
      <c r="O19" s="57"/>
      <c r="P19" s="57">
        <v>1</v>
      </c>
      <c r="Q19" s="57">
        <f t="shared" si="2"/>
        <v>1</v>
      </c>
      <c r="R19" s="57">
        <f t="shared" si="3"/>
        <v>120000</v>
      </c>
      <c r="S19" s="65">
        <f>N19+R19</f>
        <v>520000</v>
      </c>
    </row>
    <row r="20" spans="1:19" ht="39" x14ac:dyDescent="0.2">
      <c r="A20" s="75">
        <v>230519</v>
      </c>
      <c r="B20" s="71" t="s">
        <v>25</v>
      </c>
      <c r="C20" s="72"/>
      <c r="D20" s="73"/>
      <c r="E20" s="57"/>
      <c r="F20" s="57"/>
      <c r="G20" s="57"/>
      <c r="H20" s="57"/>
      <c r="I20" s="57"/>
      <c r="J20" s="58"/>
      <c r="K20" s="57"/>
      <c r="L20" s="57"/>
      <c r="M20" s="57"/>
      <c r="N20" s="57"/>
      <c r="O20" s="57"/>
      <c r="P20" s="57"/>
      <c r="Q20" s="57"/>
      <c r="R20" s="57"/>
      <c r="S20" s="65"/>
    </row>
    <row r="21" spans="1:19" ht="156" x14ac:dyDescent="0.2">
      <c r="A21" s="76" t="s">
        <v>9</v>
      </c>
      <c r="B21" s="77" t="s">
        <v>26</v>
      </c>
      <c r="C21" s="78"/>
      <c r="D21" s="79"/>
      <c r="E21" s="57"/>
      <c r="F21" s="57"/>
      <c r="G21" s="57"/>
      <c r="H21" s="57"/>
      <c r="I21" s="57"/>
      <c r="J21" s="58"/>
      <c r="K21" s="57"/>
      <c r="L21" s="57"/>
      <c r="M21" s="57"/>
      <c r="N21" s="57"/>
      <c r="O21" s="57"/>
      <c r="P21" s="57"/>
      <c r="Q21" s="57"/>
      <c r="R21" s="57"/>
      <c r="S21" s="65"/>
    </row>
    <row r="22" spans="1:19" ht="39" x14ac:dyDescent="0.2">
      <c r="A22" s="75"/>
      <c r="B22" s="80" t="s">
        <v>27</v>
      </c>
      <c r="C22" s="78"/>
      <c r="D22" s="79"/>
      <c r="E22" s="57"/>
      <c r="F22" s="57"/>
      <c r="G22" s="57"/>
      <c r="H22" s="57"/>
      <c r="I22" s="57"/>
      <c r="J22" s="58"/>
      <c r="K22" s="57"/>
      <c r="L22" s="57"/>
      <c r="M22" s="57"/>
      <c r="N22" s="57"/>
      <c r="O22" s="57"/>
      <c r="P22" s="57"/>
      <c r="Q22" s="57"/>
      <c r="R22" s="57"/>
      <c r="S22" s="65"/>
    </row>
    <row r="23" spans="1:19" ht="39" x14ac:dyDescent="0.2">
      <c r="A23" s="79" t="s">
        <v>28</v>
      </c>
      <c r="B23" s="77" t="s">
        <v>29</v>
      </c>
      <c r="C23" s="78" t="s">
        <v>30</v>
      </c>
      <c r="D23" s="79" t="s">
        <v>31</v>
      </c>
      <c r="E23" s="57">
        <v>5000</v>
      </c>
      <c r="F23" s="57">
        <v>500</v>
      </c>
      <c r="G23" s="57">
        <f t="shared" ref="G23:G26" si="8">E23*C23</f>
        <v>30000</v>
      </c>
      <c r="H23" s="57">
        <f t="shared" ref="H23:H26" si="9">F23*C23</f>
        <v>3000</v>
      </c>
      <c r="I23" s="57">
        <f t="shared" ref="I23:I26" si="10">H23+G23</f>
        <v>33000</v>
      </c>
      <c r="J23" s="58"/>
      <c r="K23" s="57">
        <v>0</v>
      </c>
      <c r="L23" s="57">
        <v>6</v>
      </c>
      <c r="M23" s="57">
        <f t="shared" si="0"/>
        <v>6</v>
      </c>
      <c r="N23" s="57">
        <f t="shared" si="1"/>
        <v>30000</v>
      </c>
      <c r="O23" s="57"/>
      <c r="P23" s="57">
        <v>6</v>
      </c>
      <c r="Q23" s="57">
        <f t="shared" si="2"/>
        <v>6</v>
      </c>
      <c r="R23" s="57">
        <f t="shared" si="3"/>
        <v>3000</v>
      </c>
      <c r="S23" s="65">
        <f t="shared" ref="S20:S82" si="11">N23+R23</f>
        <v>33000</v>
      </c>
    </row>
    <row r="24" spans="1:19" ht="19.5" x14ac:dyDescent="0.2">
      <c r="A24" s="79" t="s">
        <v>32</v>
      </c>
      <c r="B24" s="81" t="s">
        <v>33</v>
      </c>
      <c r="C24" s="78" t="s">
        <v>30</v>
      </c>
      <c r="D24" s="79" t="s">
        <v>31</v>
      </c>
      <c r="E24" s="57">
        <v>4800</v>
      </c>
      <c r="F24" s="57">
        <v>500</v>
      </c>
      <c r="G24" s="57">
        <f t="shared" si="8"/>
        <v>28800</v>
      </c>
      <c r="H24" s="57">
        <f t="shared" si="9"/>
        <v>3000</v>
      </c>
      <c r="I24" s="57">
        <f t="shared" si="10"/>
        <v>31800</v>
      </c>
      <c r="J24" s="58"/>
      <c r="K24" s="57"/>
      <c r="L24" s="57">
        <v>6</v>
      </c>
      <c r="M24" s="57">
        <f t="shared" si="0"/>
        <v>6</v>
      </c>
      <c r="N24" s="57">
        <f t="shared" si="1"/>
        <v>28800</v>
      </c>
      <c r="O24" s="57"/>
      <c r="P24" s="57">
        <v>6</v>
      </c>
      <c r="Q24" s="57">
        <f t="shared" si="2"/>
        <v>6</v>
      </c>
      <c r="R24" s="57">
        <f t="shared" si="3"/>
        <v>3000</v>
      </c>
      <c r="S24" s="65">
        <f t="shared" si="11"/>
        <v>31800</v>
      </c>
    </row>
    <row r="25" spans="1:19" ht="19.5" x14ac:dyDescent="0.2">
      <c r="A25" s="79" t="s">
        <v>34</v>
      </c>
      <c r="B25" s="81" t="s">
        <v>35</v>
      </c>
      <c r="C25" s="78" t="s">
        <v>30</v>
      </c>
      <c r="D25" s="79" t="s">
        <v>31</v>
      </c>
      <c r="E25" s="57">
        <v>800</v>
      </c>
      <c r="F25" s="57">
        <v>300</v>
      </c>
      <c r="G25" s="57">
        <f t="shared" si="8"/>
        <v>4800</v>
      </c>
      <c r="H25" s="57">
        <f t="shared" si="9"/>
        <v>1800</v>
      </c>
      <c r="I25" s="57">
        <f t="shared" si="10"/>
        <v>6600</v>
      </c>
      <c r="J25" s="58"/>
      <c r="K25" s="57"/>
      <c r="L25" s="57">
        <v>6</v>
      </c>
      <c r="M25" s="57">
        <f t="shared" si="0"/>
        <v>6</v>
      </c>
      <c r="N25" s="57">
        <f t="shared" si="1"/>
        <v>4800</v>
      </c>
      <c r="O25" s="57"/>
      <c r="P25" s="57">
        <v>6</v>
      </c>
      <c r="Q25" s="57">
        <f t="shared" si="2"/>
        <v>6</v>
      </c>
      <c r="R25" s="57">
        <f t="shared" si="3"/>
        <v>1800</v>
      </c>
      <c r="S25" s="65">
        <f t="shared" si="11"/>
        <v>6600</v>
      </c>
    </row>
    <row r="26" spans="1:19" ht="19.5" x14ac:dyDescent="0.2">
      <c r="A26" s="79" t="s">
        <v>36</v>
      </c>
      <c r="B26" s="81" t="s">
        <v>37</v>
      </c>
      <c r="C26" s="78" t="s">
        <v>30</v>
      </c>
      <c r="D26" s="79" t="s">
        <v>31</v>
      </c>
      <c r="E26" s="57">
        <v>800</v>
      </c>
      <c r="F26" s="57">
        <v>300</v>
      </c>
      <c r="G26" s="57">
        <f t="shared" si="8"/>
        <v>4800</v>
      </c>
      <c r="H26" s="57">
        <f t="shared" si="9"/>
        <v>1800</v>
      </c>
      <c r="I26" s="57">
        <f t="shared" si="10"/>
        <v>6600</v>
      </c>
      <c r="J26" s="58"/>
      <c r="K26" s="57"/>
      <c r="L26" s="57">
        <v>6</v>
      </c>
      <c r="M26" s="57">
        <f t="shared" si="0"/>
        <v>6</v>
      </c>
      <c r="N26" s="57">
        <f t="shared" si="1"/>
        <v>4800</v>
      </c>
      <c r="O26" s="57"/>
      <c r="P26" s="57">
        <v>6</v>
      </c>
      <c r="Q26" s="57">
        <f t="shared" si="2"/>
        <v>6</v>
      </c>
      <c r="R26" s="57">
        <f t="shared" si="3"/>
        <v>1800</v>
      </c>
      <c r="S26" s="65">
        <f t="shared" si="11"/>
        <v>6600</v>
      </c>
    </row>
    <row r="27" spans="1:19" ht="39" x14ac:dyDescent="0.2">
      <c r="A27" s="75">
        <v>230523</v>
      </c>
      <c r="B27" s="71" t="s">
        <v>38</v>
      </c>
      <c r="C27" s="82"/>
      <c r="D27" s="79"/>
      <c r="E27" s="57"/>
      <c r="F27" s="57"/>
      <c r="G27" s="57"/>
      <c r="H27" s="57"/>
      <c r="I27" s="57"/>
      <c r="J27" s="58"/>
      <c r="K27" s="57"/>
      <c r="L27" s="57"/>
      <c r="M27" s="57"/>
      <c r="N27" s="57"/>
      <c r="O27" s="57"/>
      <c r="P27" s="57"/>
      <c r="Q27" s="57"/>
      <c r="R27" s="57"/>
      <c r="S27" s="65"/>
    </row>
    <row r="28" spans="1:19" ht="175.5" x14ac:dyDescent="0.2">
      <c r="A28" s="83"/>
      <c r="B28" s="77" t="s">
        <v>39</v>
      </c>
      <c r="C28" s="78"/>
      <c r="D28" s="79"/>
      <c r="E28" s="57"/>
      <c r="F28" s="57"/>
      <c r="G28" s="57"/>
      <c r="H28" s="57"/>
      <c r="I28" s="57"/>
      <c r="J28" s="58"/>
      <c r="K28" s="57"/>
      <c r="L28" s="57"/>
      <c r="M28" s="57"/>
      <c r="N28" s="57"/>
      <c r="O28" s="57"/>
      <c r="P28" s="57"/>
      <c r="Q28" s="57"/>
      <c r="R28" s="57"/>
      <c r="S28" s="65"/>
    </row>
    <row r="29" spans="1:19" ht="19.5" x14ac:dyDescent="0.2">
      <c r="A29" s="83" t="s">
        <v>0</v>
      </c>
      <c r="B29" s="80" t="s">
        <v>40</v>
      </c>
      <c r="C29" s="78"/>
      <c r="D29" s="79"/>
      <c r="E29" s="57"/>
      <c r="F29" s="57"/>
      <c r="G29" s="57"/>
      <c r="H29" s="57"/>
      <c r="I29" s="57"/>
      <c r="J29" s="58"/>
      <c r="K29" s="57"/>
      <c r="L29" s="57"/>
      <c r="M29" s="57"/>
      <c r="N29" s="57"/>
      <c r="O29" s="57"/>
      <c r="P29" s="57"/>
      <c r="Q29" s="57"/>
      <c r="R29" s="57"/>
      <c r="S29" s="65"/>
    </row>
    <row r="30" spans="1:19" ht="19.5" x14ac:dyDescent="0.2">
      <c r="A30" s="83" t="s">
        <v>9</v>
      </c>
      <c r="B30" s="77" t="s">
        <v>41</v>
      </c>
      <c r="C30" s="78"/>
      <c r="D30" s="79"/>
      <c r="E30" s="57"/>
      <c r="F30" s="57"/>
      <c r="G30" s="57"/>
      <c r="H30" s="57"/>
      <c r="I30" s="57"/>
      <c r="J30" s="58"/>
      <c r="K30" s="57"/>
      <c r="L30" s="57"/>
      <c r="M30" s="57"/>
      <c r="N30" s="57"/>
      <c r="O30" s="57"/>
      <c r="P30" s="57"/>
      <c r="Q30" s="57"/>
      <c r="R30" s="57"/>
      <c r="S30" s="65"/>
    </row>
    <row r="31" spans="1:19" ht="39" x14ac:dyDescent="0.2">
      <c r="A31" s="83"/>
      <c r="B31" s="77" t="s">
        <v>42</v>
      </c>
      <c r="C31" s="78" t="s">
        <v>30</v>
      </c>
      <c r="D31" s="79" t="s">
        <v>31</v>
      </c>
      <c r="E31" s="57">
        <v>8500</v>
      </c>
      <c r="F31" s="57">
        <v>1500</v>
      </c>
      <c r="G31" s="57">
        <f>E31*C31</f>
        <v>51000</v>
      </c>
      <c r="H31" s="57">
        <f>F31*C31</f>
        <v>9000</v>
      </c>
      <c r="I31" s="57">
        <f>H31+G31</f>
        <v>60000</v>
      </c>
      <c r="J31" s="58"/>
      <c r="K31" s="57"/>
      <c r="L31" s="57">
        <v>6</v>
      </c>
      <c r="M31" s="57">
        <f t="shared" si="0"/>
        <v>6</v>
      </c>
      <c r="N31" s="57">
        <f t="shared" si="1"/>
        <v>51000</v>
      </c>
      <c r="O31" s="57"/>
      <c r="P31" s="57">
        <v>6</v>
      </c>
      <c r="Q31" s="57">
        <f t="shared" si="2"/>
        <v>6</v>
      </c>
      <c r="R31" s="57">
        <f t="shared" si="3"/>
        <v>9000</v>
      </c>
      <c r="S31" s="65">
        <f t="shared" si="11"/>
        <v>60000</v>
      </c>
    </row>
    <row r="32" spans="1:19" ht="19.5" x14ac:dyDescent="0.2">
      <c r="A32" s="83" t="s">
        <v>12</v>
      </c>
      <c r="B32" s="77" t="s">
        <v>43</v>
      </c>
      <c r="C32" s="78"/>
      <c r="D32" s="79"/>
      <c r="E32" s="57"/>
      <c r="F32" s="57"/>
      <c r="G32" s="57"/>
      <c r="H32" s="57"/>
      <c r="I32" s="57"/>
      <c r="J32" s="58"/>
      <c r="K32" s="57"/>
      <c r="L32" s="57"/>
      <c r="M32" s="57"/>
      <c r="N32" s="57"/>
      <c r="O32" s="57"/>
      <c r="P32" s="57"/>
      <c r="Q32" s="57"/>
      <c r="R32" s="57"/>
      <c r="S32" s="65"/>
    </row>
    <row r="33" spans="1:19" ht="39" x14ac:dyDescent="0.2">
      <c r="A33" s="83"/>
      <c r="B33" s="77" t="s">
        <v>42</v>
      </c>
      <c r="C33" s="78" t="s">
        <v>44</v>
      </c>
      <c r="D33" s="79" t="s">
        <v>31</v>
      </c>
      <c r="E33" s="57">
        <v>16500</v>
      </c>
      <c r="F33" s="57">
        <v>1500</v>
      </c>
      <c r="G33" s="57">
        <f>E33*C33</f>
        <v>49500</v>
      </c>
      <c r="H33" s="57">
        <f>F33*C33</f>
        <v>4500</v>
      </c>
      <c r="I33" s="57">
        <f>H33+G33</f>
        <v>54000</v>
      </c>
      <c r="J33" s="58"/>
      <c r="K33" s="57"/>
      <c r="L33" s="57">
        <v>3</v>
      </c>
      <c r="M33" s="57">
        <f t="shared" si="0"/>
        <v>3</v>
      </c>
      <c r="N33" s="57">
        <f t="shared" si="1"/>
        <v>49500</v>
      </c>
      <c r="O33" s="57"/>
      <c r="P33" s="57"/>
      <c r="Q33" s="57">
        <f t="shared" si="2"/>
        <v>0</v>
      </c>
      <c r="R33" s="57">
        <f t="shared" si="3"/>
        <v>0</v>
      </c>
      <c r="S33" s="65">
        <f t="shared" si="11"/>
        <v>49500</v>
      </c>
    </row>
    <row r="34" spans="1:19" ht="19.5" x14ac:dyDescent="0.2">
      <c r="A34" s="83" t="s">
        <v>20</v>
      </c>
      <c r="B34" s="77" t="s">
        <v>45</v>
      </c>
      <c r="C34" s="78"/>
      <c r="D34" s="79"/>
      <c r="E34" s="57"/>
      <c r="F34" s="57"/>
      <c r="G34" s="57"/>
      <c r="H34" s="57"/>
      <c r="I34" s="57"/>
      <c r="J34" s="58"/>
      <c r="K34" s="57"/>
      <c r="L34" s="57"/>
      <c r="M34" s="57"/>
      <c r="N34" s="57"/>
      <c r="O34" s="57"/>
      <c r="P34" s="57"/>
      <c r="Q34" s="57"/>
      <c r="R34" s="57"/>
      <c r="S34" s="65"/>
    </row>
    <row r="35" spans="1:19" ht="39" x14ac:dyDescent="0.2">
      <c r="A35" s="83"/>
      <c r="B35" s="77" t="s">
        <v>42</v>
      </c>
      <c r="C35" s="78" t="s">
        <v>44</v>
      </c>
      <c r="D35" s="79" t="s">
        <v>31</v>
      </c>
      <c r="E35" s="57">
        <v>85000</v>
      </c>
      <c r="F35" s="57">
        <v>1500</v>
      </c>
      <c r="G35" s="57">
        <f>E35*C35</f>
        <v>255000</v>
      </c>
      <c r="H35" s="57">
        <f>F35*C35</f>
        <v>4500</v>
      </c>
      <c r="I35" s="57">
        <f>H35+G35</f>
        <v>259500</v>
      </c>
      <c r="J35" s="58"/>
      <c r="K35" s="57"/>
      <c r="L35" s="57">
        <v>3</v>
      </c>
      <c r="M35" s="57">
        <f t="shared" si="0"/>
        <v>3</v>
      </c>
      <c r="N35" s="57">
        <f t="shared" si="1"/>
        <v>255000</v>
      </c>
      <c r="O35" s="57"/>
      <c r="P35" s="57"/>
      <c r="Q35" s="57">
        <f t="shared" si="2"/>
        <v>0</v>
      </c>
      <c r="R35" s="57">
        <f t="shared" si="3"/>
        <v>0</v>
      </c>
      <c r="S35" s="65">
        <f t="shared" si="11"/>
        <v>255000</v>
      </c>
    </row>
    <row r="36" spans="1:19" ht="39" x14ac:dyDescent="0.2">
      <c r="A36" s="83"/>
      <c r="B36" s="77" t="s">
        <v>196</v>
      </c>
      <c r="C36" s="78" t="s">
        <v>44</v>
      </c>
      <c r="D36" s="79" t="s">
        <v>31</v>
      </c>
      <c r="E36" s="57">
        <v>0</v>
      </c>
      <c r="F36" s="57">
        <v>0</v>
      </c>
      <c r="G36" s="57">
        <f>E36*C36</f>
        <v>0</v>
      </c>
      <c r="H36" s="57">
        <f>F36*C36</f>
        <v>0</v>
      </c>
      <c r="I36" s="57">
        <f>H36+G36</f>
        <v>0</v>
      </c>
      <c r="J36" s="58"/>
      <c r="K36" s="57"/>
      <c r="L36" s="57"/>
      <c r="M36" s="57">
        <f t="shared" si="0"/>
        <v>0</v>
      </c>
      <c r="N36" s="57">
        <f t="shared" si="1"/>
        <v>0</v>
      </c>
      <c r="O36" s="57"/>
      <c r="P36" s="57"/>
      <c r="Q36" s="57">
        <f t="shared" si="2"/>
        <v>0</v>
      </c>
      <c r="R36" s="57">
        <f t="shared" si="3"/>
        <v>0</v>
      </c>
      <c r="S36" s="65">
        <f t="shared" si="11"/>
        <v>0</v>
      </c>
    </row>
    <row r="37" spans="1:19" ht="19.5" x14ac:dyDescent="0.2">
      <c r="A37" s="83"/>
      <c r="B37" s="80" t="s">
        <v>46</v>
      </c>
      <c r="C37" s="78"/>
      <c r="D37" s="79"/>
      <c r="E37" s="57"/>
      <c r="F37" s="57"/>
      <c r="G37" s="57"/>
      <c r="H37" s="57"/>
      <c r="I37" s="57"/>
      <c r="J37" s="58"/>
      <c r="K37" s="57"/>
      <c r="L37" s="57"/>
      <c r="M37" s="57"/>
      <c r="N37" s="57"/>
      <c r="O37" s="57"/>
      <c r="P37" s="57"/>
      <c r="Q37" s="57"/>
      <c r="R37" s="57"/>
      <c r="S37" s="65"/>
    </row>
    <row r="38" spans="1:19" ht="19.5" x14ac:dyDescent="0.2">
      <c r="A38" s="79" t="s">
        <v>9</v>
      </c>
      <c r="B38" s="77" t="s">
        <v>41</v>
      </c>
      <c r="C38" s="78"/>
      <c r="D38" s="79"/>
      <c r="E38" s="57"/>
      <c r="F38" s="57"/>
      <c r="G38" s="57"/>
      <c r="H38" s="57"/>
      <c r="I38" s="57"/>
      <c r="J38" s="58"/>
      <c r="K38" s="57"/>
      <c r="L38" s="57"/>
      <c r="M38" s="57"/>
      <c r="N38" s="57"/>
      <c r="O38" s="57"/>
      <c r="P38" s="57"/>
      <c r="Q38" s="57"/>
      <c r="R38" s="57"/>
      <c r="S38" s="65"/>
    </row>
    <row r="39" spans="1:19" ht="39" x14ac:dyDescent="0.2">
      <c r="A39" s="79"/>
      <c r="B39" s="77" t="s">
        <v>47</v>
      </c>
      <c r="C39" s="78" t="s">
        <v>48</v>
      </c>
      <c r="D39" s="79" t="s">
        <v>31</v>
      </c>
      <c r="E39" s="57">
        <v>2550</v>
      </c>
      <c r="F39" s="57">
        <v>800</v>
      </c>
      <c r="G39" s="57">
        <f t="shared" ref="G39:G40" si="12">E39*C39</f>
        <v>91800</v>
      </c>
      <c r="H39" s="57">
        <f t="shared" ref="H39:H40" si="13">F39*C39</f>
        <v>28800</v>
      </c>
      <c r="I39" s="57">
        <f t="shared" ref="I39:I40" si="14">H39+G39</f>
        <v>120600</v>
      </c>
      <c r="J39" s="58"/>
      <c r="K39" s="57">
        <v>20</v>
      </c>
      <c r="L39" s="57">
        <v>16</v>
      </c>
      <c r="M39" s="57">
        <f t="shared" si="0"/>
        <v>36</v>
      </c>
      <c r="N39" s="57">
        <f t="shared" si="1"/>
        <v>91800</v>
      </c>
      <c r="O39" s="57">
        <v>20</v>
      </c>
      <c r="P39" s="57">
        <v>16</v>
      </c>
      <c r="Q39" s="57">
        <f t="shared" si="2"/>
        <v>36</v>
      </c>
      <c r="R39" s="57">
        <f t="shared" si="3"/>
        <v>28800</v>
      </c>
      <c r="S39" s="65">
        <f t="shared" si="11"/>
        <v>120600</v>
      </c>
    </row>
    <row r="40" spans="1:19" ht="39" x14ac:dyDescent="0.2">
      <c r="A40" s="79"/>
      <c r="B40" s="77" t="s">
        <v>49</v>
      </c>
      <c r="C40" s="78" t="s">
        <v>50</v>
      </c>
      <c r="D40" s="79" t="s">
        <v>31</v>
      </c>
      <c r="E40" s="57">
        <v>3800</v>
      </c>
      <c r="F40" s="57">
        <v>800</v>
      </c>
      <c r="G40" s="57">
        <f t="shared" si="12"/>
        <v>334400</v>
      </c>
      <c r="H40" s="57">
        <f t="shared" si="13"/>
        <v>70400</v>
      </c>
      <c r="I40" s="57">
        <f t="shared" si="14"/>
        <v>404800</v>
      </c>
      <c r="J40" s="58"/>
      <c r="K40" s="57">
        <v>48</v>
      </c>
      <c r="L40" s="57">
        <v>40</v>
      </c>
      <c r="M40" s="57">
        <f t="shared" si="0"/>
        <v>88</v>
      </c>
      <c r="N40" s="57">
        <f t="shared" si="1"/>
        <v>334400</v>
      </c>
      <c r="O40" s="57">
        <v>48</v>
      </c>
      <c r="P40" s="57">
        <v>40</v>
      </c>
      <c r="Q40" s="57">
        <f t="shared" si="2"/>
        <v>88</v>
      </c>
      <c r="R40" s="57">
        <f t="shared" si="3"/>
        <v>70400</v>
      </c>
      <c r="S40" s="65">
        <f t="shared" si="11"/>
        <v>404800</v>
      </c>
    </row>
    <row r="41" spans="1:19" ht="19.5" x14ac:dyDescent="0.2">
      <c r="A41" s="79" t="s">
        <v>12</v>
      </c>
      <c r="B41" s="77" t="s">
        <v>43</v>
      </c>
      <c r="C41" s="78"/>
      <c r="D41" s="79"/>
      <c r="E41" s="57"/>
      <c r="F41" s="57"/>
      <c r="G41" s="57"/>
      <c r="H41" s="57"/>
      <c r="I41" s="57"/>
      <c r="J41" s="58"/>
      <c r="K41" s="57"/>
      <c r="L41" s="57"/>
      <c r="M41" s="57"/>
      <c r="N41" s="57"/>
      <c r="O41" s="57"/>
      <c r="P41" s="57"/>
      <c r="Q41" s="57"/>
      <c r="R41" s="57"/>
      <c r="S41" s="65"/>
    </row>
    <row r="42" spans="1:19" ht="39" x14ac:dyDescent="0.2">
      <c r="A42" s="79"/>
      <c r="B42" s="77" t="s">
        <v>47</v>
      </c>
      <c r="C42" s="78" t="s">
        <v>51</v>
      </c>
      <c r="D42" s="79" t="s">
        <v>52</v>
      </c>
      <c r="E42" s="57">
        <v>6850</v>
      </c>
      <c r="F42" s="57">
        <v>800</v>
      </c>
      <c r="G42" s="57">
        <f t="shared" ref="G42:G43" si="15">E42*C42</f>
        <v>123300</v>
      </c>
      <c r="H42" s="57">
        <f t="shared" ref="H42:H43" si="16">F42*C42</f>
        <v>14400</v>
      </c>
      <c r="I42" s="57">
        <f t="shared" ref="I42:I43" si="17">H42+G42</f>
        <v>137700</v>
      </c>
      <c r="J42" s="58"/>
      <c r="K42" s="57"/>
      <c r="L42" s="57">
        <v>18</v>
      </c>
      <c r="M42" s="57">
        <f t="shared" si="0"/>
        <v>18</v>
      </c>
      <c r="N42" s="57">
        <f t="shared" si="1"/>
        <v>123300</v>
      </c>
      <c r="O42" s="57"/>
      <c r="P42" s="57">
        <v>18</v>
      </c>
      <c r="Q42" s="57">
        <f t="shared" si="2"/>
        <v>18</v>
      </c>
      <c r="R42" s="57">
        <f t="shared" si="3"/>
        <v>14400</v>
      </c>
      <c r="S42" s="65">
        <f t="shared" si="11"/>
        <v>137700</v>
      </c>
    </row>
    <row r="43" spans="1:19" ht="39" x14ac:dyDescent="0.2">
      <c r="A43" s="79"/>
      <c r="B43" s="77" t="s">
        <v>49</v>
      </c>
      <c r="C43" s="78" t="s">
        <v>53</v>
      </c>
      <c r="D43" s="79" t="s">
        <v>31</v>
      </c>
      <c r="E43" s="57">
        <v>7500</v>
      </c>
      <c r="F43" s="57">
        <v>800</v>
      </c>
      <c r="G43" s="57">
        <f t="shared" si="15"/>
        <v>330000</v>
      </c>
      <c r="H43" s="57">
        <f t="shared" si="16"/>
        <v>35200</v>
      </c>
      <c r="I43" s="57">
        <f t="shared" si="17"/>
        <v>365200</v>
      </c>
      <c r="J43" s="58"/>
      <c r="K43" s="57"/>
      <c r="L43" s="57">
        <v>44</v>
      </c>
      <c r="M43" s="57">
        <f t="shared" si="0"/>
        <v>44</v>
      </c>
      <c r="N43" s="57">
        <f t="shared" si="1"/>
        <v>330000</v>
      </c>
      <c r="O43" s="57"/>
      <c r="P43" s="57">
        <v>44</v>
      </c>
      <c r="Q43" s="57">
        <f t="shared" si="2"/>
        <v>44</v>
      </c>
      <c r="R43" s="57">
        <f t="shared" si="3"/>
        <v>35200</v>
      </c>
      <c r="S43" s="65">
        <f t="shared" si="11"/>
        <v>365200</v>
      </c>
    </row>
    <row r="44" spans="1:19" ht="19.5" x14ac:dyDescent="0.2">
      <c r="A44" s="79" t="s">
        <v>20</v>
      </c>
      <c r="B44" s="77" t="s">
        <v>54</v>
      </c>
      <c r="C44" s="78"/>
      <c r="D44" s="79"/>
      <c r="E44" s="57"/>
      <c r="F44" s="57"/>
      <c r="G44" s="57"/>
      <c r="H44" s="57"/>
      <c r="I44" s="57"/>
      <c r="J44" s="58"/>
      <c r="K44" s="57"/>
      <c r="L44" s="57"/>
      <c r="M44" s="57"/>
      <c r="N44" s="57"/>
      <c r="O44" s="57"/>
      <c r="P44" s="57"/>
      <c r="Q44" s="57"/>
      <c r="R44" s="57"/>
      <c r="S44" s="65"/>
    </row>
    <row r="45" spans="1:19" ht="39" x14ac:dyDescent="0.2">
      <c r="A45" s="79"/>
      <c r="B45" s="77" t="s">
        <v>197</v>
      </c>
      <c r="C45" s="78" t="s">
        <v>198</v>
      </c>
      <c r="D45" s="79" t="s">
        <v>31</v>
      </c>
      <c r="E45" s="57">
        <v>9500</v>
      </c>
      <c r="F45" s="57">
        <v>1000</v>
      </c>
      <c r="G45" s="57">
        <f t="shared" ref="G45:G47" si="18">E45*C45</f>
        <v>38000</v>
      </c>
      <c r="H45" s="57">
        <f t="shared" ref="H45:H47" si="19">F45*C45</f>
        <v>4000</v>
      </c>
      <c r="I45" s="57">
        <f t="shared" ref="I45:I47" si="20">H45+G45</f>
        <v>42000</v>
      </c>
      <c r="J45" s="58"/>
      <c r="K45" s="57"/>
      <c r="L45" s="57"/>
      <c r="M45" s="57">
        <f t="shared" si="0"/>
        <v>0</v>
      </c>
      <c r="N45" s="57">
        <f t="shared" si="1"/>
        <v>0</v>
      </c>
      <c r="O45" s="57"/>
      <c r="P45" s="57"/>
      <c r="Q45" s="57">
        <f t="shared" si="2"/>
        <v>0</v>
      </c>
      <c r="R45" s="57">
        <f t="shared" si="3"/>
        <v>0</v>
      </c>
      <c r="S45" s="65">
        <f t="shared" si="11"/>
        <v>0</v>
      </c>
    </row>
    <row r="46" spans="1:19" ht="39" x14ac:dyDescent="0.2">
      <c r="A46" s="79"/>
      <c r="B46" s="77" t="s">
        <v>47</v>
      </c>
      <c r="C46" s="78" t="s">
        <v>51</v>
      </c>
      <c r="D46" s="79" t="s">
        <v>31</v>
      </c>
      <c r="E46" s="57">
        <v>10500</v>
      </c>
      <c r="F46" s="57">
        <v>1000</v>
      </c>
      <c r="G46" s="57">
        <f t="shared" si="18"/>
        <v>189000</v>
      </c>
      <c r="H46" s="57">
        <f t="shared" si="19"/>
        <v>18000</v>
      </c>
      <c r="I46" s="57">
        <f t="shared" si="20"/>
        <v>207000</v>
      </c>
      <c r="J46" s="58"/>
      <c r="K46" s="57"/>
      <c r="L46" s="57">
        <v>18</v>
      </c>
      <c r="M46" s="57">
        <f t="shared" si="0"/>
        <v>18</v>
      </c>
      <c r="N46" s="57">
        <f t="shared" si="1"/>
        <v>189000</v>
      </c>
      <c r="O46" s="57"/>
      <c r="P46" s="57">
        <v>18</v>
      </c>
      <c r="Q46" s="57">
        <f t="shared" si="2"/>
        <v>18</v>
      </c>
      <c r="R46" s="57">
        <f t="shared" si="3"/>
        <v>18000</v>
      </c>
      <c r="S46" s="65">
        <f t="shared" si="11"/>
        <v>207000</v>
      </c>
    </row>
    <row r="47" spans="1:19" ht="39" x14ac:dyDescent="0.2">
      <c r="A47" s="79"/>
      <c r="B47" s="77" t="s">
        <v>49</v>
      </c>
      <c r="C47" s="78" t="s">
        <v>53</v>
      </c>
      <c r="D47" s="79" t="s">
        <v>31</v>
      </c>
      <c r="E47" s="57">
        <v>16000</v>
      </c>
      <c r="F47" s="57">
        <v>1000</v>
      </c>
      <c r="G47" s="57">
        <f t="shared" si="18"/>
        <v>704000</v>
      </c>
      <c r="H47" s="57">
        <f t="shared" si="19"/>
        <v>44000</v>
      </c>
      <c r="I47" s="57">
        <f t="shared" si="20"/>
        <v>748000</v>
      </c>
      <c r="J47" s="58"/>
      <c r="K47" s="57"/>
      <c r="L47" s="57">
        <v>44</v>
      </c>
      <c r="M47" s="57">
        <f t="shared" si="0"/>
        <v>44</v>
      </c>
      <c r="N47" s="57">
        <f t="shared" si="1"/>
        <v>704000</v>
      </c>
      <c r="O47" s="57"/>
      <c r="P47" s="57">
        <v>44</v>
      </c>
      <c r="Q47" s="57">
        <f t="shared" si="2"/>
        <v>44</v>
      </c>
      <c r="R47" s="57">
        <f t="shared" si="3"/>
        <v>44000</v>
      </c>
      <c r="S47" s="65">
        <f t="shared" si="11"/>
        <v>748000</v>
      </c>
    </row>
    <row r="48" spans="1:19" ht="19.5" x14ac:dyDescent="0.2">
      <c r="A48" s="79"/>
      <c r="B48" s="80" t="s">
        <v>55</v>
      </c>
      <c r="C48" s="78"/>
      <c r="D48" s="79"/>
      <c r="E48" s="57"/>
      <c r="F48" s="57"/>
      <c r="G48" s="57"/>
      <c r="H48" s="57"/>
      <c r="I48" s="57"/>
      <c r="J48" s="58"/>
      <c r="K48" s="57"/>
      <c r="L48" s="57"/>
      <c r="M48" s="57"/>
      <c r="N48" s="57"/>
      <c r="O48" s="57"/>
      <c r="P48" s="57"/>
      <c r="Q48" s="57"/>
      <c r="R48" s="57"/>
      <c r="S48" s="65"/>
    </row>
    <row r="49" spans="1:19" ht="58.5" x14ac:dyDescent="0.2">
      <c r="A49" s="79"/>
      <c r="B49" s="77" t="s">
        <v>56</v>
      </c>
      <c r="C49" s="78" t="s">
        <v>57</v>
      </c>
      <c r="D49" s="79" t="s">
        <v>52</v>
      </c>
      <c r="E49" s="57">
        <v>0</v>
      </c>
      <c r="F49" s="57">
        <v>8000</v>
      </c>
      <c r="G49" s="57">
        <f>E49*C49</f>
        <v>0</v>
      </c>
      <c r="H49" s="57">
        <f>F49*C49</f>
        <v>8000</v>
      </c>
      <c r="I49" s="57">
        <f>H49+G49</f>
        <v>8000</v>
      </c>
      <c r="J49" s="58"/>
      <c r="K49" s="57"/>
      <c r="L49" s="57"/>
      <c r="M49" s="57">
        <f t="shared" si="0"/>
        <v>0</v>
      </c>
      <c r="N49" s="57">
        <f t="shared" si="1"/>
        <v>0</v>
      </c>
      <c r="O49" s="57"/>
      <c r="P49" s="57"/>
      <c r="Q49" s="57">
        <f t="shared" si="2"/>
        <v>0</v>
      </c>
      <c r="R49" s="57">
        <f t="shared" si="3"/>
        <v>0</v>
      </c>
      <c r="S49" s="65">
        <f t="shared" si="11"/>
        <v>0</v>
      </c>
    </row>
    <row r="50" spans="1:19" ht="58.5" x14ac:dyDescent="0.2">
      <c r="A50" s="79"/>
      <c r="B50" s="77" t="s">
        <v>58</v>
      </c>
      <c r="C50" s="78" t="s">
        <v>57</v>
      </c>
      <c r="D50" s="79" t="s">
        <v>52</v>
      </c>
      <c r="E50" s="57">
        <v>0</v>
      </c>
      <c r="F50" s="57">
        <v>10000</v>
      </c>
      <c r="G50" s="57">
        <f>E50*C50</f>
        <v>0</v>
      </c>
      <c r="H50" s="57">
        <f>F50*C50</f>
        <v>10000</v>
      </c>
      <c r="I50" s="57">
        <f>H50+G50</f>
        <v>10000</v>
      </c>
      <c r="J50" s="58"/>
      <c r="K50" s="57"/>
      <c r="L50" s="57"/>
      <c r="M50" s="57">
        <f t="shared" si="0"/>
        <v>0</v>
      </c>
      <c r="N50" s="57">
        <f t="shared" si="1"/>
        <v>0</v>
      </c>
      <c r="O50" s="57"/>
      <c r="P50" s="57"/>
      <c r="Q50" s="57">
        <f t="shared" si="2"/>
        <v>0</v>
      </c>
      <c r="R50" s="57">
        <f t="shared" si="3"/>
        <v>0</v>
      </c>
      <c r="S50" s="65">
        <f t="shared" si="11"/>
        <v>0</v>
      </c>
    </row>
    <row r="51" spans="1:19" ht="19.5" x14ac:dyDescent="0.2">
      <c r="A51" s="83"/>
      <c r="B51" s="80" t="s">
        <v>59</v>
      </c>
      <c r="C51" s="78"/>
      <c r="D51" s="79"/>
      <c r="E51" s="57"/>
      <c r="F51" s="57"/>
      <c r="G51" s="57"/>
      <c r="H51" s="57"/>
      <c r="I51" s="57"/>
      <c r="J51" s="58"/>
      <c r="K51" s="57"/>
      <c r="L51" s="57"/>
      <c r="M51" s="57"/>
      <c r="N51" s="57"/>
      <c r="O51" s="57"/>
      <c r="P51" s="57"/>
      <c r="Q51" s="57"/>
      <c r="R51" s="57"/>
      <c r="S51" s="65"/>
    </row>
    <row r="52" spans="1:19" ht="19.5" x14ac:dyDescent="0.2">
      <c r="A52" s="83" t="s">
        <v>9</v>
      </c>
      <c r="B52" s="77" t="s">
        <v>60</v>
      </c>
      <c r="C52" s="78"/>
      <c r="D52" s="79"/>
      <c r="E52" s="57"/>
      <c r="F52" s="57"/>
      <c r="G52" s="57"/>
      <c r="H52" s="57"/>
      <c r="I52" s="57"/>
      <c r="J52" s="58"/>
      <c r="K52" s="57"/>
      <c r="L52" s="57"/>
      <c r="M52" s="57"/>
      <c r="N52" s="57"/>
      <c r="O52" s="57"/>
      <c r="P52" s="57"/>
      <c r="Q52" s="57"/>
      <c r="R52" s="57"/>
      <c r="S52" s="65"/>
    </row>
    <row r="53" spans="1:19" ht="39" x14ac:dyDescent="0.2">
      <c r="A53" s="83"/>
      <c r="B53" s="77" t="s">
        <v>61</v>
      </c>
      <c r="C53" s="78" t="s">
        <v>62</v>
      </c>
      <c r="D53" s="79" t="s">
        <v>31</v>
      </c>
      <c r="E53" s="57">
        <v>47500</v>
      </c>
      <c r="F53" s="57">
        <v>2500</v>
      </c>
      <c r="G53" s="57">
        <f t="shared" ref="G53:G54" si="21">E53*C53</f>
        <v>237500</v>
      </c>
      <c r="H53" s="57">
        <f t="shared" ref="H53:H54" si="22">F53*C53</f>
        <v>12500</v>
      </c>
      <c r="I53" s="57">
        <f t="shared" ref="I53:I54" si="23">H53+G53</f>
        <v>250000</v>
      </c>
      <c r="J53" s="58"/>
      <c r="K53" s="57"/>
      <c r="L53" s="57">
        <v>2</v>
      </c>
      <c r="M53" s="57">
        <f t="shared" si="0"/>
        <v>2</v>
      </c>
      <c r="N53" s="57">
        <f t="shared" si="1"/>
        <v>95000</v>
      </c>
      <c r="O53" s="57"/>
      <c r="P53" s="57">
        <v>2</v>
      </c>
      <c r="Q53" s="57">
        <f t="shared" si="2"/>
        <v>2</v>
      </c>
      <c r="R53" s="57">
        <f t="shared" si="3"/>
        <v>5000</v>
      </c>
      <c r="S53" s="65">
        <f t="shared" si="11"/>
        <v>100000</v>
      </c>
    </row>
    <row r="54" spans="1:19" ht="39" x14ac:dyDescent="0.2">
      <c r="A54" s="83"/>
      <c r="B54" s="77" t="s">
        <v>63</v>
      </c>
      <c r="C54" s="78" t="s">
        <v>44</v>
      </c>
      <c r="D54" s="79" t="s">
        <v>31</v>
      </c>
      <c r="E54" s="57">
        <v>29900</v>
      </c>
      <c r="F54" s="57">
        <v>2200</v>
      </c>
      <c r="G54" s="57">
        <f t="shared" si="21"/>
        <v>89700</v>
      </c>
      <c r="H54" s="57">
        <f t="shared" si="22"/>
        <v>6600</v>
      </c>
      <c r="I54" s="57">
        <f t="shared" si="23"/>
        <v>96300</v>
      </c>
      <c r="J54" s="58"/>
      <c r="K54" s="57"/>
      <c r="L54" s="57">
        <v>2</v>
      </c>
      <c r="M54" s="57">
        <f t="shared" si="0"/>
        <v>2</v>
      </c>
      <c r="N54" s="57">
        <f t="shared" si="1"/>
        <v>59800</v>
      </c>
      <c r="O54" s="57"/>
      <c r="P54" s="57">
        <v>2</v>
      </c>
      <c r="Q54" s="57">
        <f t="shared" si="2"/>
        <v>2</v>
      </c>
      <c r="R54" s="57">
        <f t="shared" si="3"/>
        <v>4400</v>
      </c>
      <c r="S54" s="65">
        <f t="shared" si="11"/>
        <v>64200</v>
      </c>
    </row>
    <row r="55" spans="1:19" ht="19.5" x14ac:dyDescent="0.2">
      <c r="A55" s="83" t="s">
        <v>12</v>
      </c>
      <c r="B55" s="77" t="s">
        <v>64</v>
      </c>
      <c r="C55" s="78"/>
      <c r="D55" s="79"/>
      <c r="E55" s="57"/>
      <c r="F55" s="57"/>
      <c r="G55" s="57"/>
      <c r="H55" s="57"/>
      <c r="I55" s="57"/>
      <c r="J55" s="58"/>
      <c r="K55" s="57"/>
      <c r="L55" s="57"/>
      <c r="M55" s="57"/>
      <c r="N55" s="57"/>
      <c r="O55" s="57"/>
      <c r="P55" s="57"/>
      <c r="Q55" s="57"/>
      <c r="R55" s="57"/>
      <c r="S55" s="65"/>
    </row>
    <row r="56" spans="1:19" ht="39" x14ac:dyDescent="0.2">
      <c r="A56" s="83"/>
      <c r="B56" s="77" t="s">
        <v>63</v>
      </c>
      <c r="C56" s="78" t="s">
        <v>57</v>
      </c>
      <c r="D56" s="79" t="s">
        <v>52</v>
      </c>
      <c r="E56" s="57">
        <v>27000</v>
      </c>
      <c r="F56" s="57">
        <v>2200</v>
      </c>
      <c r="G56" s="57">
        <f>E56*C56</f>
        <v>27000</v>
      </c>
      <c r="H56" s="57">
        <f>F56*C56</f>
        <v>2200</v>
      </c>
      <c r="I56" s="57">
        <f>H56+G56</f>
        <v>29200</v>
      </c>
      <c r="J56" s="58"/>
      <c r="K56" s="57"/>
      <c r="L56" s="57">
        <v>1</v>
      </c>
      <c r="M56" s="57">
        <f t="shared" si="0"/>
        <v>1</v>
      </c>
      <c r="N56" s="57">
        <f t="shared" si="1"/>
        <v>27000</v>
      </c>
      <c r="O56" s="57"/>
      <c r="P56" s="57">
        <v>1</v>
      </c>
      <c r="Q56" s="57">
        <f t="shared" si="2"/>
        <v>1</v>
      </c>
      <c r="R56" s="57">
        <f t="shared" si="3"/>
        <v>2200</v>
      </c>
      <c r="S56" s="65">
        <f t="shared" si="11"/>
        <v>29200</v>
      </c>
    </row>
    <row r="57" spans="1:19" ht="39" x14ac:dyDescent="0.2">
      <c r="A57" s="83"/>
      <c r="B57" s="77" t="s">
        <v>61</v>
      </c>
      <c r="C57" s="78" t="s">
        <v>57</v>
      </c>
      <c r="D57" s="79" t="s">
        <v>52</v>
      </c>
      <c r="E57" s="57">
        <v>57000</v>
      </c>
      <c r="F57" s="57">
        <v>2500</v>
      </c>
      <c r="G57" s="57">
        <f>E57*C57</f>
        <v>57000</v>
      </c>
      <c r="H57" s="57">
        <f>F57*C57</f>
        <v>2500</v>
      </c>
      <c r="I57" s="57">
        <f>H57+G57</f>
        <v>59500</v>
      </c>
      <c r="J57" s="58"/>
      <c r="K57" s="57"/>
      <c r="L57" s="57">
        <v>1</v>
      </c>
      <c r="M57" s="57">
        <f t="shared" si="0"/>
        <v>1</v>
      </c>
      <c r="N57" s="57">
        <f t="shared" si="1"/>
        <v>57000</v>
      </c>
      <c r="O57" s="57"/>
      <c r="P57" s="57">
        <v>1</v>
      </c>
      <c r="Q57" s="57">
        <f t="shared" si="2"/>
        <v>1</v>
      </c>
      <c r="R57" s="57">
        <f t="shared" si="3"/>
        <v>2500</v>
      </c>
      <c r="S57" s="65">
        <f t="shared" si="11"/>
        <v>59500</v>
      </c>
    </row>
    <row r="58" spans="1:19" ht="39" x14ac:dyDescent="0.2">
      <c r="A58" s="75">
        <v>230526</v>
      </c>
      <c r="B58" s="71" t="s">
        <v>65</v>
      </c>
      <c r="C58" s="78"/>
      <c r="D58" s="79"/>
      <c r="E58" s="57"/>
      <c r="F58" s="57"/>
      <c r="G58" s="57"/>
      <c r="H58" s="57"/>
      <c r="I58" s="57"/>
      <c r="J58" s="58"/>
      <c r="K58" s="57"/>
      <c r="L58" s="57"/>
      <c r="M58" s="57"/>
      <c r="N58" s="57"/>
      <c r="O58" s="57"/>
      <c r="P58" s="57"/>
      <c r="Q58" s="57"/>
      <c r="R58" s="57"/>
      <c r="S58" s="65"/>
    </row>
    <row r="59" spans="1:19" ht="136.5" x14ac:dyDescent="0.2">
      <c r="A59" s="79" t="s">
        <v>9</v>
      </c>
      <c r="B59" s="77" t="s">
        <v>66</v>
      </c>
      <c r="C59" s="78" t="s">
        <v>57</v>
      </c>
      <c r="D59" s="79" t="s">
        <v>11</v>
      </c>
      <c r="E59" s="57">
        <v>510000</v>
      </c>
      <c r="F59" s="57">
        <v>25000</v>
      </c>
      <c r="G59" s="57">
        <f>E59*C59</f>
        <v>510000</v>
      </c>
      <c r="H59" s="57">
        <f>F59*C59</f>
        <v>25000</v>
      </c>
      <c r="I59" s="57">
        <f>H59+G59</f>
        <v>535000</v>
      </c>
      <c r="J59" s="58"/>
      <c r="K59" s="149">
        <v>0.75</v>
      </c>
      <c r="L59" s="149">
        <v>0.24</v>
      </c>
      <c r="M59" s="57">
        <f t="shared" si="0"/>
        <v>0.99</v>
      </c>
      <c r="N59" s="57">
        <f t="shared" si="1"/>
        <v>504900</v>
      </c>
      <c r="O59" s="149">
        <v>0.75</v>
      </c>
      <c r="P59" s="149">
        <v>0.25</v>
      </c>
      <c r="Q59" s="57">
        <f t="shared" si="2"/>
        <v>1</v>
      </c>
      <c r="R59" s="57">
        <f t="shared" si="3"/>
        <v>25000</v>
      </c>
      <c r="S59" s="65">
        <f t="shared" si="11"/>
        <v>529900</v>
      </c>
    </row>
    <row r="60" spans="1:19" ht="39" x14ac:dyDescent="0.2">
      <c r="A60" s="75">
        <v>230529.13</v>
      </c>
      <c r="B60" s="71" t="s">
        <v>67</v>
      </c>
      <c r="C60" s="78"/>
      <c r="D60" s="79"/>
      <c r="E60" s="57"/>
      <c r="F60" s="57"/>
      <c r="G60" s="57"/>
      <c r="H60" s="57"/>
      <c r="I60" s="57"/>
      <c r="J60" s="58"/>
      <c r="K60" s="57"/>
      <c r="L60" s="57"/>
      <c r="M60" s="57"/>
      <c r="N60" s="57"/>
      <c r="O60" s="57"/>
      <c r="P60" s="57"/>
      <c r="Q60" s="57"/>
      <c r="R60" s="57"/>
      <c r="S60" s="65"/>
    </row>
    <row r="61" spans="1:19" ht="136.5" x14ac:dyDescent="0.2">
      <c r="A61" s="79" t="s">
        <v>9</v>
      </c>
      <c r="B61" s="77" t="s">
        <v>68</v>
      </c>
      <c r="C61" s="78" t="s">
        <v>57</v>
      </c>
      <c r="D61" s="79" t="s">
        <v>11</v>
      </c>
      <c r="E61" s="57">
        <v>475000</v>
      </c>
      <c r="F61" s="57">
        <v>70000</v>
      </c>
      <c r="G61" s="57">
        <f>E61*C61</f>
        <v>475000</v>
      </c>
      <c r="H61" s="57">
        <f>F61*C61</f>
        <v>70000</v>
      </c>
      <c r="I61" s="57">
        <f>H61+G61</f>
        <v>545000</v>
      </c>
      <c r="J61" s="58"/>
      <c r="K61" s="149">
        <v>0.75</v>
      </c>
      <c r="L61" s="149">
        <v>0.25</v>
      </c>
      <c r="M61" s="57">
        <f t="shared" si="0"/>
        <v>1</v>
      </c>
      <c r="N61" s="57">
        <f t="shared" si="1"/>
        <v>475000</v>
      </c>
      <c r="O61" s="149">
        <v>0.75</v>
      </c>
      <c r="P61" s="149">
        <v>0.25</v>
      </c>
      <c r="Q61" s="57">
        <f t="shared" si="2"/>
        <v>1</v>
      </c>
      <c r="R61" s="57">
        <f t="shared" si="3"/>
        <v>70000</v>
      </c>
      <c r="S61" s="65">
        <f t="shared" si="11"/>
        <v>545000</v>
      </c>
    </row>
    <row r="62" spans="1:19" ht="39" x14ac:dyDescent="0.2">
      <c r="A62" s="75">
        <v>230529.16</v>
      </c>
      <c r="B62" s="71" t="s">
        <v>69</v>
      </c>
      <c r="C62" s="78"/>
      <c r="D62" s="79"/>
      <c r="E62" s="57"/>
      <c r="F62" s="57"/>
      <c r="G62" s="57"/>
      <c r="H62" s="57"/>
      <c r="I62" s="57"/>
      <c r="J62" s="58"/>
      <c r="K62" s="57"/>
      <c r="L62" s="57"/>
      <c r="M62" s="57"/>
      <c r="N62" s="57"/>
      <c r="O62" s="57"/>
      <c r="P62" s="57"/>
      <c r="Q62" s="57"/>
      <c r="R62" s="57"/>
      <c r="S62" s="65"/>
    </row>
    <row r="63" spans="1:19" ht="136.5" x14ac:dyDescent="0.2">
      <c r="A63" s="79" t="s">
        <v>9</v>
      </c>
      <c r="B63" s="77" t="s">
        <v>70</v>
      </c>
      <c r="C63" s="78" t="s">
        <v>57</v>
      </c>
      <c r="D63" s="79" t="s">
        <v>11</v>
      </c>
      <c r="E63" s="57">
        <v>120000</v>
      </c>
      <c r="F63" s="57">
        <v>20000</v>
      </c>
      <c r="G63" s="57">
        <f>E63*C63</f>
        <v>120000</v>
      </c>
      <c r="H63" s="57">
        <f>F63*C63</f>
        <v>20000</v>
      </c>
      <c r="I63" s="57">
        <f>H63+G63</f>
        <v>140000</v>
      </c>
      <c r="J63" s="58"/>
      <c r="K63" s="149">
        <v>0.75</v>
      </c>
      <c r="L63" s="149">
        <v>0.25</v>
      </c>
      <c r="M63" s="57">
        <f t="shared" si="0"/>
        <v>1</v>
      </c>
      <c r="N63" s="57">
        <f t="shared" si="1"/>
        <v>120000</v>
      </c>
      <c r="O63" s="149">
        <v>0.75</v>
      </c>
      <c r="P63" s="149">
        <v>0.25</v>
      </c>
      <c r="Q63" s="57">
        <f t="shared" si="2"/>
        <v>1</v>
      </c>
      <c r="R63" s="57">
        <f t="shared" si="3"/>
        <v>20000</v>
      </c>
      <c r="S63" s="65">
        <f t="shared" si="11"/>
        <v>140000</v>
      </c>
    </row>
    <row r="64" spans="1:19" ht="58.5" x14ac:dyDescent="0.2">
      <c r="A64" s="75">
        <v>230553</v>
      </c>
      <c r="B64" s="84" t="s">
        <v>71</v>
      </c>
      <c r="C64" s="78"/>
      <c r="D64" s="79"/>
      <c r="E64" s="57"/>
      <c r="F64" s="57"/>
      <c r="G64" s="57"/>
      <c r="H64" s="57"/>
      <c r="I64" s="57"/>
      <c r="J64" s="58"/>
      <c r="K64" s="57"/>
      <c r="L64" s="57"/>
      <c r="M64" s="57"/>
      <c r="N64" s="57"/>
      <c r="O64" s="57"/>
      <c r="P64" s="57"/>
      <c r="Q64" s="57"/>
      <c r="R64" s="57"/>
      <c r="S64" s="65"/>
    </row>
    <row r="65" spans="1:19" ht="156" x14ac:dyDescent="0.2">
      <c r="A65" s="79" t="s">
        <v>9</v>
      </c>
      <c r="B65" s="77" t="s">
        <v>72</v>
      </c>
      <c r="C65" s="78" t="s">
        <v>57</v>
      </c>
      <c r="D65" s="79" t="s">
        <v>11</v>
      </c>
      <c r="E65" s="57">
        <v>35000</v>
      </c>
      <c r="F65" s="57">
        <v>15000</v>
      </c>
      <c r="G65" s="57">
        <f>E65*C65</f>
        <v>35000</v>
      </c>
      <c r="H65" s="57">
        <f>F65*C65</f>
        <v>15000</v>
      </c>
      <c r="I65" s="57">
        <f>H65+G65</f>
        <v>50000</v>
      </c>
      <c r="J65" s="58"/>
      <c r="K65" s="57"/>
      <c r="L65" s="57"/>
      <c r="M65" s="57">
        <f t="shared" si="0"/>
        <v>0</v>
      </c>
      <c r="N65" s="57">
        <f t="shared" si="1"/>
        <v>0</v>
      </c>
      <c r="O65" s="57"/>
      <c r="P65" s="57"/>
      <c r="Q65" s="57">
        <f t="shared" si="2"/>
        <v>0</v>
      </c>
      <c r="R65" s="57">
        <f t="shared" si="3"/>
        <v>0</v>
      </c>
      <c r="S65" s="65">
        <f t="shared" si="11"/>
        <v>0</v>
      </c>
    </row>
    <row r="66" spans="1:19" ht="19.5" x14ac:dyDescent="0.2">
      <c r="A66" s="75">
        <v>230579</v>
      </c>
      <c r="B66" s="71" t="s">
        <v>73</v>
      </c>
      <c r="C66" s="78"/>
      <c r="D66" s="79"/>
      <c r="E66" s="57"/>
      <c r="F66" s="57"/>
      <c r="G66" s="57"/>
      <c r="H66" s="57"/>
      <c r="I66" s="57"/>
      <c r="J66" s="58"/>
      <c r="K66" s="57"/>
      <c r="L66" s="57"/>
      <c r="M66" s="57"/>
      <c r="N66" s="57"/>
      <c r="O66" s="57"/>
      <c r="P66" s="57"/>
      <c r="Q66" s="57"/>
      <c r="R66" s="57"/>
      <c r="S66" s="65"/>
    </row>
    <row r="67" spans="1:19" ht="117" x14ac:dyDescent="0.2">
      <c r="A67" s="79" t="s">
        <v>9</v>
      </c>
      <c r="B67" s="77" t="s">
        <v>74</v>
      </c>
      <c r="C67" s="78" t="s">
        <v>57</v>
      </c>
      <c r="D67" s="79" t="s">
        <v>11</v>
      </c>
      <c r="E67" s="57">
        <f>50000-30000</f>
        <v>20000</v>
      </c>
      <c r="F67" s="57">
        <f>20000-15000</f>
        <v>5000</v>
      </c>
      <c r="G67" s="57">
        <f>E67*C67</f>
        <v>20000</v>
      </c>
      <c r="H67" s="57">
        <f>F67*C67</f>
        <v>5000</v>
      </c>
      <c r="I67" s="57">
        <f>H67+G67</f>
        <v>25000</v>
      </c>
      <c r="J67" s="58"/>
      <c r="K67" s="57"/>
      <c r="L67" s="57"/>
      <c r="M67" s="57">
        <f t="shared" si="0"/>
        <v>0</v>
      </c>
      <c r="N67" s="57">
        <f t="shared" si="1"/>
        <v>0</v>
      </c>
      <c r="O67" s="57"/>
      <c r="P67" s="57"/>
      <c r="Q67" s="57">
        <f t="shared" si="2"/>
        <v>0</v>
      </c>
      <c r="R67" s="57">
        <f t="shared" si="3"/>
        <v>0</v>
      </c>
      <c r="S67" s="65">
        <f t="shared" si="11"/>
        <v>0</v>
      </c>
    </row>
    <row r="68" spans="1:19" ht="19.5" x14ac:dyDescent="0.2">
      <c r="A68" s="67"/>
      <c r="B68" s="68" t="s">
        <v>16</v>
      </c>
      <c r="C68" s="68"/>
      <c r="D68" s="68"/>
      <c r="E68" s="69"/>
      <c r="F68" s="69"/>
      <c r="G68" s="89">
        <f>SUM(G17:G67)</f>
        <v>4205600</v>
      </c>
      <c r="H68" s="89">
        <f>SUM(H17:H67)</f>
        <v>539200</v>
      </c>
      <c r="I68" s="89">
        <f>SUM(I17:I67)</f>
        <v>4744800</v>
      </c>
      <c r="J68" s="183"/>
      <c r="K68" s="89"/>
      <c r="L68" s="89"/>
      <c r="M68" s="69">
        <f t="shared" si="0"/>
        <v>0</v>
      </c>
      <c r="N68" s="139">
        <f>SUM(N19:N67)</f>
        <v>3935100</v>
      </c>
      <c r="O68" s="89"/>
      <c r="P68" s="89"/>
      <c r="Q68" s="69">
        <f t="shared" si="2"/>
        <v>0</v>
      </c>
      <c r="R68" s="139">
        <f>SUM(R19:R67)</f>
        <v>478500</v>
      </c>
      <c r="S68" s="139">
        <f>SUM(S19:S67)</f>
        <v>4413600</v>
      </c>
    </row>
    <row r="69" spans="1:19" ht="19.5" x14ac:dyDescent="0.2">
      <c r="A69" s="86">
        <v>230700</v>
      </c>
      <c r="B69" s="87" t="s">
        <v>75</v>
      </c>
      <c r="C69" s="87"/>
      <c r="D69" s="87"/>
      <c r="E69" s="57"/>
      <c r="F69" s="57"/>
      <c r="G69" s="57"/>
      <c r="H69" s="57"/>
      <c r="I69" s="57"/>
      <c r="J69" s="58"/>
      <c r="K69" s="57"/>
      <c r="L69" s="57"/>
      <c r="M69" s="57"/>
      <c r="N69" s="57"/>
      <c r="O69" s="57"/>
      <c r="P69" s="57"/>
      <c r="Q69" s="57"/>
      <c r="R69" s="57"/>
      <c r="S69" s="65"/>
    </row>
    <row r="70" spans="1:19" ht="39" x14ac:dyDescent="0.2">
      <c r="A70" s="75">
        <v>230716</v>
      </c>
      <c r="B70" s="71" t="s">
        <v>76</v>
      </c>
      <c r="C70" s="78"/>
      <c r="D70" s="79"/>
      <c r="E70" s="57"/>
      <c r="F70" s="57"/>
      <c r="G70" s="57"/>
      <c r="H70" s="57"/>
      <c r="I70" s="57"/>
      <c r="J70" s="58"/>
      <c r="K70" s="57"/>
      <c r="L70" s="57"/>
      <c r="M70" s="57"/>
      <c r="N70" s="57"/>
      <c r="O70" s="57"/>
      <c r="P70" s="57"/>
      <c r="Q70" s="57"/>
      <c r="R70" s="57"/>
      <c r="S70" s="65"/>
    </row>
    <row r="71" spans="1:19" ht="117" x14ac:dyDescent="0.2">
      <c r="A71" s="79" t="s">
        <v>9</v>
      </c>
      <c r="B71" s="81" t="s">
        <v>77</v>
      </c>
      <c r="C71" s="78" t="s">
        <v>57</v>
      </c>
      <c r="D71" s="79" t="s">
        <v>78</v>
      </c>
      <c r="E71" s="57"/>
      <c r="F71" s="57">
        <v>0</v>
      </c>
      <c r="G71" s="57">
        <f>E71*C71</f>
        <v>0</v>
      </c>
      <c r="H71" s="57">
        <f>F71*C71</f>
        <v>0</v>
      </c>
      <c r="I71" s="57">
        <f>H71+G71</f>
        <v>0</v>
      </c>
      <c r="J71" s="58"/>
      <c r="K71" s="57"/>
      <c r="L71" s="57"/>
      <c r="M71" s="57">
        <f t="shared" ref="M71:M134" si="24">L71+K71</f>
        <v>0</v>
      </c>
      <c r="N71" s="57">
        <f t="shared" ref="N71:N134" si="25">M71*E71</f>
        <v>0</v>
      </c>
      <c r="O71" s="57"/>
      <c r="P71" s="57"/>
      <c r="Q71" s="57">
        <f t="shared" ref="Q71:Q134" si="26">P71+O71</f>
        <v>0</v>
      </c>
      <c r="R71" s="57">
        <f t="shared" ref="R71:R134" si="27">Q71*F71</f>
        <v>0</v>
      </c>
      <c r="S71" s="65">
        <f t="shared" si="11"/>
        <v>0</v>
      </c>
    </row>
    <row r="72" spans="1:19" ht="39" x14ac:dyDescent="0.2">
      <c r="A72" s="75">
        <v>230719.13</v>
      </c>
      <c r="B72" s="80" t="s">
        <v>79</v>
      </c>
      <c r="C72" s="78"/>
      <c r="D72" s="79"/>
      <c r="E72" s="57"/>
      <c r="F72" s="57"/>
      <c r="G72" s="57"/>
      <c r="H72" s="57"/>
      <c r="I72" s="57"/>
      <c r="J72" s="58"/>
      <c r="K72" s="57"/>
      <c r="L72" s="57"/>
      <c r="M72" s="57"/>
      <c r="N72" s="57"/>
      <c r="O72" s="57"/>
      <c r="P72" s="57"/>
      <c r="Q72" s="57"/>
      <c r="R72" s="57"/>
      <c r="S72" s="65"/>
    </row>
    <row r="73" spans="1:19" ht="409.5" x14ac:dyDescent="0.2">
      <c r="A73" s="79" t="s">
        <v>9</v>
      </c>
      <c r="B73" s="81" t="s">
        <v>268</v>
      </c>
      <c r="C73" s="78"/>
      <c r="D73" s="79"/>
      <c r="E73" s="57"/>
      <c r="F73" s="57"/>
      <c r="G73" s="57"/>
      <c r="H73" s="57"/>
      <c r="I73" s="57"/>
      <c r="J73" s="58"/>
      <c r="K73" s="57"/>
      <c r="L73" s="57"/>
      <c r="M73" s="57"/>
      <c r="N73" s="57"/>
      <c r="O73" s="57"/>
      <c r="P73" s="57"/>
      <c r="Q73" s="57"/>
      <c r="R73" s="57"/>
      <c r="S73" s="65"/>
    </row>
    <row r="74" spans="1:19" ht="39" x14ac:dyDescent="0.2">
      <c r="A74" s="88" t="s">
        <v>80</v>
      </c>
      <c r="B74" s="80" t="s">
        <v>81</v>
      </c>
      <c r="C74" s="78"/>
      <c r="D74" s="79"/>
      <c r="E74" s="57"/>
      <c r="F74" s="57"/>
      <c r="G74" s="57"/>
      <c r="H74" s="57"/>
      <c r="I74" s="57"/>
      <c r="J74" s="58"/>
      <c r="K74" s="57"/>
      <c r="L74" s="57"/>
      <c r="M74" s="57"/>
      <c r="N74" s="57"/>
      <c r="O74" s="57"/>
      <c r="P74" s="57"/>
      <c r="Q74" s="57"/>
      <c r="R74" s="57"/>
      <c r="S74" s="65"/>
    </row>
    <row r="75" spans="1:19" ht="39" x14ac:dyDescent="0.2">
      <c r="A75" s="88"/>
      <c r="B75" s="77" t="s">
        <v>47</v>
      </c>
      <c r="C75" s="78" t="s">
        <v>82</v>
      </c>
      <c r="D75" s="79" t="s">
        <v>83</v>
      </c>
      <c r="E75" s="57">
        <v>450</v>
      </c>
      <c r="F75" s="57">
        <v>130</v>
      </c>
      <c r="G75" s="57">
        <f t="shared" ref="G75:G78" si="28">E75*C75</f>
        <v>117000</v>
      </c>
      <c r="H75" s="57">
        <f t="shared" ref="H75:H78" si="29">F75*C75</f>
        <v>33800</v>
      </c>
      <c r="I75" s="57">
        <f t="shared" ref="I75:I78" si="30">H75+G75</f>
        <v>150800</v>
      </c>
      <c r="J75" s="58"/>
      <c r="K75" s="57"/>
      <c r="L75" s="57">
        <v>350</v>
      </c>
      <c r="M75" s="57">
        <f t="shared" si="24"/>
        <v>350</v>
      </c>
      <c r="N75" s="57">
        <f t="shared" si="25"/>
        <v>157500</v>
      </c>
      <c r="O75" s="57"/>
      <c r="P75" s="57">
        <v>350</v>
      </c>
      <c r="Q75" s="57">
        <f t="shared" si="26"/>
        <v>350</v>
      </c>
      <c r="R75" s="57">
        <f t="shared" si="27"/>
        <v>45500</v>
      </c>
      <c r="S75" s="65">
        <f t="shared" si="11"/>
        <v>203000</v>
      </c>
    </row>
    <row r="76" spans="1:19" ht="39" x14ac:dyDescent="0.2">
      <c r="A76" s="88"/>
      <c r="B76" s="77" t="s">
        <v>49</v>
      </c>
      <c r="C76" s="78" t="s">
        <v>84</v>
      </c>
      <c r="D76" s="79" t="s">
        <v>83</v>
      </c>
      <c r="E76" s="57">
        <v>500</v>
      </c>
      <c r="F76" s="57">
        <v>150</v>
      </c>
      <c r="G76" s="57">
        <f t="shared" si="28"/>
        <v>575000</v>
      </c>
      <c r="H76" s="57">
        <f t="shared" si="29"/>
        <v>172500</v>
      </c>
      <c r="I76" s="57">
        <f t="shared" si="30"/>
        <v>747500</v>
      </c>
      <c r="J76" s="58"/>
      <c r="K76" s="57"/>
      <c r="L76" s="57">
        <v>840</v>
      </c>
      <c r="M76" s="57">
        <f t="shared" si="24"/>
        <v>840</v>
      </c>
      <c r="N76" s="57">
        <f t="shared" si="25"/>
        <v>420000</v>
      </c>
      <c r="O76" s="57"/>
      <c r="P76" s="57">
        <v>840</v>
      </c>
      <c r="Q76" s="57">
        <f t="shared" si="26"/>
        <v>840</v>
      </c>
      <c r="R76" s="57">
        <f t="shared" si="27"/>
        <v>126000</v>
      </c>
      <c r="S76" s="65">
        <f t="shared" si="11"/>
        <v>546000</v>
      </c>
    </row>
    <row r="77" spans="1:19" ht="39" x14ac:dyDescent="0.2">
      <c r="A77" s="88"/>
      <c r="B77" s="77" t="s">
        <v>85</v>
      </c>
      <c r="C77" s="78" t="s">
        <v>86</v>
      </c>
      <c r="D77" s="79" t="s">
        <v>83</v>
      </c>
      <c r="E77" s="57">
        <v>590</v>
      </c>
      <c r="F77" s="57">
        <v>160</v>
      </c>
      <c r="G77" s="57">
        <f t="shared" si="28"/>
        <v>253700</v>
      </c>
      <c r="H77" s="57">
        <f t="shared" si="29"/>
        <v>68800</v>
      </c>
      <c r="I77" s="57">
        <f t="shared" si="30"/>
        <v>322500</v>
      </c>
      <c r="J77" s="58"/>
      <c r="K77" s="57"/>
      <c r="L77" s="57">
        <v>170</v>
      </c>
      <c r="M77" s="57">
        <f t="shared" si="24"/>
        <v>170</v>
      </c>
      <c r="N77" s="57">
        <f t="shared" si="25"/>
        <v>100300</v>
      </c>
      <c r="O77" s="57"/>
      <c r="P77" s="57">
        <v>170</v>
      </c>
      <c r="Q77" s="57">
        <f t="shared" si="26"/>
        <v>170</v>
      </c>
      <c r="R77" s="57">
        <f t="shared" si="27"/>
        <v>27200</v>
      </c>
      <c r="S77" s="65">
        <f t="shared" si="11"/>
        <v>127500</v>
      </c>
    </row>
    <row r="78" spans="1:19" ht="39" x14ac:dyDescent="0.2">
      <c r="A78" s="88"/>
      <c r="B78" s="77" t="s">
        <v>42</v>
      </c>
      <c r="C78" s="78" t="s">
        <v>87</v>
      </c>
      <c r="D78" s="79" t="s">
        <v>83</v>
      </c>
      <c r="E78" s="57">
        <v>680</v>
      </c>
      <c r="F78" s="57">
        <v>170</v>
      </c>
      <c r="G78" s="57">
        <f t="shared" si="28"/>
        <v>394400</v>
      </c>
      <c r="H78" s="57">
        <f t="shared" si="29"/>
        <v>98600</v>
      </c>
      <c r="I78" s="57">
        <f t="shared" si="30"/>
        <v>493000</v>
      </c>
      <c r="J78" s="58"/>
      <c r="K78" s="57"/>
      <c r="L78" s="57">
        <v>545</v>
      </c>
      <c r="M78" s="57">
        <f t="shared" si="24"/>
        <v>545</v>
      </c>
      <c r="N78" s="57">
        <f t="shared" si="25"/>
        <v>370600</v>
      </c>
      <c r="O78" s="57"/>
      <c r="P78" s="57">
        <v>545</v>
      </c>
      <c r="Q78" s="57">
        <f t="shared" si="26"/>
        <v>545</v>
      </c>
      <c r="R78" s="57">
        <f t="shared" si="27"/>
        <v>92650</v>
      </c>
      <c r="S78" s="65">
        <f t="shared" si="11"/>
        <v>463250</v>
      </c>
    </row>
    <row r="79" spans="1:19" ht="39" x14ac:dyDescent="0.2">
      <c r="A79" s="88" t="s">
        <v>88</v>
      </c>
      <c r="B79" s="80" t="s">
        <v>89</v>
      </c>
      <c r="C79" s="78"/>
      <c r="D79" s="79"/>
      <c r="E79" s="57"/>
      <c r="F79" s="57"/>
      <c r="G79" s="57"/>
      <c r="H79" s="57"/>
      <c r="I79" s="57"/>
      <c r="J79" s="58"/>
      <c r="K79" s="57"/>
      <c r="L79" s="57"/>
      <c r="M79" s="57"/>
      <c r="N79" s="57"/>
      <c r="O79" s="57"/>
      <c r="P79" s="57"/>
      <c r="Q79" s="57"/>
      <c r="R79" s="57"/>
      <c r="S79" s="65"/>
    </row>
    <row r="80" spans="1:19" ht="39" x14ac:dyDescent="0.2">
      <c r="A80" s="88"/>
      <c r="B80" s="77" t="s">
        <v>90</v>
      </c>
      <c r="C80" s="78" t="s">
        <v>91</v>
      </c>
      <c r="D80" s="79" t="s">
        <v>83</v>
      </c>
      <c r="E80" s="57">
        <v>750</v>
      </c>
      <c r="F80" s="57">
        <v>200</v>
      </c>
      <c r="G80" s="57">
        <f t="shared" ref="G80:G83" si="31">E80*C80</f>
        <v>465000</v>
      </c>
      <c r="H80" s="57">
        <f t="shared" ref="H80:H83" si="32">F80*C80</f>
        <v>124000</v>
      </c>
      <c r="I80" s="57">
        <f t="shared" ref="I80:I83" si="33">H80+G80</f>
        <v>589000</v>
      </c>
      <c r="J80" s="58"/>
      <c r="K80" s="57"/>
      <c r="L80" s="57">
        <v>499</v>
      </c>
      <c r="M80" s="57">
        <f t="shared" si="24"/>
        <v>499</v>
      </c>
      <c r="N80" s="57">
        <f t="shared" si="25"/>
        <v>374250</v>
      </c>
      <c r="O80" s="57"/>
      <c r="P80" s="57">
        <v>199</v>
      </c>
      <c r="Q80" s="57">
        <f t="shared" si="26"/>
        <v>199</v>
      </c>
      <c r="R80" s="57">
        <f t="shared" si="27"/>
        <v>39800</v>
      </c>
      <c r="S80" s="65">
        <f t="shared" si="11"/>
        <v>414050</v>
      </c>
    </row>
    <row r="81" spans="1:19" ht="39" x14ac:dyDescent="0.2">
      <c r="A81" s="88"/>
      <c r="B81" s="77" t="s">
        <v>92</v>
      </c>
      <c r="C81" s="78" t="s">
        <v>93</v>
      </c>
      <c r="D81" s="79" t="s">
        <v>83</v>
      </c>
      <c r="E81" s="57">
        <v>835</v>
      </c>
      <c r="F81" s="57">
        <v>210</v>
      </c>
      <c r="G81" s="57">
        <f t="shared" si="31"/>
        <v>208750</v>
      </c>
      <c r="H81" s="57">
        <f t="shared" si="32"/>
        <v>52500</v>
      </c>
      <c r="I81" s="57">
        <f t="shared" si="33"/>
        <v>261250</v>
      </c>
      <c r="J81" s="58"/>
      <c r="K81" s="57"/>
      <c r="L81" s="57">
        <v>187</v>
      </c>
      <c r="M81" s="57">
        <f t="shared" si="24"/>
        <v>187</v>
      </c>
      <c r="N81" s="57">
        <f t="shared" si="25"/>
        <v>156145</v>
      </c>
      <c r="O81" s="57"/>
      <c r="P81" s="57">
        <v>187</v>
      </c>
      <c r="Q81" s="57">
        <f t="shared" si="26"/>
        <v>187</v>
      </c>
      <c r="R81" s="57">
        <f t="shared" si="27"/>
        <v>39270</v>
      </c>
      <c r="S81" s="65">
        <f t="shared" si="11"/>
        <v>195415</v>
      </c>
    </row>
    <row r="82" spans="1:19" ht="39" x14ac:dyDescent="0.2">
      <c r="A82" s="88"/>
      <c r="B82" s="77" t="s">
        <v>63</v>
      </c>
      <c r="C82" s="78" t="s">
        <v>94</v>
      </c>
      <c r="D82" s="79" t="s">
        <v>83</v>
      </c>
      <c r="E82" s="57">
        <v>925</v>
      </c>
      <c r="F82" s="57">
        <v>250</v>
      </c>
      <c r="G82" s="57">
        <f t="shared" si="31"/>
        <v>342250</v>
      </c>
      <c r="H82" s="57">
        <f t="shared" si="32"/>
        <v>92500</v>
      </c>
      <c r="I82" s="57">
        <f t="shared" si="33"/>
        <v>434750</v>
      </c>
      <c r="J82" s="58"/>
      <c r="K82" s="57"/>
      <c r="L82" s="57">
        <v>293</v>
      </c>
      <c r="M82" s="57">
        <f t="shared" si="24"/>
        <v>293</v>
      </c>
      <c r="N82" s="57">
        <f t="shared" si="25"/>
        <v>271025</v>
      </c>
      <c r="O82" s="57"/>
      <c r="P82" s="57">
        <v>293</v>
      </c>
      <c r="Q82" s="57">
        <f t="shared" si="26"/>
        <v>293</v>
      </c>
      <c r="R82" s="57">
        <f t="shared" si="27"/>
        <v>73250</v>
      </c>
      <c r="S82" s="65">
        <f t="shared" si="11"/>
        <v>344275</v>
      </c>
    </row>
    <row r="83" spans="1:19" ht="39" x14ac:dyDescent="0.2">
      <c r="A83" s="88"/>
      <c r="B83" s="77" t="s">
        <v>61</v>
      </c>
      <c r="C83" s="78" t="s">
        <v>95</v>
      </c>
      <c r="D83" s="79" t="s">
        <v>83</v>
      </c>
      <c r="E83" s="57">
        <v>1150</v>
      </c>
      <c r="F83" s="57">
        <v>390</v>
      </c>
      <c r="G83" s="57">
        <f t="shared" si="31"/>
        <v>264500</v>
      </c>
      <c r="H83" s="57">
        <f t="shared" si="32"/>
        <v>89700</v>
      </c>
      <c r="I83" s="57">
        <f t="shared" si="33"/>
        <v>354200</v>
      </c>
      <c r="J83" s="58"/>
      <c r="K83" s="57"/>
      <c r="L83" s="57"/>
      <c r="M83" s="57">
        <f t="shared" si="24"/>
        <v>0</v>
      </c>
      <c r="N83" s="57">
        <f t="shared" si="25"/>
        <v>0</v>
      </c>
      <c r="O83" s="57"/>
      <c r="P83" s="57"/>
      <c r="Q83" s="57">
        <f t="shared" si="26"/>
        <v>0</v>
      </c>
      <c r="R83" s="57">
        <f t="shared" si="27"/>
        <v>0</v>
      </c>
      <c r="S83" s="65">
        <f>N83+R83</f>
        <v>0</v>
      </c>
    </row>
    <row r="84" spans="1:19" ht="136.5" x14ac:dyDescent="0.2">
      <c r="A84" s="79" t="s">
        <v>12</v>
      </c>
      <c r="B84" s="77" t="s">
        <v>96</v>
      </c>
      <c r="C84" s="78" t="s">
        <v>57</v>
      </c>
      <c r="D84" s="79" t="s">
        <v>78</v>
      </c>
      <c r="E84" s="57">
        <v>90000</v>
      </c>
      <c r="F84" s="57">
        <v>55000</v>
      </c>
      <c r="G84" s="57">
        <f>E84*C84</f>
        <v>90000</v>
      </c>
      <c r="H84" s="57">
        <f>F84*C84</f>
        <v>55000</v>
      </c>
      <c r="I84" s="57">
        <f>H84+G84</f>
        <v>145000</v>
      </c>
      <c r="J84" s="58"/>
      <c r="K84" s="57"/>
      <c r="L84" s="57">
        <v>1</v>
      </c>
      <c r="M84" s="57">
        <f t="shared" si="24"/>
        <v>1</v>
      </c>
      <c r="N84" s="57">
        <f t="shared" si="25"/>
        <v>90000</v>
      </c>
      <c r="O84" s="57"/>
      <c r="P84" s="57">
        <v>1</v>
      </c>
      <c r="Q84" s="57">
        <f t="shared" si="26"/>
        <v>1</v>
      </c>
      <c r="R84" s="57">
        <f t="shared" si="27"/>
        <v>55000</v>
      </c>
      <c r="S84" s="65">
        <f t="shared" ref="S84:S147" si="34">N84+R84</f>
        <v>145000</v>
      </c>
    </row>
    <row r="85" spans="1:19" ht="39" x14ac:dyDescent="0.2">
      <c r="A85" s="80">
        <v>230719.23</v>
      </c>
      <c r="B85" s="80" t="s">
        <v>97</v>
      </c>
      <c r="C85" s="78"/>
      <c r="D85" s="79"/>
      <c r="E85" s="57"/>
      <c r="F85" s="57"/>
      <c r="G85" s="57"/>
      <c r="H85" s="57"/>
      <c r="I85" s="57"/>
      <c r="J85" s="58"/>
      <c r="K85" s="57"/>
      <c r="L85" s="57"/>
      <c r="M85" s="57"/>
      <c r="N85" s="57"/>
      <c r="O85" s="57"/>
      <c r="P85" s="57"/>
      <c r="Q85" s="57"/>
      <c r="R85" s="57"/>
      <c r="S85" s="65"/>
    </row>
    <row r="86" spans="1:19" ht="156" x14ac:dyDescent="0.2">
      <c r="A86" s="79" t="s">
        <v>9</v>
      </c>
      <c r="B86" s="77" t="s">
        <v>98</v>
      </c>
      <c r="C86" s="78" t="s">
        <v>57</v>
      </c>
      <c r="D86" s="79" t="s">
        <v>78</v>
      </c>
      <c r="E86" s="57">
        <v>70000</v>
      </c>
      <c r="F86" s="57">
        <v>30000</v>
      </c>
      <c r="G86" s="57">
        <f>E86*C86</f>
        <v>70000</v>
      </c>
      <c r="H86" s="57">
        <f>F86*C86</f>
        <v>30000</v>
      </c>
      <c r="I86" s="57">
        <f>H86+G86</f>
        <v>100000</v>
      </c>
      <c r="J86" s="58"/>
      <c r="K86" s="57"/>
      <c r="L86" s="57">
        <v>1</v>
      </c>
      <c r="M86" s="57">
        <f t="shared" si="24"/>
        <v>1</v>
      </c>
      <c r="N86" s="57">
        <f t="shared" si="25"/>
        <v>70000</v>
      </c>
      <c r="O86" s="57"/>
      <c r="P86" s="57">
        <v>1</v>
      </c>
      <c r="Q86" s="57">
        <f t="shared" si="26"/>
        <v>1</v>
      </c>
      <c r="R86" s="57">
        <f t="shared" si="27"/>
        <v>30000</v>
      </c>
      <c r="S86" s="65">
        <f t="shared" si="34"/>
        <v>100000</v>
      </c>
    </row>
    <row r="87" spans="1:19" ht="39" x14ac:dyDescent="0.2">
      <c r="A87" s="75">
        <v>230719.26</v>
      </c>
      <c r="B87" s="80" t="s">
        <v>99</v>
      </c>
      <c r="C87" s="78"/>
      <c r="D87" s="79"/>
      <c r="E87" s="57"/>
      <c r="F87" s="57"/>
      <c r="G87" s="57"/>
      <c r="H87" s="57"/>
      <c r="I87" s="57"/>
      <c r="J87" s="58"/>
      <c r="K87" s="57"/>
      <c r="L87" s="57"/>
      <c r="M87" s="57"/>
      <c r="N87" s="57"/>
      <c r="O87" s="57"/>
      <c r="P87" s="57"/>
      <c r="Q87" s="57"/>
      <c r="R87" s="57"/>
      <c r="S87" s="65"/>
    </row>
    <row r="88" spans="1:19" ht="175.5" x14ac:dyDescent="0.2">
      <c r="A88" s="79" t="s">
        <v>9</v>
      </c>
      <c r="B88" s="81" t="s">
        <v>100</v>
      </c>
      <c r="C88" s="78"/>
      <c r="D88" s="79"/>
      <c r="E88" s="57"/>
      <c r="F88" s="57"/>
      <c r="G88" s="57"/>
      <c r="H88" s="57"/>
      <c r="I88" s="57"/>
      <c r="J88" s="58"/>
      <c r="K88" s="57"/>
      <c r="L88" s="57"/>
      <c r="M88" s="57"/>
      <c r="N88" s="57"/>
      <c r="O88" s="57"/>
      <c r="P88" s="57"/>
      <c r="Q88" s="57"/>
      <c r="R88" s="57"/>
      <c r="S88" s="65"/>
    </row>
    <row r="89" spans="1:19" ht="39" x14ac:dyDescent="0.2">
      <c r="A89" s="83"/>
      <c r="B89" s="77" t="s">
        <v>47</v>
      </c>
      <c r="C89" s="78" t="s">
        <v>101</v>
      </c>
      <c r="D89" s="79" t="s">
        <v>83</v>
      </c>
      <c r="E89" s="57">
        <v>90</v>
      </c>
      <c r="F89" s="57">
        <v>20</v>
      </c>
      <c r="G89" s="57">
        <f t="shared" ref="G89:G94" si="35">E89*C89</f>
        <v>66600</v>
      </c>
      <c r="H89" s="57">
        <f t="shared" ref="H89:H94" si="36">F89*C89</f>
        <v>14800</v>
      </c>
      <c r="I89" s="57">
        <f t="shared" ref="I89:I94" si="37">H89+G89</f>
        <v>81400</v>
      </c>
      <c r="J89" s="58"/>
      <c r="K89" s="57"/>
      <c r="L89" s="57"/>
      <c r="M89" s="57">
        <f t="shared" si="24"/>
        <v>0</v>
      </c>
      <c r="N89" s="57">
        <f t="shared" si="25"/>
        <v>0</v>
      </c>
      <c r="O89" s="57"/>
      <c r="P89" s="57"/>
      <c r="Q89" s="57">
        <f t="shared" si="26"/>
        <v>0</v>
      </c>
      <c r="R89" s="57">
        <f t="shared" si="27"/>
        <v>0</v>
      </c>
      <c r="S89" s="65">
        <f t="shared" si="34"/>
        <v>0</v>
      </c>
    </row>
    <row r="90" spans="1:19" ht="39" x14ac:dyDescent="0.2">
      <c r="A90" s="75"/>
      <c r="B90" s="77" t="s">
        <v>49</v>
      </c>
      <c r="C90" s="78" t="s">
        <v>102</v>
      </c>
      <c r="D90" s="79" t="s">
        <v>83</v>
      </c>
      <c r="E90" s="57">
        <v>100</v>
      </c>
      <c r="F90" s="57">
        <v>25</v>
      </c>
      <c r="G90" s="57">
        <f t="shared" si="35"/>
        <v>32000</v>
      </c>
      <c r="H90" s="57">
        <f t="shared" si="36"/>
        <v>8000</v>
      </c>
      <c r="I90" s="57">
        <f t="shared" si="37"/>
        <v>40000</v>
      </c>
      <c r="J90" s="58"/>
      <c r="K90" s="57"/>
      <c r="L90" s="57"/>
      <c r="M90" s="57">
        <f t="shared" si="24"/>
        <v>0</v>
      </c>
      <c r="N90" s="57">
        <f t="shared" si="25"/>
        <v>0</v>
      </c>
      <c r="O90" s="57"/>
      <c r="P90" s="57"/>
      <c r="Q90" s="57">
        <f t="shared" si="26"/>
        <v>0</v>
      </c>
      <c r="R90" s="57">
        <f t="shared" si="27"/>
        <v>0</v>
      </c>
      <c r="S90" s="65">
        <f t="shared" si="34"/>
        <v>0</v>
      </c>
    </row>
    <row r="91" spans="1:19" ht="39" x14ac:dyDescent="0.2">
      <c r="A91" s="75"/>
      <c r="B91" s="77" t="s">
        <v>85</v>
      </c>
      <c r="C91" s="78" t="s">
        <v>103</v>
      </c>
      <c r="D91" s="79" t="s">
        <v>83</v>
      </c>
      <c r="E91" s="57">
        <v>107</v>
      </c>
      <c r="F91" s="57">
        <v>30</v>
      </c>
      <c r="G91" s="57">
        <f t="shared" si="35"/>
        <v>40660</v>
      </c>
      <c r="H91" s="57">
        <f t="shared" si="36"/>
        <v>11400</v>
      </c>
      <c r="I91" s="57">
        <f t="shared" si="37"/>
        <v>52060</v>
      </c>
      <c r="J91" s="58"/>
      <c r="K91" s="57"/>
      <c r="L91" s="57"/>
      <c r="M91" s="57">
        <f t="shared" si="24"/>
        <v>0</v>
      </c>
      <c r="N91" s="57">
        <f t="shared" si="25"/>
        <v>0</v>
      </c>
      <c r="O91" s="57"/>
      <c r="P91" s="57"/>
      <c r="Q91" s="57">
        <f t="shared" si="26"/>
        <v>0</v>
      </c>
      <c r="R91" s="57">
        <f t="shared" si="27"/>
        <v>0</v>
      </c>
      <c r="S91" s="65">
        <f t="shared" si="34"/>
        <v>0</v>
      </c>
    </row>
    <row r="92" spans="1:19" ht="39" x14ac:dyDescent="0.2">
      <c r="A92" s="75"/>
      <c r="B92" s="77" t="s">
        <v>42</v>
      </c>
      <c r="C92" s="78" t="s">
        <v>104</v>
      </c>
      <c r="D92" s="79" t="s">
        <v>83</v>
      </c>
      <c r="E92" s="57">
        <v>127</v>
      </c>
      <c r="F92" s="57">
        <v>35</v>
      </c>
      <c r="G92" s="57">
        <f t="shared" si="35"/>
        <v>39370</v>
      </c>
      <c r="H92" s="57">
        <f t="shared" si="36"/>
        <v>10850</v>
      </c>
      <c r="I92" s="57">
        <f t="shared" si="37"/>
        <v>50220</v>
      </c>
      <c r="J92" s="58"/>
      <c r="K92" s="57"/>
      <c r="L92" s="57"/>
      <c r="M92" s="57">
        <f t="shared" si="24"/>
        <v>0</v>
      </c>
      <c r="N92" s="57">
        <f t="shared" si="25"/>
        <v>0</v>
      </c>
      <c r="O92" s="57"/>
      <c r="P92" s="57"/>
      <c r="Q92" s="57">
        <f t="shared" si="26"/>
        <v>0</v>
      </c>
      <c r="R92" s="57">
        <f t="shared" si="27"/>
        <v>0</v>
      </c>
      <c r="S92" s="65">
        <f t="shared" si="34"/>
        <v>0</v>
      </c>
    </row>
    <row r="93" spans="1:19" ht="39" x14ac:dyDescent="0.2">
      <c r="A93" s="75"/>
      <c r="B93" s="77" t="s">
        <v>90</v>
      </c>
      <c r="C93" s="78" t="s">
        <v>105</v>
      </c>
      <c r="D93" s="79" t="s">
        <v>83</v>
      </c>
      <c r="E93" s="57">
        <v>135</v>
      </c>
      <c r="F93" s="57">
        <v>40</v>
      </c>
      <c r="G93" s="57">
        <f t="shared" si="35"/>
        <v>27000</v>
      </c>
      <c r="H93" s="57">
        <f t="shared" si="36"/>
        <v>8000</v>
      </c>
      <c r="I93" s="57">
        <f t="shared" si="37"/>
        <v>35000</v>
      </c>
      <c r="J93" s="58"/>
      <c r="K93" s="57"/>
      <c r="L93" s="57"/>
      <c r="M93" s="57">
        <f t="shared" si="24"/>
        <v>0</v>
      </c>
      <c r="N93" s="57">
        <f t="shared" si="25"/>
        <v>0</v>
      </c>
      <c r="O93" s="57"/>
      <c r="P93" s="57"/>
      <c r="Q93" s="57">
        <f t="shared" si="26"/>
        <v>0</v>
      </c>
      <c r="R93" s="57">
        <f t="shared" si="27"/>
        <v>0</v>
      </c>
      <c r="S93" s="65">
        <f t="shared" si="34"/>
        <v>0</v>
      </c>
    </row>
    <row r="94" spans="1:19" ht="39" x14ac:dyDescent="0.2">
      <c r="A94" s="75"/>
      <c r="B94" s="77" t="s">
        <v>92</v>
      </c>
      <c r="C94" s="78" t="s">
        <v>106</v>
      </c>
      <c r="D94" s="79" t="s">
        <v>83</v>
      </c>
      <c r="E94" s="57">
        <v>190</v>
      </c>
      <c r="F94" s="57">
        <v>45</v>
      </c>
      <c r="G94" s="57">
        <f t="shared" si="35"/>
        <v>28500</v>
      </c>
      <c r="H94" s="57">
        <f t="shared" si="36"/>
        <v>6750</v>
      </c>
      <c r="I94" s="57">
        <f t="shared" si="37"/>
        <v>35250</v>
      </c>
      <c r="J94" s="58"/>
      <c r="K94" s="57"/>
      <c r="L94" s="57"/>
      <c r="M94" s="57">
        <f t="shared" si="24"/>
        <v>0</v>
      </c>
      <c r="N94" s="57">
        <f t="shared" si="25"/>
        <v>0</v>
      </c>
      <c r="O94" s="57"/>
      <c r="P94" s="57"/>
      <c r="Q94" s="57">
        <f t="shared" si="26"/>
        <v>0</v>
      </c>
      <c r="R94" s="57">
        <f t="shared" si="27"/>
        <v>0</v>
      </c>
      <c r="S94" s="65">
        <f t="shared" si="34"/>
        <v>0</v>
      </c>
    </row>
    <row r="95" spans="1:19" ht="19.5" x14ac:dyDescent="0.2">
      <c r="A95" s="67"/>
      <c r="B95" s="68" t="s">
        <v>16</v>
      </c>
      <c r="C95" s="68"/>
      <c r="D95" s="68"/>
      <c r="E95" s="89"/>
      <c r="F95" s="89"/>
      <c r="G95" s="89">
        <f>SUM(G69:G94)</f>
        <v>3014730</v>
      </c>
      <c r="H95" s="89">
        <f>SUM(H69:H94)</f>
        <v>877200</v>
      </c>
      <c r="I95" s="89">
        <f>SUM(I69:I94)</f>
        <v>3891930</v>
      </c>
      <c r="J95" s="183"/>
      <c r="K95" s="147"/>
      <c r="L95" s="147"/>
      <c r="M95" s="69">
        <f t="shared" si="24"/>
        <v>0</v>
      </c>
      <c r="N95" s="139">
        <f>SUM(N69:N94)</f>
        <v>2009820</v>
      </c>
      <c r="O95" s="147"/>
      <c r="P95" s="147"/>
      <c r="Q95" s="69">
        <f t="shared" si="26"/>
        <v>0</v>
      </c>
      <c r="R95" s="139">
        <f>SUM(R69:R94)</f>
        <v>528670</v>
      </c>
      <c r="S95" s="139">
        <f>SUM(S69:S94)</f>
        <v>2538490</v>
      </c>
    </row>
    <row r="96" spans="1:19" ht="19.5" x14ac:dyDescent="0.2">
      <c r="A96" s="86">
        <v>230800</v>
      </c>
      <c r="B96" s="87" t="s">
        <v>107</v>
      </c>
      <c r="C96" s="87"/>
      <c r="D96" s="87"/>
      <c r="E96" s="57"/>
      <c r="F96" s="57"/>
      <c r="G96" s="57"/>
      <c r="H96" s="57"/>
      <c r="I96" s="57"/>
      <c r="J96" s="58"/>
      <c r="K96" s="57"/>
      <c r="L96" s="57"/>
      <c r="M96" s="57"/>
      <c r="N96" s="57"/>
      <c r="O96" s="57"/>
      <c r="P96" s="57"/>
      <c r="Q96" s="57"/>
      <c r="R96" s="57"/>
      <c r="S96" s="65"/>
    </row>
    <row r="97" spans="1:19" s="4" customFormat="1" ht="58.5" x14ac:dyDescent="0.2">
      <c r="A97" s="75">
        <v>230813</v>
      </c>
      <c r="B97" s="80" t="s">
        <v>108</v>
      </c>
      <c r="C97" s="82"/>
      <c r="D97" s="88"/>
      <c r="E97" s="57"/>
      <c r="F97" s="57"/>
      <c r="G97" s="57"/>
      <c r="H97" s="57"/>
      <c r="I97" s="57"/>
      <c r="J97" s="58"/>
      <c r="K97" s="57"/>
      <c r="L97" s="57"/>
      <c r="M97" s="57"/>
      <c r="N97" s="57"/>
      <c r="O97" s="91"/>
      <c r="P97" s="91"/>
      <c r="Q97" s="57"/>
      <c r="R97" s="57"/>
      <c r="S97" s="65"/>
    </row>
    <row r="98" spans="1:19" ht="312" x14ac:dyDescent="0.2">
      <c r="A98" s="88" t="s">
        <v>9</v>
      </c>
      <c r="B98" s="62" t="s">
        <v>109</v>
      </c>
      <c r="C98" s="63">
        <v>1</v>
      </c>
      <c r="D98" s="64" t="s">
        <v>11</v>
      </c>
      <c r="E98" s="57">
        <v>175000</v>
      </c>
      <c r="F98" s="57">
        <v>25000</v>
      </c>
      <c r="G98" s="57">
        <f>E98*C98</f>
        <v>175000</v>
      </c>
      <c r="H98" s="57">
        <f>F98*C98</f>
        <v>25000</v>
      </c>
      <c r="I98" s="57">
        <f>H98+G98</f>
        <v>200000</v>
      </c>
      <c r="J98" s="58"/>
      <c r="K98" s="57"/>
      <c r="L98" s="57"/>
      <c r="M98" s="57">
        <f t="shared" si="24"/>
        <v>0</v>
      </c>
      <c r="N98" s="57">
        <f t="shared" si="25"/>
        <v>0</v>
      </c>
      <c r="O98" s="57"/>
      <c r="P98" s="57"/>
      <c r="Q98" s="57">
        <f t="shared" si="26"/>
        <v>0</v>
      </c>
      <c r="R98" s="57">
        <f t="shared" si="27"/>
        <v>0</v>
      </c>
      <c r="S98" s="65">
        <f t="shared" si="34"/>
        <v>0</v>
      </c>
    </row>
    <row r="99" spans="1:19" ht="78" x14ac:dyDescent="0.2">
      <c r="A99" s="88" t="s">
        <v>12</v>
      </c>
      <c r="B99" s="62" t="s">
        <v>110</v>
      </c>
      <c r="C99" s="63">
        <v>1</v>
      </c>
      <c r="D99" s="64" t="s">
        <v>11</v>
      </c>
      <c r="E99" s="57">
        <v>25000</v>
      </c>
      <c r="F99" s="57">
        <v>2000</v>
      </c>
      <c r="G99" s="57">
        <f>E99*C99</f>
        <v>25000</v>
      </c>
      <c r="H99" s="57">
        <f>F99*C99</f>
        <v>2000</v>
      </c>
      <c r="I99" s="57">
        <f>H99+G99</f>
        <v>27000</v>
      </c>
      <c r="J99" s="58"/>
      <c r="K99" s="57"/>
      <c r="L99" s="57"/>
      <c r="M99" s="57">
        <f t="shared" si="24"/>
        <v>0</v>
      </c>
      <c r="N99" s="57">
        <f t="shared" si="25"/>
        <v>0</v>
      </c>
      <c r="O99" s="57"/>
      <c r="P99" s="57"/>
      <c r="Q99" s="57">
        <f t="shared" si="26"/>
        <v>0</v>
      </c>
      <c r="R99" s="57">
        <f t="shared" si="27"/>
        <v>0</v>
      </c>
      <c r="S99" s="65">
        <f t="shared" si="34"/>
        <v>0</v>
      </c>
    </row>
    <row r="100" spans="1:19" ht="19.5" x14ac:dyDescent="0.2">
      <c r="A100" s="67"/>
      <c r="B100" s="68" t="s">
        <v>16</v>
      </c>
      <c r="C100" s="68"/>
      <c r="D100" s="68"/>
      <c r="E100" s="69"/>
      <c r="F100" s="69"/>
      <c r="G100" s="89">
        <f>SUM(G96:G99)</f>
        <v>200000</v>
      </c>
      <c r="H100" s="89">
        <f>SUM(H96:H99)</f>
        <v>27000</v>
      </c>
      <c r="I100" s="89">
        <f>SUM(I96:I99)</f>
        <v>227000</v>
      </c>
      <c r="J100" s="183"/>
      <c r="K100" s="147"/>
      <c r="L100" s="147"/>
      <c r="M100" s="69">
        <f t="shared" si="24"/>
        <v>0</v>
      </c>
      <c r="N100" s="139">
        <f>SUM(N96:N99)</f>
        <v>0</v>
      </c>
      <c r="O100" s="147"/>
      <c r="P100" s="147"/>
      <c r="Q100" s="69">
        <f t="shared" si="26"/>
        <v>0</v>
      </c>
      <c r="R100" s="139">
        <f>SUM(R96:R99)</f>
        <v>0</v>
      </c>
      <c r="S100" s="139">
        <f>SUM(S96:S99)</f>
        <v>0</v>
      </c>
    </row>
    <row r="101" spans="1:19" ht="39" x14ac:dyDescent="0.2">
      <c r="A101" s="86">
        <v>230900</v>
      </c>
      <c r="B101" s="56" t="s">
        <v>111</v>
      </c>
      <c r="C101" s="56"/>
      <c r="D101" s="56"/>
      <c r="E101" s="57"/>
      <c r="F101" s="57"/>
      <c r="G101" s="57"/>
      <c r="H101" s="57"/>
      <c r="I101" s="57"/>
      <c r="J101" s="58"/>
      <c r="K101" s="57"/>
      <c r="L101" s="57"/>
      <c r="M101" s="57"/>
      <c r="N101" s="57"/>
      <c r="O101" s="57"/>
      <c r="P101" s="57"/>
      <c r="Q101" s="57"/>
      <c r="R101" s="57"/>
      <c r="S101" s="65"/>
    </row>
    <row r="102" spans="1:19" ht="39" x14ac:dyDescent="0.2">
      <c r="A102" s="92">
        <v>230923</v>
      </c>
      <c r="B102" s="92" t="s">
        <v>112</v>
      </c>
      <c r="C102" s="76"/>
      <c r="D102" s="76"/>
      <c r="E102" s="57"/>
      <c r="F102" s="57"/>
      <c r="G102" s="57"/>
      <c r="H102" s="57"/>
      <c r="I102" s="57"/>
      <c r="J102" s="58"/>
      <c r="K102" s="57"/>
      <c r="L102" s="57"/>
      <c r="M102" s="57"/>
      <c r="N102" s="57"/>
      <c r="O102" s="57"/>
      <c r="P102" s="57"/>
      <c r="Q102" s="57"/>
      <c r="R102" s="57"/>
      <c r="S102" s="65"/>
    </row>
    <row r="103" spans="1:19" ht="234" x14ac:dyDescent="0.2">
      <c r="A103" s="79" t="s">
        <v>9</v>
      </c>
      <c r="B103" s="77" t="s">
        <v>1</v>
      </c>
      <c r="C103" s="78" t="s">
        <v>263</v>
      </c>
      <c r="D103" s="79" t="s">
        <v>52</v>
      </c>
      <c r="E103" s="57">
        <v>11923.076923076924</v>
      </c>
      <c r="F103" s="57">
        <v>1907.6923076923076</v>
      </c>
      <c r="G103" s="57">
        <f>E103*C103</f>
        <v>775000</v>
      </c>
      <c r="H103" s="57">
        <f>F103*C103</f>
        <v>124000</v>
      </c>
      <c r="I103" s="57">
        <f>H103+G103</f>
        <v>899000</v>
      </c>
      <c r="J103" s="58"/>
      <c r="K103" s="57"/>
      <c r="L103" s="57">
        <v>65</v>
      </c>
      <c r="M103" s="57">
        <f t="shared" si="24"/>
        <v>65</v>
      </c>
      <c r="N103" s="57">
        <f t="shared" si="25"/>
        <v>775000</v>
      </c>
      <c r="O103" s="57"/>
      <c r="P103" s="57">
        <v>65</v>
      </c>
      <c r="Q103" s="57">
        <f t="shared" si="26"/>
        <v>65</v>
      </c>
      <c r="R103" s="57">
        <f t="shared" si="27"/>
        <v>124000</v>
      </c>
      <c r="S103" s="65">
        <f t="shared" si="34"/>
        <v>899000</v>
      </c>
    </row>
    <row r="104" spans="1:19" ht="39" x14ac:dyDescent="0.2">
      <c r="A104" s="92">
        <v>230926</v>
      </c>
      <c r="B104" s="92" t="s">
        <v>113</v>
      </c>
      <c r="C104" s="76"/>
      <c r="D104" s="76"/>
      <c r="E104" s="57"/>
      <c r="F104" s="57"/>
      <c r="G104" s="57"/>
      <c r="H104" s="57"/>
      <c r="I104" s="57"/>
      <c r="J104" s="58"/>
      <c r="K104" s="57"/>
      <c r="L104" s="57"/>
      <c r="M104" s="57"/>
      <c r="N104" s="57"/>
      <c r="O104" s="57"/>
      <c r="P104" s="57"/>
      <c r="Q104" s="57"/>
      <c r="R104" s="57"/>
      <c r="S104" s="65"/>
    </row>
    <row r="105" spans="1:19" ht="117" x14ac:dyDescent="0.2">
      <c r="A105" s="79" t="s">
        <v>9</v>
      </c>
      <c r="B105" s="77" t="s">
        <v>114</v>
      </c>
      <c r="C105" s="78" t="s">
        <v>57</v>
      </c>
      <c r="D105" s="79" t="s">
        <v>11</v>
      </c>
      <c r="E105" s="57">
        <v>0</v>
      </c>
      <c r="F105" s="57">
        <v>0</v>
      </c>
      <c r="G105" s="57">
        <f>E105*C105</f>
        <v>0</v>
      </c>
      <c r="H105" s="57">
        <f>F105*C105</f>
        <v>0</v>
      </c>
      <c r="I105" s="57">
        <f>H105+G105</f>
        <v>0</v>
      </c>
      <c r="J105" s="58"/>
      <c r="K105" s="57"/>
      <c r="L105" s="57"/>
      <c r="M105" s="57">
        <f t="shared" si="24"/>
        <v>0</v>
      </c>
      <c r="N105" s="57">
        <f t="shared" si="25"/>
        <v>0</v>
      </c>
      <c r="O105" s="57"/>
      <c r="P105" s="57"/>
      <c r="Q105" s="57">
        <f t="shared" si="26"/>
        <v>0</v>
      </c>
      <c r="R105" s="57">
        <f t="shared" si="27"/>
        <v>0</v>
      </c>
      <c r="S105" s="65">
        <f t="shared" si="34"/>
        <v>0</v>
      </c>
    </row>
    <row r="106" spans="1:19" ht="19.5" x14ac:dyDescent="0.2">
      <c r="A106" s="67"/>
      <c r="B106" s="68" t="s">
        <v>16</v>
      </c>
      <c r="C106" s="68"/>
      <c r="D106" s="68"/>
      <c r="E106" s="69"/>
      <c r="F106" s="69"/>
      <c r="G106" s="89">
        <f>SUM(G101:G105)</f>
        <v>775000</v>
      </c>
      <c r="H106" s="89">
        <f>SUM(H101:H105)</f>
        <v>124000</v>
      </c>
      <c r="I106" s="89">
        <f>SUM(I101:I105)</f>
        <v>899000</v>
      </c>
      <c r="J106" s="183"/>
      <c r="K106" s="147"/>
      <c r="L106" s="147"/>
      <c r="M106" s="69">
        <f t="shared" si="24"/>
        <v>0</v>
      </c>
      <c r="N106" s="139">
        <f>SUM(N101:N105)</f>
        <v>775000</v>
      </c>
      <c r="O106" s="147"/>
      <c r="P106" s="147"/>
      <c r="Q106" s="69">
        <f t="shared" si="26"/>
        <v>0</v>
      </c>
      <c r="R106" s="139">
        <f>SUM(R101:R105)</f>
        <v>124000</v>
      </c>
      <c r="S106" s="139">
        <f>SUM(S101:S105)</f>
        <v>899000</v>
      </c>
    </row>
    <row r="107" spans="1:19" ht="19.5" x14ac:dyDescent="0.2">
      <c r="A107" s="86">
        <v>232100</v>
      </c>
      <c r="B107" s="93" t="s">
        <v>115</v>
      </c>
      <c r="C107" s="93"/>
      <c r="D107" s="93"/>
      <c r="E107" s="57"/>
      <c r="F107" s="57"/>
      <c r="G107" s="57"/>
      <c r="H107" s="57"/>
      <c r="I107" s="57"/>
      <c r="J107" s="58"/>
      <c r="K107" s="57"/>
      <c r="L107" s="57"/>
      <c r="M107" s="57"/>
      <c r="N107" s="57"/>
      <c r="O107" s="57"/>
      <c r="P107" s="57"/>
      <c r="Q107" s="57"/>
      <c r="R107" s="57"/>
      <c r="S107" s="65"/>
    </row>
    <row r="108" spans="1:19" ht="19.5" x14ac:dyDescent="0.2">
      <c r="A108" s="75">
        <v>232113.23</v>
      </c>
      <c r="B108" s="71" t="s">
        <v>116</v>
      </c>
      <c r="C108" s="78"/>
      <c r="D108" s="79"/>
      <c r="E108" s="57"/>
      <c r="F108" s="57"/>
      <c r="G108" s="57"/>
      <c r="H108" s="57"/>
      <c r="I108" s="57"/>
      <c r="J108" s="58"/>
      <c r="K108" s="57"/>
      <c r="L108" s="57"/>
      <c r="M108" s="57"/>
      <c r="N108" s="57"/>
      <c r="O108" s="57"/>
      <c r="P108" s="57"/>
      <c r="Q108" s="57"/>
      <c r="R108" s="57"/>
      <c r="S108" s="65"/>
    </row>
    <row r="109" spans="1:19" ht="331.5" x14ac:dyDescent="0.2">
      <c r="A109" s="79" t="s">
        <v>9</v>
      </c>
      <c r="B109" s="77" t="s">
        <v>117</v>
      </c>
      <c r="C109" s="78"/>
      <c r="D109" s="79"/>
      <c r="E109" s="57"/>
      <c r="F109" s="57"/>
      <c r="G109" s="57"/>
      <c r="H109" s="57"/>
      <c r="I109" s="57"/>
      <c r="J109" s="58"/>
      <c r="K109" s="57"/>
      <c r="L109" s="57"/>
      <c r="M109" s="57"/>
      <c r="N109" s="57"/>
      <c r="O109" s="57"/>
      <c r="P109" s="57"/>
      <c r="Q109" s="57"/>
      <c r="R109" s="57"/>
      <c r="S109" s="65"/>
    </row>
    <row r="110" spans="1:19" ht="39" x14ac:dyDescent="0.2">
      <c r="A110" s="75"/>
      <c r="B110" s="77" t="s">
        <v>47</v>
      </c>
      <c r="C110" s="78" t="s">
        <v>82</v>
      </c>
      <c r="D110" s="79" t="s">
        <v>83</v>
      </c>
      <c r="E110" s="57">
        <v>300</v>
      </c>
      <c r="F110" s="57">
        <v>120</v>
      </c>
      <c r="G110" s="57">
        <f t="shared" ref="G110:G117" si="38">E110*C110</f>
        <v>78000</v>
      </c>
      <c r="H110" s="57">
        <f t="shared" ref="H110:H117" si="39">F110*C110</f>
        <v>31200</v>
      </c>
      <c r="I110" s="57">
        <f t="shared" ref="I110:I117" si="40">H110+G110</f>
        <v>109200</v>
      </c>
      <c r="J110" s="58"/>
      <c r="K110" s="57"/>
      <c r="L110" s="57"/>
      <c r="M110" s="57">
        <f t="shared" si="24"/>
        <v>0</v>
      </c>
      <c r="N110" s="57">
        <f t="shared" si="25"/>
        <v>0</v>
      </c>
      <c r="O110" s="57"/>
      <c r="P110" s="57"/>
      <c r="Q110" s="57">
        <f t="shared" si="26"/>
        <v>0</v>
      </c>
      <c r="R110" s="57">
        <f t="shared" si="27"/>
        <v>0</v>
      </c>
      <c r="S110" s="65">
        <f t="shared" si="34"/>
        <v>0</v>
      </c>
    </row>
    <row r="111" spans="1:19" ht="39" x14ac:dyDescent="0.2">
      <c r="A111" s="75"/>
      <c r="B111" s="77" t="s">
        <v>49</v>
      </c>
      <c r="C111" s="78" t="s">
        <v>84</v>
      </c>
      <c r="D111" s="79" t="s">
        <v>83</v>
      </c>
      <c r="E111" s="57">
        <v>395</v>
      </c>
      <c r="F111" s="57">
        <v>130</v>
      </c>
      <c r="G111" s="57">
        <f t="shared" si="38"/>
        <v>454250</v>
      </c>
      <c r="H111" s="57">
        <f t="shared" si="39"/>
        <v>149500</v>
      </c>
      <c r="I111" s="57">
        <f t="shared" si="40"/>
        <v>603750</v>
      </c>
      <c r="J111" s="58"/>
      <c r="K111" s="57">
        <v>188</v>
      </c>
      <c r="L111" s="57"/>
      <c r="M111" s="57">
        <f t="shared" si="24"/>
        <v>188</v>
      </c>
      <c r="N111" s="57">
        <f t="shared" si="25"/>
        <v>74260</v>
      </c>
      <c r="O111" s="57">
        <f>K111</f>
        <v>188</v>
      </c>
      <c r="P111" s="57"/>
      <c r="Q111" s="57">
        <f t="shared" si="26"/>
        <v>188</v>
      </c>
      <c r="R111" s="57">
        <f t="shared" si="27"/>
        <v>24440</v>
      </c>
      <c r="S111" s="65">
        <f t="shared" si="34"/>
        <v>98700</v>
      </c>
    </row>
    <row r="112" spans="1:19" ht="39" x14ac:dyDescent="0.2">
      <c r="A112" s="75"/>
      <c r="B112" s="77" t="s">
        <v>85</v>
      </c>
      <c r="C112" s="78" t="s">
        <v>86</v>
      </c>
      <c r="D112" s="79" t="s">
        <v>83</v>
      </c>
      <c r="E112" s="57">
        <v>475</v>
      </c>
      <c r="F112" s="57">
        <v>140</v>
      </c>
      <c r="G112" s="57">
        <f t="shared" si="38"/>
        <v>204250</v>
      </c>
      <c r="H112" s="57">
        <f t="shared" si="39"/>
        <v>60200</v>
      </c>
      <c r="I112" s="57">
        <f t="shared" si="40"/>
        <v>264450</v>
      </c>
      <c r="J112" s="58"/>
      <c r="K112" s="57"/>
      <c r="L112" s="57"/>
      <c r="M112" s="57">
        <f t="shared" si="24"/>
        <v>0</v>
      </c>
      <c r="N112" s="57">
        <f t="shared" si="25"/>
        <v>0</v>
      </c>
      <c r="O112" s="57">
        <f t="shared" ref="O112:O116" si="41">K112</f>
        <v>0</v>
      </c>
      <c r="P112" s="57"/>
      <c r="Q112" s="57">
        <f t="shared" si="26"/>
        <v>0</v>
      </c>
      <c r="R112" s="57">
        <f t="shared" si="27"/>
        <v>0</v>
      </c>
      <c r="S112" s="65">
        <f t="shared" si="34"/>
        <v>0</v>
      </c>
    </row>
    <row r="113" spans="1:19" ht="39" x14ac:dyDescent="0.2">
      <c r="A113" s="75"/>
      <c r="B113" s="77" t="s">
        <v>42</v>
      </c>
      <c r="C113" s="78" t="s">
        <v>87</v>
      </c>
      <c r="D113" s="79" t="s">
        <v>83</v>
      </c>
      <c r="E113" s="57">
        <v>635</v>
      </c>
      <c r="F113" s="57">
        <v>160</v>
      </c>
      <c r="G113" s="57">
        <f t="shared" si="38"/>
        <v>368300</v>
      </c>
      <c r="H113" s="57">
        <f t="shared" si="39"/>
        <v>92800</v>
      </c>
      <c r="I113" s="57">
        <f t="shared" si="40"/>
        <v>461100</v>
      </c>
      <c r="J113" s="58"/>
      <c r="K113" s="57">
        <v>310</v>
      </c>
      <c r="L113" s="57"/>
      <c r="M113" s="57">
        <f t="shared" si="24"/>
        <v>310</v>
      </c>
      <c r="N113" s="57">
        <f t="shared" si="25"/>
        <v>196850</v>
      </c>
      <c r="O113" s="57">
        <f t="shared" si="41"/>
        <v>310</v>
      </c>
      <c r="P113" s="57"/>
      <c r="Q113" s="57">
        <f t="shared" si="26"/>
        <v>310</v>
      </c>
      <c r="R113" s="57">
        <f t="shared" si="27"/>
        <v>49600</v>
      </c>
      <c r="S113" s="65">
        <f t="shared" si="34"/>
        <v>246450</v>
      </c>
    </row>
    <row r="114" spans="1:19" ht="39" x14ac:dyDescent="0.2">
      <c r="A114" s="75"/>
      <c r="B114" s="77" t="s">
        <v>90</v>
      </c>
      <c r="C114" s="78" t="s">
        <v>91</v>
      </c>
      <c r="D114" s="79" t="s">
        <v>83</v>
      </c>
      <c r="E114" s="57">
        <v>890</v>
      </c>
      <c r="F114" s="57">
        <v>180</v>
      </c>
      <c r="G114" s="57">
        <f t="shared" si="38"/>
        <v>551800</v>
      </c>
      <c r="H114" s="57">
        <f t="shared" si="39"/>
        <v>111600</v>
      </c>
      <c r="I114" s="57">
        <f t="shared" si="40"/>
        <v>663400</v>
      </c>
      <c r="J114" s="58"/>
      <c r="K114" s="57">
        <v>487</v>
      </c>
      <c r="L114" s="57"/>
      <c r="M114" s="57">
        <f t="shared" si="24"/>
        <v>487</v>
      </c>
      <c r="N114" s="57">
        <f t="shared" si="25"/>
        <v>433430</v>
      </c>
      <c r="O114" s="57">
        <f t="shared" si="41"/>
        <v>487</v>
      </c>
      <c r="P114" s="57"/>
      <c r="Q114" s="57">
        <f t="shared" si="26"/>
        <v>487</v>
      </c>
      <c r="R114" s="57">
        <f t="shared" si="27"/>
        <v>87660</v>
      </c>
      <c r="S114" s="65">
        <f t="shared" si="34"/>
        <v>521090</v>
      </c>
    </row>
    <row r="115" spans="1:19" ht="39" x14ac:dyDescent="0.2">
      <c r="A115" s="75"/>
      <c r="B115" s="77" t="s">
        <v>92</v>
      </c>
      <c r="C115" s="78" t="s">
        <v>93</v>
      </c>
      <c r="D115" s="79" t="s">
        <v>83</v>
      </c>
      <c r="E115" s="57">
        <v>1220</v>
      </c>
      <c r="F115" s="57">
        <v>280</v>
      </c>
      <c r="G115" s="57">
        <f t="shared" si="38"/>
        <v>305000</v>
      </c>
      <c r="H115" s="57">
        <f t="shared" si="39"/>
        <v>70000</v>
      </c>
      <c r="I115" s="57">
        <f t="shared" si="40"/>
        <v>375000</v>
      </c>
      <c r="J115" s="58"/>
      <c r="K115" s="57">
        <v>205</v>
      </c>
      <c r="L115" s="57"/>
      <c r="M115" s="57">
        <f t="shared" si="24"/>
        <v>205</v>
      </c>
      <c r="N115" s="57">
        <f t="shared" si="25"/>
        <v>250100</v>
      </c>
      <c r="O115" s="57">
        <f t="shared" si="41"/>
        <v>205</v>
      </c>
      <c r="P115" s="57"/>
      <c r="Q115" s="57">
        <f t="shared" si="26"/>
        <v>205</v>
      </c>
      <c r="R115" s="57">
        <f t="shared" si="27"/>
        <v>57400</v>
      </c>
      <c r="S115" s="65">
        <f t="shared" si="34"/>
        <v>307500</v>
      </c>
    </row>
    <row r="116" spans="1:19" ht="39" x14ac:dyDescent="0.2">
      <c r="A116" s="75"/>
      <c r="B116" s="77" t="s">
        <v>63</v>
      </c>
      <c r="C116" s="78" t="s">
        <v>94</v>
      </c>
      <c r="D116" s="79" t="s">
        <v>83</v>
      </c>
      <c r="E116" s="57">
        <v>1690</v>
      </c>
      <c r="F116" s="57">
        <v>350</v>
      </c>
      <c r="G116" s="57">
        <f t="shared" si="38"/>
        <v>625300</v>
      </c>
      <c r="H116" s="57">
        <f t="shared" si="39"/>
        <v>129500</v>
      </c>
      <c r="I116" s="57">
        <f t="shared" si="40"/>
        <v>754800</v>
      </c>
      <c r="J116" s="58"/>
      <c r="K116" s="57">
        <v>307</v>
      </c>
      <c r="L116" s="57"/>
      <c r="M116" s="57">
        <f t="shared" si="24"/>
        <v>307</v>
      </c>
      <c r="N116" s="57">
        <f t="shared" si="25"/>
        <v>518830</v>
      </c>
      <c r="O116" s="57">
        <f t="shared" si="41"/>
        <v>307</v>
      </c>
      <c r="P116" s="57"/>
      <c r="Q116" s="57">
        <f t="shared" si="26"/>
        <v>307</v>
      </c>
      <c r="R116" s="57">
        <f t="shared" si="27"/>
        <v>107450</v>
      </c>
      <c r="S116" s="65">
        <f t="shared" si="34"/>
        <v>626280</v>
      </c>
    </row>
    <row r="117" spans="1:19" ht="39" x14ac:dyDescent="0.2">
      <c r="A117" s="75"/>
      <c r="B117" s="77" t="s">
        <v>61</v>
      </c>
      <c r="C117" s="78" t="s">
        <v>95</v>
      </c>
      <c r="D117" s="79" t="s">
        <v>83</v>
      </c>
      <c r="E117" s="57">
        <v>2825</v>
      </c>
      <c r="F117" s="57">
        <v>590</v>
      </c>
      <c r="G117" s="57">
        <f t="shared" si="38"/>
        <v>649750</v>
      </c>
      <c r="H117" s="57">
        <f t="shared" si="39"/>
        <v>135700</v>
      </c>
      <c r="I117" s="57">
        <f t="shared" si="40"/>
        <v>785450</v>
      </c>
      <c r="J117" s="58"/>
      <c r="K117" s="57"/>
      <c r="L117" s="57"/>
      <c r="M117" s="57">
        <f t="shared" si="24"/>
        <v>0</v>
      </c>
      <c r="N117" s="57">
        <f t="shared" si="25"/>
        <v>0</v>
      </c>
      <c r="O117" s="57"/>
      <c r="P117" s="57"/>
      <c r="Q117" s="57">
        <f t="shared" si="26"/>
        <v>0</v>
      </c>
      <c r="R117" s="57">
        <f t="shared" si="27"/>
        <v>0</v>
      </c>
      <c r="S117" s="65">
        <f t="shared" si="34"/>
        <v>0</v>
      </c>
    </row>
    <row r="118" spans="1:19" ht="39" x14ac:dyDescent="0.3">
      <c r="A118" s="75">
        <v>232113.26</v>
      </c>
      <c r="B118" s="94" t="s">
        <v>118</v>
      </c>
      <c r="C118" s="95"/>
      <c r="D118" s="96"/>
      <c r="E118" s="57"/>
      <c r="F118" s="57"/>
      <c r="G118" s="57"/>
      <c r="H118" s="57"/>
      <c r="I118" s="57"/>
      <c r="J118" s="58"/>
      <c r="K118" s="57"/>
      <c r="L118" s="57"/>
      <c r="M118" s="57"/>
      <c r="N118" s="57"/>
      <c r="O118" s="57"/>
      <c r="P118" s="57"/>
      <c r="Q118" s="57"/>
      <c r="R118" s="57"/>
      <c r="S118" s="65"/>
    </row>
    <row r="119" spans="1:19" ht="234" x14ac:dyDescent="0.3">
      <c r="A119" s="79" t="s">
        <v>9</v>
      </c>
      <c r="B119" s="77" t="s">
        <v>119</v>
      </c>
      <c r="C119" s="95"/>
      <c r="D119" s="96"/>
      <c r="E119" s="57"/>
      <c r="F119" s="57"/>
      <c r="G119" s="57"/>
      <c r="H119" s="57"/>
      <c r="I119" s="57"/>
      <c r="J119" s="58"/>
      <c r="K119" s="57"/>
      <c r="L119" s="57"/>
      <c r="M119" s="57"/>
      <c r="N119" s="57"/>
      <c r="O119" s="57"/>
      <c r="P119" s="57"/>
      <c r="Q119" s="57"/>
      <c r="R119" s="57"/>
      <c r="S119" s="65"/>
    </row>
    <row r="120" spans="1:19" ht="39" x14ac:dyDescent="0.2">
      <c r="A120" s="97"/>
      <c r="B120" s="77" t="s">
        <v>47</v>
      </c>
      <c r="C120" s="78" t="s">
        <v>101</v>
      </c>
      <c r="D120" s="79" t="s">
        <v>83</v>
      </c>
      <c r="E120" s="57">
        <v>100</v>
      </c>
      <c r="F120" s="57">
        <v>20</v>
      </c>
      <c r="G120" s="57">
        <f t="shared" ref="G120:G125" si="42">E120*C120</f>
        <v>74000</v>
      </c>
      <c r="H120" s="57">
        <f t="shared" ref="H120:H125" si="43">F120*C120</f>
        <v>14800</v>
      </c>
      <c r="I120" s="57">
        <f t="shared" ref="I120:I125" si="44">H120+G120</f>
        <v>88800</v>
      </c>
      <c r="J120" s="58"/>
      <c r="K120" s="57"/>
      <c r="L120" s="57"/>
      <c r="M120" s="57">
        <f t="shared" si="24"/>
        <v>0</v>
      </c>
      <c r="N120" s="57">
        <f t="shared" si="25"/>
        <v>0</v>
      </c>
      <c r="O120" s="57"/>
      <c r="P120" s="57"/>
      <c r="Q120" s="57">
        <f t="shared" si="26"/>
        <v>0</v>
      </c>
      <c r="R120" s="57">
        <f t="shared" si="27"/>
        <v>0</v>
      </c>
      <c r="S120" s="65">
        <f t="shared" si="34"/>
        <v>0</v>
      </c>
    </row>
    <row r="121" spans="1:19" ht="39" x14ac:dyDescent="0.2">
      <c r="A121" s="97"/>
      <c r="B121" s="77" t="s">
        <v>49</v>
      </c>
      <c r="C121" s="78" t="s">
        <v>102</v>
      </c>
      <c r="D121" s="79" t="s">
        <v>83</v>
      </c>
      <c r="E121" s="57">
        <v>107</v>
      </c>
      <c r="F121" s="57">
        <v>20</v>
      </c>
      <c r="G121" s="57">
        <f t="shared" si="42"/>
        <v>34240</v>
      </c>
      <c r="H121" s="57">
        <f t="shared" si="43"/>
        <v>6400</v>
      </c>
      <c r="I121" s="57">
        <f t="shared" si="44"/>
        <v>40640</v>
      </c>
      <c r="J121" s="58"/>
      <c r="K121" s="57"/>
      <c r="L121" s="57"/>
      <c r="M121" s="57">
        <f t="shared" si="24"/>
        <v>0</v>
      </c>
      <c r="N121" s="57">
        <f t="shared" si="25"/>
        <v>0</v>
      </c>
      <c r="O121" s="57"/>
      <c r="P121" s="57"/>
      <c r="Q121" s="57">
        <f t="shared" si="26"/>
        <v>0</v>
      </c>
      <c r="R121" s="57">
        <f t="shared" si="27"/>
        <v>0</v>
      </c>
      <c r="S121" s="65">
        <f t="shared" si="34"/>
        <v>0</v>
      </c>
    </row>
    <row r="122" spans="1:19" ht="39" x14ac:dyDescent="0.2">
      <c r="A122" s="97"/>
      <c r="B122" s="77" t="s">
        <v>85</v>
      </c>
      <c r="C122" s="78" t="s">
        <v>103</v>
      </c>
      <c r="D122" s="79" t="s">
        <v>83</v>
      </c>
      <c r="E122" s="57">
        <v>134</v>
      </c>
      <c r="F122" s="57">
        <v>20</v>
      </c>
      <c r="G122" s="57">
        <f t="shared" si="42"/>
        <v>50920</v>
      </c>
      <c r="H122" s="57">
        <f t="shared" si="43"/>
        <v>7600</v>
      </c>
      <c r="I122" s="57">
        <f t="shared" si="44"/>
        <v>58520</v>
      </c>
      <c r="J122" s="58"/>
      <c r="K122" s="57"/>
      <c r="L122" s="57"/>
      <c r="M122" s="57">
        <f t="shared" si="24"/>
        <v>0</v>
      </c>
      <c r="N122" s="57">
        <f t="shared" si="25"/>
        <v>0</v>
      </c>
      <c r="O122" s="57"/>
      <c r="P122" s="57"/>
      <c r="Q122" s="57">
        <f t="shared" si="26"/>
        <v>0</v>
      </c>
      <c r="R122" s="57">
        <f t="shared" si="27"/>
        <v>0</v>
      </c>
      <c r="S122" s="65">
        <f t="shared" si="34"/>
        <v>0</v>
      </c>
    </row>
    <row r="123" spans="1:19" ht="39" x14ac:dyDescent="0.2">
      <c r="A123" s="97"/>
      <c r="B123" s="77" t="s">
        <v>42</v>
      </c>
      <c r="C123" s="78" t="s">
        <v>104</v>
      </c>
      <c r="D123" s="79" t="s">
        <v>83</v>
      </c>
      <c r="E123" s="57">
        <v>200</v>
      </c>
      <c r="F123" s="57">
        <v>20</v>
      </c>
      <c r="G123" s="57">
        <f t="shared" si="42"/>
        <v>62000</v>
      </c>
      <c r="H123" s="57">
        <f t="shared" si="43"/>
        <v>6200</v>
      </c>
      <c r="I123" s="57">
        <f t="shared" si="44"/>
        <v>68200</v>
      </c>
      <c r="J123" s="58"/>
      <c r="K123" s="57"/>
      <c r="L123" s="57"/>
      <c r="M123" s="57">
        <f t="shared" si="24"/>
        <v>0</v>
      </c>
      <c r="N123" s="57">
        <f t="shared" si="25"/>
        <v>0</v>
      </c>
      <c r="O123" s="57"/>
      <c r="P123" s="57"/>
      <c r="Q123" s="57">
        <f t="shared" si="26"/>
        <v>0</v>
      </c>
      <c r="R123" s="57">
        <f t="shared" si="27"/>
        <v>0</v>
      </c>
      <c r="S123" s="65">
        <f t="shared" si="34"/>
        <v>0</v>
      </c>
    </row>
    <row r="124" spans="1:19" ht="39" x14ac:dyDescent="0.2">
      <c r="A124" s="97"/>
      <c r="B124" s="77" t="s">
        <v>90</v>
      </c>
      <c r="C124" s="78" t="s">
        <v>105</v>
      </c>
      <c r="D124" s="79" t="s">
        <v>83</v>
      </c>
      <c r="E124" s="57">
        <v>330</v>
      </c>
      <c r="F124" s="57">
        <v>30</v>
      </c>
      <c r="G124" s="57">
        <f t="shared" si="42"/>
        <v>66000</v>
      </c>
      <c r="H124" s="57">
        <f t="shared" si="43"/>
        <v>6000</v>
      </c>
      <c r="I124" s="57">
        <f t="shared" si="44"/>
        <v>72000</v>
      </c>
      <c r="J124" s="58"/>
      <c r="K124" s="57"/>
      <c r="L124" s="57"/>
      <c r="M124" s="57">
        <f t="shared" si="24"/>
        <v>0</v>
      </c>
      <c r="N124" s="57">
        <f t="shared" si="25"/>
        <v>0</v>
      </c>
      <c r="O124" s="57"/>
      <c r="P124" s="57"/>
      <c r="Q124" s="57">
        <f t="shared" si="26"/>
        <v>0</v>
      </c>
      <c r="R124" s="57">
        <f t="shared" si="27"/>
        <v>0</v>
      </c>
      <c r="S124" s="65">
        <f t="shared" si="34"/>
        <v>0</v>
      </c>
    </row>
    <row r="125" spans="1:19" ht="39" x14ac:dyDescent="0.2">
      <c r="A125" s="97"/>
      <c r="B125" s="77" t="s">
        <v>92</v>
      </c>
      <c r="C125" s="78" t="s">
        <v>106</v>
      </c>
      <c r="D125" s="79" t="s">
        <v>83</v>
      </c>
      <c r="E125" s="57">
        <v>460</v>
      </c>
      <c r="F125" s="57">
        <v>40</v>
      </c>
      <c r="G125" s="57">
        <f t="shared" si="42"/>
        <v>69000</v>
      </c>
      <c r="H125" s="57">
        <f t="shared" si="43"/>
        <v>6000</v>
      </c>
      <c r="I125" s="57">
        <f t="shared" si="44"/>
        <v>75000</v>
      </c>
      <c r="J125" s="58"/>
      <c r="K125" s="57"/>
      <c r="L125" s="57"/>
      <c r="M125" s="57">
        <f t="shared" si="24"/>
        <v>0</v>
      </c>
      <c r="N125" s="57">
        <f t="shared" si="25"/>
        <v>0</v>
      </c>
      <c r="O125" s="57"/>
      <c r="P125" s="57"/>
      <c r="Q125" s="57">
        <f t="shared" si="26"/>
        <v>0</v>
      </c>
      <c r="R125" s="57">
        <f t="shared" si="27"/>
        <v>0</v>
      </c>
      <c r="S125" s="65">
        <f t="shared" si="34"/>
        <v>0</v>
      </c>
    </row>
    <row r="126" spans="1:19" ht="39" x14ac:dyDescent="0.2">
      <c r="A126" s="75">
        <v>232116</v>
      </c>
      <c r="B126" s="71" t="s">
        <v>120</v>
      </c>
      <c r="C126" s="78"/>
      <c r="D126" s="79"/>
      <c r="E126" s="57"/>
      <c r="F126" s="57"/>
      <c r="G126" s="57"/>
      <c r="H126" s="57"/>
      <c r="I126" s="57"/>
      <c r="J126" s="58"/>
      <c r="K126" s="57"/>
      <c r="L126" s="57"/>
      <c r="M126" s="57">
        <f t="shared" si="24"/>
        <v>0</v>
      </c>
      <c r="N126" s="57">
        <f t="shared" si="25"/>
        <v>0</v>
      </c>
      <c r="O126" s="57"/>
      <c r="P126" s="57"/>
      <c r="Q126" s="57">
        <f t="shared" si="26"/>
        <v>0</v>
      </c>
      <c r="R126" s="57">
        <f t="shared" si="27"/>
        <v>0</v>
      </c>
      <c r="S126" s="65">
        <f t="shared" si="34"/>
        <v>0</v>
      </c>
    </row>
    <row r="127" spans="1:19" ht="175.5" x14ac:dyDescent="0.2">
      <c r="A127" s="79" t="s">
        <v>9</v>
      </c>
      <c r="B127" s="77" t="s">
        <v>121</v>
      </c>
      <c r="C127" s="78"/>
      <c r="D127" s="79"/>
      <c r="E127" s="57"/>
      <c r="F127" s="57"/>
      <c r="G127" s="57"/>
      <c r="H127" s="57"/>
      <c r="I127" s="57"/>
      <c r="J127" s="58"/>
      <c r="K127" s="57"/>
      <c r="L127" s="57"/>
      <c r="M127" s="57"/>
      <c r="N127" s="57"/>
      <c r="O127" s="57"/>
      <c r="P127" s="57"/>
      <c r="Q127" s="57"/>
      <c r="R127" s="57"/>
      <c r="S127" s="65"/>
    </row>
    <row r="128" spans="1:19" ht="39" x14ac:dyDescent="0.2">
      <c r="A128" s="79" t="s">
        <v>80</v>
      </c>
      <c r="B128" s="80" t="s">
        <v>122</v>
      </c>
      <c r="C128" s="78"/>
      <c r="D128" s="79"/>
      <c r="E128" s="57"/>
      <c r="F128" s="57"/>
      <c r="G128" s="57"/>
      <c r="H128" s="57"/>
      <c r="I128" s="57"/>
      <c r="J128" s="58"/>
      <c r="K128" s="57"/>
      <c r="L128" s="57"/>
      <c r="M128" s="57"/>
      <c r="N128" s="57"/>
      <c r="O128" s="57"/>
      <c r="P128" s="57"/>
      <c r="Q128" s="57"/>
      <c r="R128" s="57"/>
      <c r="S128" s="65"/>
    </row>
    <row r="129" spans="1:19" ht="39" x14ac:dyDescent="0.2">
      <c r="A129" s="79"/>
      <c r="B129" s="98" t="s">
        <v>123</v>
      </c>
      <c r="C129" s="99"/>
      <c r="D129" s="79"/>
      <c r="E129" s="57"/>
      <c r="F129" s="57"/>
      <c r="G129" s="57"/>
      <c r="H129" s="57"/>
      <c r="I129" s="57"/>
      <c r="J129" s="58"/>
      <c r="K129" s="57"/>
      <c r="L129" s="57"/>
      <c r="M129" s="57"/>
      <c r="N129" s="57"/>
      <c r="O129" s="57"/>
      <c r="P129" s="57"/>
      <c r="Q129" s="57"/>
      <c r="R129" s="57"/>
      <c r="S129" s="65"/>
    </row>
    <row r="130" spans="1:19" ht="39" x14ac:dyDescent="0.2">
      <c r="A130" s="79"/>
      <c r="B130" s="77" t="s">
        <v>42</v>
      </c>
      <c r="C130" s="78" t="s">
        <v>44</v>
      </c>
      <c r="D130" s="79" t="s">
        <v>31</v>
      </c>
      <c r="E130" s="57">
        <v>7500</v>
      </c>
      <c r="F130" s="57">
        <v>1800</v>
      </c>
      <c r="G130" s="57">
        <f>E130*C130</f>
        <v>22500</v>
      </c>
      <c r="H130" s="57">
        <f>F130*C130</f>
        <v>5400</v>
      </c>
      <c r="I130" s="57">
        <f>H130+G130</f>
        <v>27900</v>
      </c>
      <c r="J130" s="58"/>
      <c r="K130" s="57"/>
      <c r="L130" s="57">
        <v>3</v>
      </c>
      <c r="M130" s="57">
        <f t="shared" si="24"/>
        <v>3</v>
      </c>
      <c r="N130" s="57">
        <f t="shared" si="25"/>
        <v>22500</v>
      </c>
      <c r="O130" s="57"/>
      <c r="P130" s="57">
        <v>3</v>
      </c>
      <c r="Q130" s="57">
        <f t="shared" si="26"/>
        <v>3</v>
      </c>
      <c r="R130" s="57">
        <f t="shared" si="27"/>
        <v>5400</v>
      </c>
      <c r="S130" s="65">
        <f t="shared" si="34"/>
        <v>27900</v>
      </c>
    </row>
    <row r="131" spans="1:19" ht="19.5" x14ac:dyDescent="0.2">
      <c r="A131" s="79" t="s">
        <v>88</v>
      </c>
      <c r="B131" s="98" t="s">
        <v>124</v>
      </c>
      <c r="C131" s="99"/>
      <c r="D131" s="79"/>
      <c r="E131" s="57"/>
      <c r="F131" s="57"/>
      <c r="G131" s="57"/>
      <c r="H131" s="57"/>
      <c r="I131" s="57"/>
      <c r="J131" s="58"/>
      <c r="K131" s="57"/>
      <c r="L131" s="57"/>
      <c r="M131" s="57"/>
      <c r="N131" s="57"/>
      <c r="O131" s="57"/>
      <c r="P131" s="57"/>
      <c r="Q131" s="57"/>
      <c r="R131" s="57"/>
      <c r="S131" s="65"/>
    </row>
    <row r="132" spans="1:19" ht="19.5" x14ac:dyDescent="0.2">
      <c r="A132" s="79"/>
      <c r="B132" s="98" t="s">
        <v>125</v>
      </c>
      <c r="C132" s="99">
        <v>2</v>
      </c>
      <c r="D132" s="79" t="s">
        <v>31</v>
      </c>
      <c r="E132" s="57">
        <v>4200</v>
      </c>
      <c r="F132" s="57">
        <v>1700</v>
      </c>
      <c r="G132" s="57">
        <f>E132*C132</f>
        <v>8400</v>
      </c>
      <c r="H132" s="57">
        <f>F132*C132</f>
        <v>3400</v>
      </c>
      <c r="I132" s="57">
        <f>H132+G132</f>
        <v>11800</v>
      </c>
      <c r="J132" s="58"/>
      <c r="K132" s="57"/>
      <c r="L132" s="57">
        <v>2</v>
      </c>
      <c r="M132" s="57">
        <f t="shared" si="24"/>
        <v>2</v>
      </c>
      <c r="N132" s="57">
        <f t="shared" si="25"/>
        <v>8400</v>
      </c>
      <c r="O132" s="57"/>
      <c r="P132" s="57">
        <v>2</v>
      </c>
      <c r="Q132" s="57">
        <f t="shared" si="26"/>
        <v>2</v>
      </c>
      <c r="R132" s="57">
        <f t="shared" si="27"/>
        <v>3400</v>
      </c>
      <c r="S132" s="65">
        <f t="shared" si="34"/>
        <v>11800</v>
      </c>
    </row>
    <row r="133" spans="1:19" ht="19.5" x14ac:dyDescent="0.2">
      <c r="A133" s="83"/>
      <c r="B133" s="80" t="s">
        <v>126</v>
      </c>
      <c r="C133" s="78"/>
      <c r="D133" s="79"/>
      <c r="E133" s="57"/>
      <c r="F133" s="57"/>
      <c r="G133" s="57"/>
      <c r="H133" s="57"/>
      <c r="I133" s="57"/>
      <c r="J133" s="58"/>
      <c r="K133" s="57"/>
      <c r="L133" s="57"/>
      <c r="M133" s="57"/>
      <c r="N133" s="57"/>
      <c r="O133" s="57"/>
      <c r="P133" s="57"/>
      <c r="Q133" s="57"/>
      <c r="R133" s="57"/>
      <c r="S133" s="65"/>
    </row>
    <row r="134" spans="1:19" ht="39" x14ac:dyDescent="0.2">
      <c r="A134" s="83"/>
      <c r="B134" s="98" t="s">
        <v>123</v>
      </c>
      <c r="C134" s="99"/>
      <c r="D134" s="79"/>
      <c r="E134" s="57"/>
      <c r="F134" s="57"/>
      <c r="G134" s="57"/>
      <c r="H134" s="57"/>
      <c r="I134" s="57"/>
      <c r="J134" s="58"/>
      <c r="K134" s="57"/>
      <c r="L134" s="57"/>
      <c r="M134" s="57"/>
      <c r="N134" s="57"/>
      <c r="O134" s="57"/>
      <c r="P134" s="57"/>
      <c r="Q134" s="57"/>
      <c r="R134" s="57"/>
      <c r="S134" s="65"/>
    </row>
    <row r="135" spans="1:19" ht="29.25" customHeight="1" x14ac:dyDescent="0.2">
      <c r="A135" s="83"/>
      <c r="B135" s="77" t="s">
        <v>47</v>
      </c>
      <c r="C135" s="99">
        <v>18</v>
      </c>
      <c r="D135" s="79" t="s">
        <v>52</v>
      </c>
      <c r="E135" s="57">
        <v>2200</v>
      </c>
      <c r="F135" s="57">
        <v>700</v>
      </c>
      <c r="G135" s="57">
        <f t="shared" ref="G135:G136" si="45">E135*C135</f>
        <v>39600</v>
      </c>
      <c r="H135" s="57">
        <f t="shared" ref="H135:H136" si="46">F135*C135</f>
        <v>12600</v>
      </c>
      <c r="I135" s="57">
        <f t="shared" ref="I135:I136" si="47">H135+G135</f>
        <v>52200</v>
      </c>
      <c r="J135" s="58"/>
      <c r="K135" s="57"/>
      <c r="L135" s="57">
        <v>18</v>
      </c>
      <c r="M135" s="57">
        <f t="shared" ref="M135:M198" si="48">L135+K135</f>
        <v>18</v>
      </c>
      <c r="N135" s="57">
        <f t="shared" ref="N135:N198" si="49">M135*E135</f>
        <v>39600</v>
      </c>
      <c r="O135" s="57"/>
      <c r="P135" s="57">
        <v>18</v>
      </c>
      <c r="Q135" s="57">
        <f t="shared" ref="Q135:Q198" si="50">P135+O135</f>
        <v>18</v>
      </c>
      <c r="R135" s="57">
        <f t="shared" ref="R135:R198" si="51">Q135*F135</f>
        <v>12600</v>
      </c>
      <c r="S135" s="65">
        <f t="shared" si="34"/>
        <v>52200</v>
      </c>
    </row>
    <row r="136" spans="1:19" ht="39" x14ac:dyDescent="0.2">
      <c r="A136" s="83"/>
      <c r="B136" s="77" t="s">
        <v>49</v>
      </c>
      <c r="C136" s="99">
        <v>44</v>
      </c>
      <c r="D136" s="79" t="s">
        <v>31</v>
      </c>
      <c r="E136" s="57">
        <v>3500</v>
      </c>
      <c r="F136" s="57">
        <v>900</v>
      </c>
      <c r="G136" s="57">
        <f t="shared" si="45"/>
        <v>154000</v>
      </c>
      <c r="H136" s="57">
        <f t="shared" si="46"/>
        <v>39600</v>
      </c>
      <c r="I136" s="57">
        <f t="shared" si="47"/>
        <v>193600</v>
      </c>
      <c r="J136" s="58"/>
      <c r="K136" s="57"/>
      <c r="L136" s="57">
        <v>44</v>
      </c>
      <c r="M136" s="57">
        <f t="shared" si="48"/>
        <v>44</v>
      </c>
      <c r="N136" s="57">
        <f t="shared" si="49"/>
        <v>154000</v>
      </c>
      <c r="O136" s="57"/>
      <c r="P136" s="57">
        <v>44</v>
      </c>
      <c r="Q136" s="57">
        <f t="shared" si="50"/>
        <v>44</v>
      </c>
      <c r="R136" s="57">
        <f t="shared" si="51"/>
        <v>39600</v>
      </c>
      <c r="S136" s="65">
        <f t="shared" si="34"/>
        <v>193600</v>
      </c>
    </row>
    <row r="137" spans="1:19" ht="19.5" x14ac:dyDescent="0.2">
      <c r="A137" s="67"/>
      <c r="B137" s="68" t="s">
        <v>16</v>
      </c>
      <c r="C137" s="68"/>
      <c r="D137" s="68"/>
      <c r="E137" s="69"/>
      <c r="F137" s="69"/>
      <c r="G137" s="89">
        <f>SUM(G107:G136)</f>
        <v>3817310</v>
      </c>
      <c r="H137" s="89">
        <f>SUM(H107:H136)</f>
        <v>888500</v>
      </c>
      <c r="I137" s="89">
        <f>SUM(I107:I136)</f>
        <v>4705810</v>
      </c>
      <c r="J137" s="183"/>
      <c r="K137" s="147"/>
      <c r="L137" s="147"/>
      <c r="M137" s="69">
        <f t="shared" si="48"/>
        <v>0</v>
      </c>
      <c r="N137" s="139">
        <f>SUM(N107:N136)</f>
        <v>1697970</v>
      </c>
      <c r="O137" s="147"/>
      <c r="P137" s="147"/>
      <c r="Q137" s="69">
        <f t="shared" si="50"/>
        <v>0</v>
      </c>
      <c r="R137" s="139">
        <f>SUM(R107:R136)</f>
        <v>387550</v>
      </c>
      <c r="S137" s="139">
        <f>SUM(S107:S136)</f>
        <v>2085520</v>
      </c>
    </row>
    <row r="138" spans="1:19" ht="19.5" x14ac:dyDescent="0.2">
      <c r="A138" s="71">
        <v>232300</v>
      </c>
      <c r="B138" s="71" t="s">
        <v>127</v>
      </c>
      <c r="C138" s="76"/>
      <c r="D138" s="76"/>
      <c r="E138" s="57"/>
      <c r="F138" s="57"/>
      <c r="G138" s="57"/>
      <c r="H138" s="57"/>
      <c r="I138" s="57"/>
      <c r="J138" s="58"/>
      <c r="K138" s="57"/>
      <c r="L138" s="57"/>
      <c r="M138" s="57"/>
      <c r="N138" s="57"/>
      <c r="O138" s="57"/>
      <c r="P138" s="57"/>
      <c r="Q138" s="57"/>
      <c r="R138" s="57"/>
      <c r="S138" s="65"/>
    </row>
    <row r="139" spans="1:19" ht="19.5" x14ac:dyDescent="0.2">
      <c r="A139" s="71">
        <v>232313</v>
      </c>
      <c r="B139" s="71" t="s">
        <v>128</v>
      </c>
      <c r="C139" s="76"/>
      <c r="D139" s="76"/>
      <c r="E139" s="57"/>
      <c r="F139" s="57"/>
      <c r="G139" s="57"/>
      <c r="H139" s="57"/>
      <c r="I139" s="57"/>
      <c r="J139" s="58"/>
      <c r="K139" s="57"/>
      <c r="L139" s="57"/>
      <c r="M139" s="57"/>
      <c r="N139" s="57"/>
      <c r="O139" s="57"/>
      <c r="P139" s="57"/>
      <c r="Q139" s="57"/>
      <c r="R139" s="57"/>
      <c r="S139" s="65"/>
    </row>
    <row r="140" spans="1:19" ht="175.5" x14ac:dyDescent="0.2">
      <c r="A140" s="79" t="s">
        <v>9</v>
      </c>
      <c r="B140" s="77" t="s">
        <v>129</v>
      </c>
      <c r="C140" s="78" t="s">
        <v>57</v>
      </c>
      <c r="D140" s="79" t="s">
        <v>130</v>
      </c>
      <c r="E140" s="57">
        <v>90000</v>
      </c>
      <c r="F140" s="57">
        <v>24000</v>
      </c>
      <c r="G140" s="57">
        <f>E140*C140</f>
        <v>90000</v>
      </c>
      <c r="H140" s="57">
        <f>F140*C140</f>
        <v>24000</v>
      </c>
      <c r="I140" s="57">
        <f>H140+G140</f>
        <v>114000</v>
      </c>
      <c r="J140" s="58"/>
      <c r="K140" s="57"/>
      <c r="L140" s="57"/>
      <c r="M140" s="57">
        <f t="shared" si="48"/>
        <v>0</v>
      </c>
      <c r="N140" s="57">
        <f t="shared" si="49"/>
        <v>0</v>
      </c>
      <c r="O140" s="57"/>
      <c r="P140" s="57"/>
      <c r="Q140" s="57">
        <f t="shared" si="50"/>
        <v>0</v>
      </c>
      <c r="R140" s="57">
        <f t="shared" si="51"/>
        <v>0</v>
      </c>
      <c r="S140" s="65">
        <f t="shared" si="34"/>
        <v>0</v>
      </c>
    </row>
    <row r="141" spans="1:19" ht="19.5" x14ac:dyDescent="0.2">
      <c r="A141" s="67"/>
      <c r="B141" s="68" t="s">
        <v>16</v>
      </c>
      <c r="C141" s="68"/>
      <c r="D141" s="68"/>
      <c r="E141" s="69"/>
      <c r="F141" s="69"/>
      <c r="G141" s="89">
        <f>SUM(G138:G140)</f>
        <v>90000</v>
      </c>
      <c r="H141" s="89">
        <f>SUM(H138:H140)</f>
        <v>24000</v>
      </c>
      <c r="I141" s="89">
        <f>SUM(I138:I140)</f>
        <v>114000</v>
      </c>
      <c r="J141" s="183"/>
      <c r="K141" s="147"/>
      <c r="L141" s="147"/>
      <c r="M141" s="69">
        <f t="shared" si="48"/>
        <v>0</v>
      </c>
      <c r="N141" s="139">
        <f>SUM(N138:N140)</f>
        <v>0</v>
      </c>
      <c r="O141" s="147"/>
      <c r="P141" s="147"/>
      <c r="Q141" s="69">
        <f t="shared" si="50"/>
        <v>0</v>
      </c>
      <c r="R141" s="139">
        <f>SUM(R138:R140)</f>
        <v>0</v>
      </c>
      <c r="S141" s="139">
        <f>SUM(S138:S140)</f>
        <v>0</v>
      </c>
    </row>
    <row r="142" spans="1:19" ht="19.5" x14ac:dyDescent="0.2">
      <c r="A142" s="100">
        <v>233100</v>
      </c>
      <c r="B142" s="87" t="s">
        <v>131</v>
      </c>
      <c r="C142" s="87"/>
      <c r="D142" s="87"/>
      <c r="E142" s="57"/>
      <c r="F142" s="57"/>
      <c r="G142" s="57"/>
      <c r="H142" s="57"/>
      <c r="I142" s="57"/>
      <c r="J142" s="58"/>
      <c r="K142" s="57"/>
      <c r="L142" s="57"/>
      <c r="M142" s="57"/>
      <c r="N142" s="57"/>
      <c r="O142" s="57"/>
      <c r="P142" s="57"/>
      <c r="Q142" s="57"/>
      <c r="R142" s="57"/>
      <c r="S142" s="65"/>
    </row>
    <row r="143" spans="1:19" ht="58.5" x14ac:dyDescent="0.2">
      <c r="A143" s="75">
        <v>233116.23</v>
      </c>
      <c r="B143" s="71" t="s">
        <v>132</v>
      </c>
      <c r="C143" s="78"/>
      <c r="D143" s="79"/>
      <c r="E143" s="57"/>
      <c r="F143" s="57"/>
      <c r="G143" s="57"/>
      <c r="H143" s="57"/>
      <c r="I143" s="57"/>
      <c r="J143" s="58"/>
      <c r="K143" s="57"/>
      <c r="L143" s="57"/>
      <c r="M143" s="57"/>
      <c r="N143" s="57"/>
      <c r="O143" s="57"/>
      <c r="P143" s="57"/>
      <c r="Q143" s="57"/>
      <c r="R143" s="57"/>
      <c r="S143" s="65"/>
    </row>
    <row r="144" spans="1:19" ht="156" x14ac:dyDescent="0.2">
      <c r="A144" s="83"/>
      <c r="B144" s="77" t="s">
        <v>133</v>
      </c>
      <c r="C144" s="78"/>
      <c r="D144" s="79"/>
      <c r="E144" s="57"/>
      <c r="F144" s="57"/>
      <c r="G144" s="57"/>
      <c r="H144" s="57"/>
      <c r="I144" s="57"/>
      <c r="J144" s="58"/>
      <c r="K144" s="57"/>
      <c r="L144" s="57"/>
      <c r="M144" s="57"/>
      <c r="N144" s="57"/>
      <c r="O144" s="57"/>
      <c r="P144" s="57"/>
      <c r="Q144" s="57"/>
      <c r="R144" s="57"/>
      <c r="S144" s="65"/>
    </row>
    <row r="145" spans="1:19" ht="19.5" x14ac:dyDescent="0.2">
      <c r="A145" s="79" t="s">
        <v>9</v>
      </c>
      <c r="B145" s="77" t="s">
        <v>134</v>
      </c>
      <c r="C145" s="78" t="s">
        <v>135</v>
      </c>
      <c r="D145" s="101" t="s">
        <v>136</v>
      </c>
      <c r="E145" s="57">
        <v>230</v>
      </c>
      <c r="F145" s="57">
        <v>50</v>
      </c>
      <c r="G145" s="57">
        <f>E145*C145</f>
        <v>3266000</v>
      </c>
      <c r="H145" s="57">
        <f>F145*C145</f>
        <v>710000</v>
      </c>
      <c r="I145" s="57">
        <f>H145+G145</f>
        <v>3976000</v>
      </c>
      <c r="J145" s="58"/>
      <c r="K145" s="57">
        <v>2028</v>
      </c>
      <c r="L145" s="57"/>
      <c r="M145" s="57">
        <f t="shared" si="48"/>
        <v>2028</v>
      </c>
      <c r="N145" s="57">
        <f t="shared" si="49"/>
        <v>466440</v>
      </c>
      <c r="O145" s="57">
        <v>2028</v>
      </c>
      <c r="P145" s="57"/>
      <c r="Q145" s="57">
        <f t="shared" si="50"/>
        <v>2028</v>
      </c>
      <c r="R145" s="57">
        <f t="shared" si="51"/>
        <v>101400</v>
      </c>
      <c r="S145" s="65">
        <f t="shared" si="34"/>
        <v>567840</v>
      </c>
    </row>
    <row r="146" spans="1:19" ht="39" x14ac:dyDescent="0.2">
      <c r="A146" s="75">
        <v>233119</v>
      </c>
      <c r="B146" s="71" t="s">
        <v>137</v>
      </c>
      <c r="C146" s="78"/>
      <c r="D146" s="79"/>
      <c r="E146" s="57"/>
      <c r="F146" s="57"/>
      <c r="G146" s="57"/>
      <c r="H146" s="57"/>
      <c r="I146" s="57"/>
      <c r="J146" s="58"/>
      <c r="K146" s="57"/>
      <c r="L146" s="57"/>
      <c r="M146" s="57"/>
      <c r="N146" s="57"/>
      <c r="O146" s="57"/>
      <c r="P146" s="57"/>
      <c r="Q146" s="57"/>
      <c r="R146" s="57"/>
      <c r="S146" s="65"/>
    </row>
    <row r="147" spans="1:19" ht="195" x14ac:dyDescent="0.2">
      <c r="A147" s="79" t="s">
        <v>9</v>
      </c>
      <c r="B147" s="77" t="s">
        <v>138</v>
      </c>
      <c r="C147" s="78" t="s">
        <v>57</v>
      </c>
      <c r="D147" s="79" t="s">
        <v>130</v>
      </c>
      <c r="E147" s="57">
        <v>175000</v>
      </c>
      <c r="F147" s="57">
        <v>25000</v>
      </c>
      <c r="G147" s="57">
        <f>E147*C147</f>
        <v>175000</v>
      </c>
      <c r="H147" s="57">
        <f>F147*C147</f>
        <v>25000</v>
      </c>
      <c r="I147" s="57">
        <f>H147+G147</f>
        <v>200000</v>
      </c>
      <c r="J147" s="58"/>
      <c r="K147" s="57"/>
      <c r="L147" s="57"/>
      <c r="M147" s="57">
        <f t="shared" si="48"/>
        <v>0</v>
      </c>
      <c r="N147" s="57">
        <f t="shared" si="49"/>
        <v>0</v>
      </c>
      <c r="O147" s="57"/>
      <c r="P147" s="57"/>
      <c r="Q147" s="57">
        <f t="shared" si="50"/>
        <v>0</v>
      </c>
      <c r="R147" s="57">
        <f t="shared" si="51"/>
        <v>0</v>
      </c>
      <c r="S147" s="65">
        <f t="shared" si="34"/>
        <v>0</v>
      </c>
    </row>
    <row r="148" spans="1:19" ht="19.5" x14ac:dyDescent="0.2">
      <c r="A148" s="67"/>
      <c r="B148" s="68" t="s">
        <v>16</v>
      </c>
      <c r="C148" s="68"/>
      <c r="D148" s="68"/>
      <c r="E148" s="69"/>
      <c r="F148" s="69"/>
      <c r="G148" s="89">
        <f>SUM(G142:G147)</f>
        <v>3441000</v>
      </c>
      <c r="H148" s="89">
        <f>SUM(H142:H147)</f>
        <v>735000</v>
      </c>
      <c r="I148" s="89">
        <f>SUM(I142:I147)</f>
        <v>4176000</v>
      </c>
      <c r="J148" s="183"/>
      <c r="K148" s="147"/>
      <c r="L148" s="147"/>
      <c r="M148" s="69">
        <f t="shared" si="48"/>
        <v>0</v>
      </c>
      <c r="N148" s="139">
        <f>SUM(N142:N147)</f>
        <v>466440</v>
      </c>
      <c r="O148" s="147"/>
      <c r="P148" s="147"/>
      <c r="Q148" s="69">
        <f t="shared" si="50"/>
        <v>0</v>
      </c>
      <c r="R148" s="139">
        <f>SUM(R142:R147)</f>
        <v>101400</v>
      </c>
      <c r="S148" s="139">
        <f>SUM(S142:S147)</f>
        <v>567840</v>
      </c>
    </row>
    <row r="149" spans="1:19" ht="19.5" x14ac:dyDescent="0.2">
      <c r="A149" s="86">
        <v>233300</v>
      </c>
      <c r="B149" s="87" t="s">
        <v>139</v>
      </c>
      <c r="C149" s="87"/>
      <c r="D149" s="87"/>
      <c r="E149" s="57"/>
      <c r="F149" s="57"/>
      <c r="G149" s="57"/>
      <c r="H149" s="57"/>
      <c r="I149" s="57"/>
      <c r="J149" s="58"/>
      <c r="K149" s="57"/>
      <c r="L149" s="57"/>
      <c r="M149" s="57"/>
      <c r="N149" s="57"/>
      <c r="O149" s="57"/>
      <c r="P149" s="57"/>
      <c r="Q149" s="57"/>
      <c r="R149" s="57"/>
      <c r="S149" s="65"/>
    </row>
    <row r="150" spans="1:19" ht="19.5" x14ac:dyDescent="0.2">
      <c r="A150" s="75">
        <v>233313</v>
      </c>
      <c r="B150" s="71" t="s">
        <v>140</v>
      </c>
      <c r="C150" s="78"/>
      <c r="D150" s="79"/>
      <c r="E150" s="57"/>
      <c r="F150" s="57"/>
      <c r="G150" s="57"/>
      <c r="H150" s="57"/>
      <c r="I150" s="57"/>
      <c r="J150" s="58"/>
      <c r="K150" s="57"/>
      <c r="L150" s="57"/>
      <c r="M150" s="57"/>
      <c r="N150" s="57"/>
      <c r="O150" s="57"/>
      <c r="P150" s="57"/>
      <c r="Q150" s="57"/>
      <c r="R150" s="57"/>
      <c r="S150" s="65"/>
    </row>
    <row r="151" spans="1:19" ht="136.5" x14ac:dyDescent="0.2">
      <c r="A151" s="79" t="s">
        <v>9</v>
      </c>
      <c r="B151" s="77" t="s">
        <v>141</v>
      </c>
      <c r="C151" s="102"/>
      <c r="D151" s="102"/>
      <c r="E151" s="57"/>
      <c r="F151" s="57"/>
      <c r="G151" s="57"/>
      <c r="H151" s="57"/>
      <c r="I151" s="57"/>
      <c r="J151" s="58"/>
      <c r="K151" s="57"/>
      <c r="L151" s="57"/>
      <c r="M151" s="57"/>
      <c r="N151" s="57"/>
      <c r="O151" s="57"/>
      <c r="P151" s="57"/>
      <c r="Q151" s="57"/>
      <c r="R151" s="57"/>
      <c r="S151" s="65"/>
    </row>
    <row r="152" spans="1:19" ht="19.5" x14ac:dyDescent="0.2">
      <c r="A152" s="83"/>
      <c r="B152" s="77" t="s">
        <v>142</v>
      </c>
      <c r="C152" s="78" t="s">
        <v>57</v>
      </c>
      <c r="D152" s="79" t="s">
        <v>78</v>
      </c>
      <c r="E152" s="57">
        <v>30000</v>
      </c>
      <c r="F152" s="57">
        <v>7000</v>
      </c>
      <c r="G152" s="57">
        <f t="shared" ref="G152:G153" si="52">E152*C152</f>
        <v>30000</v>
      </c>
      <c r="H152" s="57">
        <f t="shared" ref="H152:H153" si="53">F152*C152</f>
        <v>7000</v>
      </c>
      <c r="I152" s="57">
        <f t="shared" ref="I152:I153" si="54">H152+G152</f>
        <v>37000</v>
      </c>
      <c r="J152" s="58"/>
      <c r="K152" s="57"/>
      <c r="L152" s="57"/>
      <c r="M152" s="57">
        <f t="shared" si="48"/>
        <v>0</v>
      </c>
      <c r="N152" s="57">
        <f t="shared" si="49"/>
        <v>0</v>
      </c>
      <c r="O152" s="57"/>
      <c r="P152" s="57"/>
      <c r="Q152" s="57">
        <f t="shared" si="50"/>
        <v>0</v>
      </c>
      <c r="R152" s="57">
        <f t="shared" si="51"/>
        <v>0</v>
      </c>
      <c r="S152" s="65">
        <f t="shared" ref="S149:S204" si="55">N152+R152</f>
        <v>0</v>
      </c>
    </row>
    <row r="153" spans="1:19" ht="19.5" x14ac:dyDescent="0.2">
      <c r="A153" s="83"/>
      <c r="B153" s="77" t="s">
        <v>143</v>
      </c>
      <c r="C153" s="78" t="s">
        <v>57</v>
      </c>
      <c r="D153" s="79" t="s">
        <v>78</v>
      </c>
      <c r="E153" s="57">
        <v>25000</v>
      </c>
      <c r="F153" s="57">
        <v>7000</v>
      </c>
      <c r="G153" s="57">
        <f t="shared" si="52"/>
        <v>25000</v>
      </c>
      <c r="H153" s="57">
        <f t="shared" si="53"/>
        <v>7000</v>
      </c>
      <c r="I153" s="57">
        <f t="shared" si="54"/>
        <v>32000</v>
      </c>
      <c r="J153" s="58"/>
      <c r="K153" s="57"/>
      <c r="L153" s="57"/>
      <c r="M153" s="57">
        <f t="shared" si="48"/>
        <v>0</v>
      </c>
      <c r="N153" s="57">
        <f t="shared" si="49"/>
        <v>0</v>
      </c>
      <c r="O153" s="57"/>
      <c r="P153" s="57"/>
      <c r="Q153" s="57">
        <f t="shared" si="50"/>
        <v>0</v>
      </c>
      <c r="R153" s="57">
        <f t="shared" si="51"/>
        <v>0</v>
      </c>
      <c r="S153" s="65">
        <f t="shared" si="55"/>
        <v>0</v>
      </c>
    </row>
    <row r="154" spans="1:19" ht="19.5" x14ac:dyDescent="0.2">
      <c r="A154" s="75">
        <v>233343</v>
      </c>
      <c r="B154" s="71" t="s">
        <v>144</v>
      </c>
      <c r="C154" s="78"/>
      <c r="D154" s="79"/>
      <c r="E154" s="57"/>
      <c r="F154" s="57"/>
      <c r="G154" s="57"/>
      <c r="H154" s="57"/>
      <c r="I154" s="57"/>
      <c r="J154" s="58"/>
      <c r="K154" s="57"/>
      <c r="L154" s="57"/>
      <c r="M154" s="57"/>
      <c r="N154" s="57"/>
      <c r="O154" s="57"/>
      <c r="P154" s="57"/>
      <c r="Q154" s="57"/>
      <c r="R154" s="57"/>
      <c r="S154" s="65"/>
    </row>
    <row r="155" spans="1:19" ht="195" x14ac:dyDescent="0.2">
      <c r="A155" s="79" t="s">
        <v>9</v>
      </c>
      <c r="B155" s="77" t="s">
        <v>145</v>
      </c>
      <c r="C155" s="78" t="s">
        <v>57</v>
      </c>
      <c r="D155" s="79" t="s">
        <v>11</v>
      </c>
      <c r="E155" s="57">
        <f>375000-245000</f>
        <v>130000</v>
      </c>
      <c r="F155" s="57">
        <v>38000</v>
      </c>
      <c r="G155" s="57">
        <f>E155*C155</f>
        <v>130000</v>
      </c>
      <c r="H155" s="57">
        <f>F155*C155</f>
        <v>38000</v>
      </c>
      <c r="I155" s="57">
        <f>H155+G155</f>
        <v>168000</v>
      </c>
      <c r="J155" s="58"/>
      <c r="K155" s="149">
        <v>0.75</v>
      </c>
      <c r="L155" s="149">
        <v>0.25</v>
      </c>
      <c r="M155" s="57">
        <f t="shared" si="48"/>
        <v>1</v>
      </c>
      <c r="N155" s="57">
        <f t="shared" si="49"/>
        <v>130000</v>
      </c>
      <c r="O155" s="149">
        <v>0.75</v>
      </c>
      <c r="P155" s="149">
        <v>0.25</v>
      </c>
      <c r="Q155" s="57">
        <f t="shared" si="50"/>
        <v>1</v>
      </c>
      <c r="R155" s="57">
        <f t="shared" si="51"/>
        <v>38000</v>
      </c>
      <c r="S155" s="65">
        <f t="shared" si="55"/>
        <v>168000</v>
      </c>
    </row>
    <row r="156" spans="1:19" ht="19.5" x14ac:dyDescent="0.2">
      <c r="A156" s="75">
        <v>233346</v>
      </c>
      <c r="B156" s="71" t="s">
        <v>146</v>
      </c>
      <c r="C156" s="78"/>
      <c r="D156" s="79"/>
      <c r="E156" s="57"/>
      <c r="F156" s="57"/>
      <c r="G156" s="57"/>
      <c r="H156" s="57"/>
      <c r="I156" s="57"/>
      <c r="J156" s="58"/>
      <c r="K156" s="57"/>
      <c r="L156" s="57"/>
      <c r="M156" s="57"/>
      <c r="N156" s="57"/>
      <c r="O156" s="57"/>
      <c r="P156" s="57"/>
      <c r="Q156" s="57"/>
      <c r="R156" s="57"/>
      <c r="S156" s="65"/>
    </row>
    <row r="157" spans="1:19" ht="136.5" x14ac:dyDescent="0.2">
      <c r="A157" s="79" t="s">
        <v>9</v>
      </c>
      <c r="B157" s="77" t="s">
        <v>147</v>
      </c>
      <c r="C157" s="78"/>
      <c r="D157" s="79"/>
      <c r="E157" s="57"/>
      <c r="F157" s="57"/>
      <c r="G157" s="57"/>
      <c r="H157" s="57"/>
      <c r="I157" s="57"/>
      <c r="J157" s="58"/>
      <c r="K157" s="57"/>
      <c r="L157" s="57"/>
      <c r="M157" s="57"/>
      <c r="N157" s="57"/>
      <c r="O157" s="57"/>
      <c r="P157" s="57"/>
      <c r="Q157" s="57"/>
      <c r="R157" s="57"/>
      <c r="S157" s="65"/>
    </row>
    <row r="158" spans="1:19" ht="39" x14ac:dyDescent="0.2">
      <c r="A158" s="83"/>
      <c r="B158" s="77" t="s">
        <v>61</v>
      </c>
      <c r="C158" s="78" t="s">
        <v>148</v>
      </c>
      <c r="D158" s="79" t="s">
        <v>83</v>
      </c>
      <c r="E158" s="57">
        <v>240</v>
      </c>
      <c r="F158" s="57">
        <v>70</v>
      </c>
      <c r="G158" s="57">
        <f>E158*C158</f>
        <v>108000</v>
      </c>
      <c r="H158" s="57">
        <f>F158*C158</f>
        <v>31500</v>
      </c>
      <c r="I158" s="57">
        <f>H158+G158</f>
        <v>139500</v>
      </c>
      <c r="J158" s="58"/>
      <c r="K158" s="57"/>
      <c r="L158" s="57">
        <v>12</v>
      </c>
      <c r="M158" s="57">
        <f t="shared" si="48"/>
        <v>12</v>
      </c>
      <c r="N158" s="57">
        <f t="shared" si="49"/>
        <v>2880</v>
      </c>
      <c r="O158" s="57"/>
      <c r="P158" s="57">
        <v>12</v>
      </c>
      <c r="Q158" s="57">
        <f t="shared" si="50"/>
        <v>12</v>
      </c>
      <c r="R158" s="57">
        <f t="shared" si="51"/>
        <v>840</v>
      </c>
      <c r="S158" s="65">
        <f t="shared" si="55"/>
        <v>3720</v>
      </c>
    </row>
    <row r="159" spans="1:19" ht="19.5" x14ac:dyDescent="0.2">
      <c r="A159" s="67"/>
      <c r="B159" s="68" t="s">
        <v>16</v>
      </c>
      <c r="C159" s="68"/>
      <c r="D159" s="68"/>
      <c r="E159" s="69"/>
      <c r="F159" s="69"/>
      <c r="G159" s="89">
        <f>SUM(G149:G158)</f>
        <v>293000</v>
      </c>
      <c r="H159" s="89">
        <f>SUM(H149:H158)</f>
        <v>83500</v>
      </c>
      <c r="I159" s="89">
        <f>SUM(I149:I158)</f>
        <v>376500</v>
      </c>
      <c r="J159" s="183"/>
      <c r="K159" s="147"/>
      <c r="L159" s="147"/>
      <c r="M159" s="69">
        <f t="shared" si="48"/>
        <v>0</v>
      </c>
      <c r="N159" s="139">
        <f>SUM(N149:N158)</f>
        <v>132880</v>
      </c>
      <c r="O159" s="147"/>
      <c r="P159" s="147"/>
      <c r="Q159" s="69">
        <f t="shared" si="50"/>
        <v>0</v>
      </c>
      <c r="R159" s="139">
        <f>SUM(R149:R158)</f>
        <v>38840</v>
      </c>
      <c r="S159" s="139">
        <f>SUM(S149:S158)</f>
        <v>171720</v>
      </c>
    </row>
    <row r="160" spans="1:19" ht="19.5" x14ac:dyDescent="0.2">
      <c r="A160" s="86">
        <v>233400</v>
      </c>
      <c r="B160" s="87" t="s">
        <v>149</v>
      </c>
      <c r="C160" s="87"/>
      <c r="D160" s="87"/>
      <c r="E160" s="57"/>
      <c r="F160" s="57"/>
      <c r="G160" s="57"/>
      <c r="H160" s="57"/>
      <c r="I160" s="57"/>
      <c r="J160" s="58"/>
      <c r="K160" s="57"/>
      <c r="L160" s="57"/>
      <c r="M160" s="57"/>
      <c r="N160" s="57"/>
      <c r="O160" s="57"/>
      <c r="P160" s="57"/>
      <c r="Q160" s="57"/>
      <c r="R160" s="57"/>
      <c r="S160" s="65"/>
    </row>
    <row r="161" spans="1:19" ht="19.5" x14ac:dyDescent="0.2">
      <c r="A161" s="75">
        <v>233419.13</v>
      </c>
      <c r="B161" s="71" t="s">
        <v>150</v>
      </c>
      <c r="C161" s="78"/>
      <c r="D161" s="79"/>
      <c r="E161" s="57"/>
      <c r="F161" s="57"/>
      <c r="G161" s="57"/>
      <c r="H161" s="57"/>
      <c r="I161" s="57"/>
      <c r="J161" s="58"/>
      <c r="K161" s="57"/>
      <c r="L161" s="57"/>
      <c r="M161" s="57"/>
      <c r="N161" s="57"/>
      <c r="O161" s="57"/>
      <c r="P161" s="57"/>
      <c r="Q161" s="57"/>
      <c r="R161" s="57"/>
      <c r="S161" s="65"/>
    </row>
    <row r="162" spans="1:19" ht="136.5" x14ac:dyDescent="0.2">
      <c r="A162" s="83"/>
      <c r="B162" s="77" t="s">
        <v>151</v>
      </c>
      <c r="C162" s="102"/>
      <c r="D162" s="102"/>
      <c r="E162" s="57"/>
      <c r="F162" s="57"/>
      <c r="G162" s="57"/>
      <c r="H162" s="57"/>
      <c r="I162" s="57"/>
      <c r="J162" s="58"/>
      <c r="K162" s="57"/>
      <c r="L162" s="57"/>
      <c r="M162" s="57"/>
      <c r="N162" s="57"/>
      <c r="O162" s="57"/>
      <c r="P162" s="57"/>
      <c r="Q162" s="57"/>
      <c r="R162" s="57"/>
      <c r="S162" s="65"/>
    </row>
    <row r="163" spans="1:19" ht="39" x14ac:dyDescent="0.2">
      <c r="A163" s="83"/>
      <c r="B163" s="77" t="s">
        <v>152</v>
      </c>
      <c r="C163" s="102">
        <v>2</v>
      </c>
      <c r="D163" s="102" t="s">
        <v>31</v>
      </c>
      <c r="E163" s="57">
        <v>42000</v>
      </c>
      <c r="F163" s="57">
        <v>10000</v>
      </c>
      <c r="G163" s="57">
        <f>E163*C163</f>
        <v>84000</v>
      </c>
      <c r="H163" s="57">
        <f>F163*C163</f>
        <v>20000</v>
      </c>
      <c r="I163" s="57">
        <f>H163+G163</f>
        <v>104000</v>
      </c>
      <c r="J163" s="58"/>
      <c r="K163" s="91"/>
      <c r="L163" s="57">
        <v>2</v>
      </c>
      <c r="M163" s="57">
        <f t="shared" si="48"/>
        <v>2</v>
      </c>
      <c r="N163" s="57">
        <f t="shared" si="49"/>
        <v>84000</v>
      </c>
      <c r="O163" s="57"/>
      <c r="P163" s="57">
        <v>2</v>
      </c>
      <c r="Q163" s="57">
        <f t="shared" si="50"/>
        <v>2</v>
      </c>
      <c r="R163" s="57">
        <f t="shared" si="51"/>
        <v>20000</v>
      </c>
      <c r="S163" s="65">
        <f t="shared" si="55"/>
        <v>104000</v>
      </c>
    </row>
    <row r="164" spans="1:19" ht="39" x14ac:dyDescent="0.2">
      <c r="A164" s="83"/>
      <c r="B164" s="77" t="s">
        <v>153</v>
      </c>
      <c r="C164" s="102">
        <v>1</v>
      </c>
      <c r="D164" s="102" t="s">
        <v>52</v>
      </c>
      <c r="E164" s="57">
        <v>44000</v>
      </c>
      <c r="F164" s="57">
        <v>10000</v>
      </c>
      <c r="G164" s="57">
        <f>E164*C164</f>
        <v>44000</v>
      </c>
      <c r="H164" s="57">
        <f>F164*C164</f>
        <v>10000</v>
      </c>
      <c r="I164" s="57">
        <f>H164+G164</f>
        <v>54000</v>
      </c>
      <c r="J164" s="58"/>
      <c r="K164" s="57"/>
      <c r="L164" s="57">
        <v>1</v>
      </c>
      <c r="M164" s="57">
        <f t="shared" si="48"/>
        <v>1</v>
      </c>
      <c r="N164" s="57">
        <f t="shared" si="49"/>
        <v>44000</v>
      </c>
      <c r="O164" s="57"/>
      <c r="P164" s="57">
        <v>1</v>
      </c>
      <c r="Q164" s="57">
        <f t="shared" si="50"/>
        <v>1</v>
      </c>
      <c r="R164" s="57">
        <f t="shared" si="51"/>
        <v>10000</v>
      </c>
      <c r="S164" s="65">
        <f t="shared" si="55"/>
        <v>54000</v>
      </c>
    </row>
    <row r="165" spans="1:19" s="4" customFormat="1" ht="19.5" x14ac:dyDescent="0.2">
      <c r="A165" s="75">
        <v>233433</v>
      </c>
      <c r="B165" s="80" t="s">
        <v>154</v>
      </c>
      <c r="C165" s="103"/>
      <c r="D165" s="88"/>
      <c r="E165" s="57"/>
      <c r="F165" s="57"/>
      <c r="G165" s="57"/>
      <c r="H165" s="57"/>
      <c r="I165" s="57"/>
      <c r="J165" s="58"/>
      <c r="K165" s="57"/>
      <c r="L165" s="57"/>
      <c r="M165" s="57"/>
      <c r="N165" s="57"/>
      <c r="O165" s="91"/>
      <c r="P165" s="91"/>
      <c r="Q165" s="57"/>
      <c r="R165" s="57"/>
      <c r="S165" s="65"/>
    </row>
    <row r="166" spans="1:19" ht="117" x14ac:dyDescent="0.2">
      <c r="A166" s="79" t="s">
        <v>9</v>
      </c>
      <c r="B166" s="77" t="s">
        <v>155</v>
      </c>
      <c r="C166" s="102"/>
      <c r="D166" s="79"/>
      <c r="E166" s="57"/>
      <c r="F166" s="57"/>
      <c r="G166" s="57"/>
      <c r="H166" s="57"/>
      <c r="I166" s="57"/>
      <c r="J166" s="58"/>
      <c r="K166" s="57"/>
      <c r="L166" s="57"/>
      <c r="M166" s="57"/>
      <c r="N166" s="57"/>
      <c r="O166" s="57"/>
      <c r="P166" s="57"/>
      <c r="Q166" s="57"/>
      <c r="R166" s="57"/>
      <c r="S166" s="65"/>
    </row>
    <row r="167" spans="1:19" ht="19.5" x14ac:dyDescent="0.2">
      <c r="A167" s="83"/>
      <c r="B167" s="77" t="s">
        <v>156</v>
      </c>
      <c r="C167" s="102">
        <v>2</v>
      </c>
      <c r="D167" s="102" t="s">
        <v>31</v>
      </c>
      <c r="E167" s="57">
        <v>46000</v>
      </c>
      <c r="F167" s="57">
        <v>3500</v>
      </c>
      <c r="G167" s="57">
        <f t="shared" ref="G167:G168" si="56">E167*C167</f>
        <v>92000</v>
      </c>
      <c r="H167" s="57">
        <f t="shared" ref="H167:H168" si="57">F167*C167</f>
        <v>7000</v>
      </c>
      <c r="I167" s="57">
        <f t="shared" ref="I167:I168" si="58">H167+G167</f>
        <v>99000</v>
      </c>
      <c r="J167" s="58"/>
      <c r="K167" s="57"/>
      <c r="L167" s="57">
        <v>2</v>
      </c>
      <c r="M167" s="57">
        <f t="shared" si="48"/>
        <v>2</v>
      </c>
      <c r="N167" s="57">
        <f t="shared" si="49"/>
        <v>92000</v>
      </c>
      <c r="O167" s="57"/>
      <c r="P167" s="57">
        <v>2</v>
      </c>
      <c r="Q167" s="57">
        <f t="shared" si="50"/>
        <v>2</v>
      </c>
      <c r="R167" s="57">
        <f t="shared" si="51"/>
        <v>7000</v>
      </c>
      <c r="S167" s="65">
        <f t="shared" si="55"/>
        <v>99000</v>
      </c>
    </row>
    <row r="168" spans="1:19" ht="19.5" x14ac:dyDescent="0.2">
      <c r="A168" s="83"/>
      <c r="B168" s="77" t="s">
        <v>157</v>
      </c>
      <c r="C168" s="102">
        <v>1</v>
      </c>
      <c r="D168" s="102" t="s">
        <v>52</v>
      </c>
      <c r="E168" s="57">
        <v>39500</v>
      </c>
      <c r="F168" s="57">
        <v>3500</v>
      </c>
      <c r="G168" s="57">
        <f t="shared" si="56"/>
        <v>39500</v>
      </c>
      <c r="H168" s="57">
        <f t="shared" si="57"/>
        <v>3500</v>
      </c>
      <c r="I168" s="57">
        <f t="shared" si="58"/>
        <v>43000</v>
      </c>
      <c r="J168" s="58"/>
      <c r="K168" s="57"/>
      <c r="L168" s="57">
        <v>1</v>
      </c>
      <c r="M168" s="57">
        <f t="shared" si="48"/>
        <v>1</v>
      </c>
      <c r="N168" s="57">
        <f t="shared" si="49"/>
        <v>39500</v>
      </c>
      <c r="O168" s="57"/>
      <c r="P168" s="57">
        <v>1</v>
      </c>
      <c r="Q168" s="57">
        <f t="shared" si="50"/>
        <v>1</v>
      </c>
      <c r="R168" s="57">
        <f t="shared" si="51"/>
        <v>3500</v>
      </c>
      <c r="S168" s="65">
        <f t="shared" si="55"/>
        <v>43000</v>
      </c>
    </row>
    <row r="169" spans="1:19" ht="19.5" x14ac:dyDescent="0.2">
      <c r="A169" s="67"/>
      <c r="B169" s="68" t="s">
        <v>16</v>
      </c>
      <c r="C169" s="68"/>
      <c r="D169" s="68"/>
      <c r="E169" s="89"/>
      <c r="F169" s="89"/>
      <c r="G169" s="89">
        <f>SUM(G160:G168)</f>
        <v>259500</v>
      </c>
      <c r="H169" s="89">
        <f>SUM(H160:H168)</f>
        <v>40500</v>
      </c>
      <c r="I169" s="89">
        <f>SUM(I160:I168)</f>
        <v>300000</v>
      </c>
      <c r="J169" s="183"/>
      <c r="K169" s="147"/>
      <c r="L169" s="147"/>
      <c r="M169" s="69">
        <f t="shared" si="48"/>
        <v>0</v>
      </c>
      <c r="N169" s="139">
        <f>SUM(N160:N168)</f>
        <v>259500</v>
      </c>
      <c r="O169" s="147"/>
      <c r="P169" s="147"/>
      <c r="Q169" s="69">
        <f t="shared" si="50"/>
        <v>0</v>
      </c>
      <c r="R169" s="139">
        <f>SUM(R160:R168)</f>
        <v>40500</v>
      </c>
      <c r="S169" s="139">
        <f>SUM(S160:S168)</f>
        <v>300000</v>
      </c>
    </row>
    <row r="170" spans="1:19" ht="19.5" x14ac:dyDescent="0.2">
      <c r="A170" s="86">
        <v>233700</v>
      </c>
      <c r="B170" s="87" t="s">
        <v>158</v>
      </c>
      <c r="C170" s="87"/>
      <c r="D170" s="87"/>
      <c r="E170" s="57"/>
      <c r="F170" s="57"/>
      <c r="G170" s="57"/>
      <c r="H170" s="57"/>
      <c r="I170" s="57"/>
      <c r="J170" s="58"/>
      <c r="K170" s="57"/>
      <c r="L170" s="57"/>
      <c r="M170" s="57"/>
      <c r="N170" s="57"/>
      <c r="O170" s="57"/>
      <c r="P170" s="57"/>
      <c r="Q170" s="57"/>
      <c r="R170" s="57"/>
      <c r="S170" s="65"/>
    </row>
    <row r="171" spans="1:19" s="4" customFormat="1" ht="39" x14ac:dyDescent="0.2">
      <c r="A171" s="75">
        <v>233713</v>
      </c>
      <c r="B171" s="80" t="s">
        <v>159</v>
      </c>
      <c r="C171" s="103"/>
      <c r="D171" s="88"/>
      <c r="E171" s="57"/>
      <c r="F171" s="57"/>
      <c r="G171" s="57"/>
      <c r="H171" s="57"/>
      <c r="I171" s="57"/>
      <c r="J171" s="58"/>
      <c r="K171" s="57"/>
      <c r="L171" s="57"/>
      <c r="M171" s="57"/>
      <c r="N171" s="57"/>
      <c r="O171" s="91"/>
      <c r="P171" s="91"/>
      <c r="Q171" s="57"/>
      <c r="R171" s="57"/>
      <c r="S171" s="65"/>
    </row>
    <row r="172" spans="1:19" ht="136.5" x14ac:dyDescent="0.2">
      <c r="A172" s="83"/>
      <c r="B172" s="77" t="s">
        <v>160</v>
      </c>
      <c r="C172" s="102"/>
      <c r="D172" s="79"/>
      <c r="E172" s="57"/>
      <c r="F172" s="57"/>
      <c r="G172" s="57"/>
      <c r="H172" s="57"/>
      <c r="I172" s="57"/>
      <c r="J172" s="58"/>
      <c r="K172" s="57"/>
      <c r="L172" s="57"/>
      <c r="M172" s="57"/>
      <c r="N172" s="57"/>
      <c r="O172" s="57"/>
      <c r="P172" s="57"/>
      <c r="Q172" s="57"/>
      <c r="R172" s="57"/>
      <c r="S172" s="65"/>
    </row>
    <row r="173" spans="1:19" ht="39" x14ac:dyDescent="0.2">
      <c r="A173" s="88" t="s">
        <v>9</v>
      </c>
      <c r="B173" s="80" t="s">
        <v>161</v>
      </c>
      <c r="C173" s="102"/>
      <c r="D173" s="79"/>
      <c r="E173" s="57"/>
      <c r="F173" s="57"/>
      <c r="G173" s="57"/>
      <c r="H173" s="57"/>
      <c r="I173" s="57"/>
      <c r="J173" s="58"/>
      <c r="K173" s="57"/>
      <c r="L173" s="57"/>
      <c r="M173" s="57"/>
      <c r="N173" s="57"/>
      <c r="O173" s="57"/>
      <c r="P173" s="57"/>
      <c r="Q173" s="57"/>
      <c r="R173" s="57"/>
      <c r="S173" s="65"/>
    </row>
    <row r="174" spans="1:19" ht="19.5" x14ac:dyDescent="0.2">
      <c r="A174" s="83"/>
      <c r="B174" s="77" t="s">
        <v>162</v>
      </c>
      <c r="C174" s="102">
        <v>192</v>
      </c>
      <c r="D174" s="79" t="s">
        <v>31</v>
      </c>
      <c r="E174" s="57">
        <v>4750</v>
      </c>
      <c r="F174" s="57">
        <v>750</v>
      </c>
      <c r="G174" s="57">
        <f>E174*C174</f>
        <v>912000</v>
      </c>
      <c r="H174" s="57">
        <f>F174*C174</f>
        <v>144000</v>
      </c>
      <c r="I174" s="57">
        <f>H174+G174</f>
        <v>1056000</v>
      </c>
      <c r="J174" s="58"/>
      <c r="K174" s="57"/>
      <c r="L174" s="57">
        <v>180</v>
      </c>
      <c r="M174" s="57">
        <f t="shared" si="48"/>
        <v>180</v>
      </c>
      <c r="N174" s="57">
        <f t="shared" si="49"/>
        <v>855000</v>
      </c>
      <c r="O174" s="57"/>
      <c r="P174" s="57">
        <v>180</v>
      </c>
      <c r="Q174" s="57">
        <f t="shared" si="50"/>
        <v>180</v>
      </c>
      <c r="R174" s="57">
        <f t="shared" si="51"/>
        <v>135000</v>
      </c>
      <c r="S174" s="65">
        <f t="shared" si="55"/>
        <v>990000</v>
      </c>
    </row>
    <row r="175" spans="1:19" ht="39" x14ac:dyDescent="0.2">
      <c r="A175" s="88" t="s">
        <v>12</v>
      </c>
      <c r="B175" s="80" t="s">
        <v>163</v>
      </c>
      <c r="C175" s="102"/>
      <c r="D175" s="79"/>
      <c r="E175" s="57"/>
      <c r="F175" s="57"/>
      <c r="G175" s="57"/>
      <c r="H175" s="57"/>
      <c r="I175" s="57"/>
      <c r="J175" s="58"/>
      <c r="K175" s="57"/>
      <c r="L175" s="57"/>
      <c r="M175" s="57"/>
      <c r="N175" s="57"/>
      <c r="O175" s="57"/>
      <c r="P175" s="57"/>
      <c r="Q175" s="57"/>
      <c r="R175" s="57"/>
      <c r="S175" s="65"/>
    </row>
    <row r="176" spans="1:19" ht="19.5" x14ac:dyDescent="0.2">
      <c r="A176" s="88"/>
      <c r="B176" s="77" t="s">
        <v>164</v>
      </c>
      <c r="C176" s="102">
        <v>38</v>
      </c>
      <c r="D176" s="79" t="s">
        <v>31</v>
      </c>
      <c r="E176" s="57">
        <v>5500</v>
      </c>
      <c r="F176" s="57">
        <v>750</v>
      </c>
      <c r="G176" s="57">
        <f>E176*C176</f>
        <v>209000</v>
      </c>
      <c r="H176" s="57">
        <f>F176*C176</f>
        <v>28500</v>
      </c>
      <c r="I176" s="57">
        <f>H176+G176</f>
        <v>237500</v>
      </c>
      <c r="J176" s="58"/>
      <c r="K176" s="57"/>
      <c r="L176" s="57"/>
      <c r="M176" s="57">
        <f t="shared" si="48"/>
        <v>0</v>
      </c>
      <c r="N176" s="57">
        <f t="shared" si="49"/>
        <v>0</v>
      </c>
      <c r="O176" s="57"/>
      <c r="P176" s="57"/>
      <c r="Q176" s="57">
        <f t="shared" si="50"/>
        <v>0</v>
      </c>
      <c r="R176" s="57">
        <f t="shared" si="51"/>
        <v>0</v>
      </c>
      <c r="S176" s="65">
        <f t="shared" si="55"/>
        <v>0</v>
      </c>
    </row>
    <row r="177" spans="1:19" ht="19.5" x14ac:dyDescent="0.2">
      <c r="A177" s="79" t="s">
        <v>165</v>
      </c>
      <c r="B177" s="80" t="s">
        <v>166</v>
      </c>
      <c r="C177" s="102"/>
      <c r="D177" s="79"/>
      <c r="E177" s="57"/>
      <c r="F177" s="57"/>
      <c r="G177" s="57"/>
      <c r="H177" s="57"/>
      <c r="I177" s="57"/>
      <c r="J177" s="58"/>
      <c r="K177" s="57"/>
      <c r="L177" s="57"/>
      <c r="M177" s="57">
        <f t="shared" si="48"/>
        <v>0</v>
      </c>
      <c r="N177" s="57">
        <f t="shared" si="49"/>
        <v>0</v>
      </c>
      <c r="O177" s="57"/>
      <c r="P177" s="57"/>
      <c r="Q177" s="57">
        <f t="shared" si="50"/>
        <v>0</v>
      </c>
      <c r="R177" s="57">
        <f t="shared" si="51"/>
        <v>0</v>
      </c>
      <c r="S177" s="65">
        <f t="shared" si="55"/>
        <v>0</v>
      </c>
    </row>
    <row r="178" spans="1:19" ht="19.5" x14ac:dyDescent="0.2">
      <c r="A178" s="79"/>
      <c r="B178" s="77" t="s">
        <v>167</v>
      </c>
      <c r="C178" s="102">
        <v>1</v>
      </c>
      <c r="D178" s="79" t="s">
        <v>52</v>
      </c>
      <c r="E178" s="57">
        <v>8250</v>
      </c>
      <c r="F178" s="57">
        <v>500</v>
      </c>
      <c r="G178" s="57">
        <f>E178*C178</f>
        <v>8250</v>
      </c>
      <c r="H178" s="57">
        <f>F178*C178</f>
        <v>500</v>
      </c>
      <c r="I178" s="57">
        <f>H178+G178</f>
        <v>8750</v>
      </c>
      <c r="J178" s="58"/>
      <c r="K178" s="57"/>
      <c r="L178" s="57">
        <v>1</v>
      </c>
      <c r="M178" s="57">
        <f t="shared" si="48"/>
        <v>1</v>
      </c>
      <c r="N178" s="57">
        <f t="shared" si="49"/>
        <v>8250</v>
      </c>
      <c r="O178" s="57"/>
      <c r="P178" s="57">
        <v>1</v>
      </c>
      <c r="Q178" s="57">
        <f t="shared" si="50"/>
        <v>1</v>
      </c>
      <c r="R178" s="57">
        <f t="shared" si="51"/>
        <v>500</v>
      </c>
      <c r="S178" s="65">
        <f t="shared" si="55"/>
        <v>8750</v>
      </c>
    </row>
    <row r="179" spans="1:19" ht="19.5" x14ac:dyDescent="0.2">
      <c r="A179" s="79"/>
      <c r="B179" s="77" t="s">
        <v>168</v>
      </c>
      <c r="C179" s="102">
        <v>2</v>
      </c>
      <c r="D179" s="79" t="s">
        <v>31</v>
      </c>
      <c r="E179" s="57">
        <v>8000</v>
      </c>
      <c r="F179" s="57">
        <v>500</v>
      </c>
      <c r="G179" s="57">
        <f>E179*C179</f>
        <v>16000</v>
      </c>
      <c r="H179" s="57">
        <f>F179*C179</f>
        <v>1000</v>
      </c>
      <c r="I179" s="57">
        <f>H179+G179</f>
        <v>17000</v>
      </c>
      <c r="J179" s="58"/>
      <c r="K179" s="57"/>
      <c r="L179" s="57">
        <v>2</v>
      </c>
      <c r="M179" s="57">
        <f t="shared" si="48"/>
        <v>2</v>
      </c>
      <c r="N179" s="57">
        <f t="shared" si="49"/>
        <v>16000</v>
      </c>
      <c r="O179" s="57"/>
      <c r="P179" s="57">
        <v>2</v>
      </c>
      <c r="Q179" s="57">
        <f t="shared" si="50"/>
        <v>2</v>
      </c>
      <c r="R179" s="57">
        <f t="shared" si="51"/>
        <v>1000</v>
      </c>
      <c r="S179" s="65">
        <f t="shared" si="55"/>
        <v>17000</v>
      </c>
    </row>
    <row r="180" spans="1:19" ht="39" x14ac:dyDescent="0.2">
      <c r="A180" s="79" t="s">
        <v>169</v>
      </c>
      <c r="B180" s="80" t="s">
        <v>170</v>
      </c>
      <c r="C180" s="102"/>
      <c r="D180" s="79"/>
      <c r="E180" s="57"/>
      <c r="F180" s="57"/>
      <c r="G180" s="57"/>
      <c r="H180" s="57"/>
      <c r="I180" s="57"/>
      <c r="J180" s="58"/>
      <c r="K180" s="57"/>
      <c r="L180" s="57"/>
      <c r="M180" s="57"/>
      <c r="N180" s="57"/>
      <c r="O180" s="57"/>
      <c r="P180" s="57"/>
      <c r="Q180" s="57"/>
      <c r="R180" s="57"/>
      <c r="S180" s="65"/>
    </row>
    <row r="181" spans="1:19" ht="19.5" x14ac:dyDescent="0.2">
      <c r="A181" s="83"/>
      <c r="B181" s="77" t="s">
        <v>171</v>
      </c>
      <c r="C181" s="102">
        <v>9</v>
      </c>
      <c r="D181" s="79" t="s">
        <v>31</v>
      </c>
      <c r="E181" s="57">
        <v>2300</v>
      </c>
      <c r="F181" s="57">
        <v>500</v>
      </c>
      <c r="G181" s="57">
        <f>E181*C181</f>
        <v>20700</v>
      </c>
      <c r="H181" s="57">
        <f>F181*C181</f>
        <v>4500</v>
      </c>
      <c r="I181" s="57">
        <f>H181+G181</f>
        <v>25200</v>
      </c>
      <c r="J181" s="58"/>
      <c r="K181" s="57"/>
      <c r="L181" s="57">
        <v>11</v>
      </c>
      <c r="M181" s="57">
        <f t="shared" si="48"/>
        <v>11</v>
      </c>
      <c r="N181" s="57">
        <f t="shared" si="49"/>
        <v>25300</v>
      </c>
      <c r="O181" s="57"/>
      <c r="P181" s="57">
        <v>11</v>
      </c>
      <c r="Q181" s="57">
        <f t="shared" si="50"/>
        <v>11</v>
      </c>
      <c r="R181" s="57">
        <f t="shared" si="51"/>
        <v>5500</v>
      </c>
      <c r="S181" s="65">
        <f t="shared" si="55"/>
        <v>30800</v>
      </c>
    </row>
    <row r="182" spans="1:19" ht="195" x14ac:dyDescent="0.3">
      <c r="A182" s="79" t="s">
        <v>172</v>
      </c>
      <c r="B182" s="77" t="s">
        <v>173</v>
      </c>
      <c r="C182" s="102"/>
      <c r="D182" s="96"/>
      <c r="E182" s="57"/>
      <c r="F182" s="57"/>
      <c r="G182" s="57"/>
      <c r="H182" s="57"/>
      <c r="I182" s="57"/>
      <c r="J182" s="58"/>
      <c r="K182" s="57"/>
      <c r="L182" s="57"/>
      <c r="M182" s="57"/>
      <c r="N182" s="57"/>
      <c r="O182" s="57"/>
      <c r="P182" s="57"/>
      <c r="Q182" s="57"/>
      <c r="R182" s="57"/>
      <c r="S182" s="65"/>
    </row>
    <row r="183" spans="1:19" ht="39" x14ac:dyDescent="0.2">
      <c r="A183" s="79"/>
      <c r="B183" s="77" t="s">
        <v>174</v>
      </c>
      <c r="C183" s="102">
        <v>15</v>
      </c>
      <c r="D183" s="79" t="s">
        <v>31</v>
      </c>
      <c r="E183" s="57">
        <v>4750</v>
      </c>
      <c r="F183" s="57">
        <v>450</v>
      </c>
      <c r="G183" s="57">
        <f>E183*C183</f>
        <v>71250</v>
      </c>
      <c r="H183" s="57">
        <f>F183*C183</f>
        <v>6750</v>
      </c>
      <c r="I183" s="57">
        <f>H183+G183</f>
        <v>78000</v>
      </c>
      <c r="J183" s="58"/>
      <c r="K183" s="57"/>
      <c r="L183" s="57"/>
      <c r="M183" s="57">
        <f t="shared" si="48"/>
        <v>0</v>
      </c>
      <c r="N183" s="57">
        <f t="shared" si="49"/>
        <v>0</v>
      </c>
      <c r="O183" s="57"/>
      <c r="P183" s="57"/>
      <c r="Q183" s="57">
        <f t="shared" si="50"/>
        <v>0</v>
      </c>
      <c r="R183" s="57">
        <f t="shared" si="51"/>
        <v>0</v>
      </c>
      <c r="S183" s="65">
        <f t="shared" si="55"/>
        <v>0</v>
      </c>
    </row>
    <row r="184" spans="1:19" ht="19.5" x14ac:dyDescent="0.2">
      <c r="A184" s="79" t="s">
        <v>175</v>
      </c>
      <c r="B184" s="80" t="s">
        <v>176</v>
      </c>
      <c r="C184" s="78" t="s">
        <v>57</v>
      </c>
      <c r="D184" s="79" t="s">
        <v>78</v>
      </c>
      <c r="E184" s="57">
        <v>35000</v>
      </c>
      <c r="F184" s="57">
        <v>4000</v>
      </c>
      <c r="G184" s="57">
        <f>E184*C184</f>
        <v>35000</v>
      </c>
      <c r="H184" s="57">
        <f>F184*C184</f>
        <v>4000</v>
      </c>
      <c r="I184" s="57">
        <f>H184+G184</f>
        <v>39000</v>
      </c>
      <c r="J184" s="58"/>
      <c r="K184" s="57"/>
      <c r="L184" s="57"/>
      <c r="M184" s="57">
        <f t="shared" si="48"/>
        <v>0</v>
      </c>
      <c r="N184" s="57">
        <f t="shared" si="49"/>
        <v>0</v>
      </c>
      <c r="O184" s="57"/>
      <c r="P184" s="57"/>
      <c r="Q184" s="57">
        <f t="shared" si="50"/>
        <v>0</v>
      </c>
      <c r="R184" s="57">
        <f t="shared" si="51"/>
        <v>0</v>
      </c>
      <c r="S184" s="65">
        <f t="shared" si="55"/>
        <v>0</v>
      </c>
    </row>
    <row r="185" spans="1:19" ht="39" x14ac:dyDescent="0.2">
      <c r="A185" s="88" t="s">
        <v>80</v>
      </c>
      <c r="B185" s="80" t="s">
        <v>177</v>
      </c>
      <c r="C185" s="78" t="s">
        <v>57</v>
      </c>
      <c r="D185" s="79" t="s">
        <v>78</v>
      </c>
      <c r="E185" s="57">
        <v>25000</v>
      </c>
      <c r="F185" s="57">
        <v>7000</v>
      </c>
      <c r="G185" s="57">
        <f>E185*C185</f>
        <v>25000</v>
      </c>
      <c r="H185" s="57">
        <f>F185*C185</f>
        <v>7000</v>
      </c>
      <c r="I185" s="57">
        <f>H185+G185</f>
        <v>32000</v>
      </c>
      <c r="J185" s="58"/>
      <c r="K185" s="57"/>
      <c r="L185" s="57"/>
      <c r="M185" s="57">
        <f t="shared" si="48"/>
        <v>0</v>
      </c>
      <c r="N185" s="57">
        <f t="shared" si="49"/>
        <v>0</v>
      </c>
      <c r="O185" s="57"/>
      <c r="P185" s="57"/>
      <c r="Q185" s="57">
        <f t="shared" si="50"/>
        <v>0</v>
      </c>
      <c r="R185" s="57">
        <f t="shared" si="51"/>
        <v>0</v>
      </c>
      <c r="S185" s="65">
        <f t="shared" si="55"/>
        <v>0</v>
      </c>
    </row>
    <row r="186" spans="1:19" ht="19.5" x14ac:dyDescent="0.2">
      <c r="A186" s="67"/>
      <c r="B186" s="68" t="s">
        <v>16</v>
      </c>
      <c r="C186" s="68"/>
      <c r="D186" s="68"/>
      <c r="E186" s="89"/>
      <c r="F186" s="89"/>
      <c r="G186" s="89">
        <f>SUM(G170:G185)</f>
        <v>1297200</v>
      </c>
      <c r="H186" s="89">
        <f>SUM(H170:H185)</f>
        <v>196250</v>
      </c>
      <c r="I186" s="89">
        <f>SUM(I170:I185)</f>
        <v>1493450</v>
      </c>
      <c r="J186" s="183"/>
      <c r="K186" s="147"/>
      <c r="L186" s="147"/>
      <c r="M186" s="69">
        <f t="shared" si="48"/>
        <v>0</v>
      </c>
      <c r="N186" s="139">
        <f>SUM(N170:N185)</f>
        <v>904550</v>
      </c>
      <c r="O186" s="147"/>
      <c r="P186" s="147"/>
      <c r="Q186" s="69">
        <f t="shared" si="50"/>
        <v>0</v>
      </c>
      <c r="R186" s="139">
        <f>SUM(R170:R185)</f>
        <v>142000</v>
      </c>
      <c r="S186" s="139">
        <f>SUM(S170:S185)</f>
        <v>1046550</v>
      </c>
    </row>
    <row r="187" spans="1:19" ht="19.5" x14ac:dyDescent="0.2">
      <c r="A187" s="86">
        <v>234100</v>
      </c>
      <c r="B187" s="87" t="s">
        <v>178</v>
      </c>
      <c r="C187" s="87"/>
      <c r="D187" s="87"/>
      <c r="E187" s="91"/>
      <c r="F187" s="91"/>
      <c r="G187" s="91"/>
      <c r="H187" s="91"/>
      <c r="I187" s="91"/>
      <c r="J187" s="90"/>
      <c r="K187" s="91"/>
      <c r="L187" s="91"/>
      <c r="M187" s="57"/>
      <c r="N187" s="57"/>
      <c r="O187" s="57"/>
      <c r="P187" s="57"/>
      <c r="Q187" s="57"/>
      <c r="R187" s="57"/>
      <c r="S187" s="65"/>
    </row>
    <row r="188" spans="1:19" s="4" customFormat="1" ht="19.5" x14ac:dyDescent="0.2">
      <c r="A188" s="75">
        <v>234119</v>
      </c>
      <c r="B188" s="80" t="s">
        <v>179</v>
      </c>
      <c r="C188" s="103"/>
      <c r="D188" s="88"/>
      <c r="E188" s="57"/>
      <c r="F188" s="57"/>
      <c r="G188" s="57"/>
      <c r="H188" s="57"/>
      <c r="I188" s="57"/>
      <c r="J188" s="58"/>
      <c r="K188" s="57"/>
      <c r="L188" s="57"/>
      <c r="M188" s="57"/>
      <c r="N188" s="57"/>
      <c r="O188" s="91"/>
      <c r="P188" s="91"/>
      <c r="Q188" s="57"/>
      <c r="R188" s="57"/>
      <c r="S188" s="65"/>
    </row>
    <row r="189" spans="1:19" s="4" customFormat="1" ht="19.5" x14ac:dyDescent="0.2">
      <c r="A189" s="88" t="s">
        <v>9</v>
      </c>
      <c r="B189" s="80" t="s">
        <v>180</v>
      </c>
      <c r="C189" s="103"/>
      <c r="D189" s="88"/>
      <c r="E189" s="57"/>
      <c r="F189" s="57"/>
      <c r="G189" s="57"/>
      <c r="H189" s="57"/>
      <c r="I189" s="57"/>
      <c r="J189" s="58"/>
      <c r="K189" s="57"/>
      <c r="L189" s="57"/>
      <c r="M189" s="57"/>
      <c r="N189" s="57"/>
      <c r="O189" s="91"/>
      <c r="P189" s="91"/>
      <c r="Q189" s="57"/>
      <c r="R189" s="57"/>
      <c r="S189" s="65"/>
    </row>
    <row r="190" spans="1:19" ht="175.5" x14ac:dyDescent="0.2">
      <c r="A190" s="83"/>
      <c r="B190" s="77" t="s">
        <v>181</v>
      </c>
      <c r="C190" s="102">
        <v>1</v>
      </c>
      <c r="D190" s="79" t="s">
        <v>78</v>
      </c>
      <c r="E190" s="57">
        <v>0</v>
      </c>
      <c r="F190" s="57">
        <v>0</v>
      </c>
      <c r="G190" s="57">
        <f>E190*C190</f>
        <v>0</v>
      </c>
      <c r="H190" s="57">
        <f>F190*C190</f>
        <v>0</v>
      </c>
      <c r="I190" s="57">
        <f>H190+G190</f>
        <v>0</v>
      </c>
      <c r="J190" s="58"/>
      <c r="K190" s="57"/>
      <c r="L190" s="57"/>
      <c r="M190" s="57">
        <f t="shared" si="48"/>
        <v>0</v>
      </c>
      <c r="N190" s="57">
        <f t="shared" si="49"/>
        <v>0</v>
      </c>
      <c r="O190" s="57"/>
      <c r="P190" s="57"/>
      <c r="Q190" s="57">
        <f t="shared" si="50"/>
        <v>0</v>
      </c>
      <c r="R190" s="57">
        <f t="shared" si="51"/>
        <v>0</v>
      </c>
      <c r="S190" s="65">
        <f>N190+R190</f>
        <v>0</v>
      </c>
    </row>
    <row r="191" spans="1:19" ht="19.5" x14ac:dyDescent="0.2">
      <c r="A191" s="67"/>
      <c r="B191" s="68" t="s">
        <v>16</v>
      </c>
      <c r="C191" s="68"/>
      <c r="D191" s="68"/>
      <c r="E191" s="69"/>
      <c r="F191" s="69"/>
      <c r="G191" s="89">
        <f>SUM(G187:G190)</f>
        <v>0</v>
      </c>
      <c r="H191" s="89">
        <f>SUM(H187:H190)</f>
        <v>0</v>
      </c>
      <c r="I191" s="89">
        <f>SUM(I187:I190)</f>
        <v>0</v>
      </c>
      <c r="J191" s="183"/>
      <c r="K191" s="147"/>
      <c r="L191" s="147"/>
      <c r="M191" s="69">
        <f t="shared" si="48"/>
        <v>0</v>
      </c>
      <c r="N191" s="139">
        <f>SUM(N187:N190)</f>
        <v>0</v>
      </c>
      <c r="O191" s="147"/>
      <c r="P191" s="147"/>
      <c r="Q191" s="69">
        <f t="shared" si="50"/>
        <v>0</v>
      </c>
      <c r="R191" s="139">
        <f>SUM(R187:R190)</f>
        <v>0</v>
      </c>
      <c r="S191" s="139">
        <f>SUM(S187:S190)</f>
        <v>0</v>
      </c>
    </row>
    <row r="192" spans="1:19" ht="19.5" x14ac:dyDescent="0.2">
      <c r="A192" s="75">
        <v>237400</v>
      </c>
      <c r="B192" s="104" t="s">
        <v>182</v>
      </c>
      <c r="C192" s="104"/>
      <c r="D192" s="104"/>
      <c r="E192" s="57"/>
      <c r="F192" s="57"/>
      <c r="G192" s="57"/>
      <c r="H192" s="57"/>
      <c r="I192" s="57"/>
      <c r="J192" s="58"/>
      <c r="K192" s="57"/>
      <c r="L192" s="57"/>
      <c r="M192" s="57"/>
      <c r="N192" s="57"/>
      <c r="O192" s="57"/>
      <c r="P192" s="57"/>
      <c r="Q192" s="57"/>
      <c r="R192" s="57"/>
      <c r="S192" s="65"/>
    </row>
    <row r="193" spans="1:19" ht="19.5" x14ac:dyDescent="0.2">
      <c r="A193" s="75">
        <v>237413</v>
      </c>
      <c r="B193" s="80" t="s">
        <v>183</v>
      </c>
      <c r="C193" s="103"/>
      <c r="D193" s="88"/>
      <c r="E193" s="57"/>
      <c r="F193" s="57"/>
      <c r="G193" s="57"/>
      <c r="H193" s="57"/>
      <c r="I193" s="57"/>
      <c r="J193" s="58"/>
      <c r="K193" s="57"/>
      <c r="L193" s="57"/>
      <c r="M193" s="57"/>
      <c r="N193" s="57"/>
      <c r="O193" s="57"/>
      <c r="P193" s="57"/>
      <c r="Q193" s="57"/>
      <c r="R193" s="57"/>
      <c r="S193" s="65"/>
    </row>
    <row r="194" spans="1:19" ht="136.5" x14ac:dyDescent="0.2">
      <c r="A194" s="83" t="s">
        <v>9</v>
      </c>
      <c r="B194" s="77" t="s">
        <v>184</v>
      </c>
      <c r="C194" s="102">
        <v>3</v>
      </c>
      <c r="D194" s="79" t="s">
        <v>31</v>
      </c>
      <c r="E194" s="57">
        <v>0</v>
      </c>
      <c r="F194" s="57">
        <v>5000</v>
      </c>
      <c r="G194" s="57">
        <f>E194*C194</f>
        <v>0</v>
      </c>
      <c r="H194" s="57">
        <f>F194*C194</f>
        <v>15000</v>
      </c>
      <c r="I194" s="57">
        <f>H194+G194</f>
        <v>15000</v>
      </c>
      <c r="J194" s="58"/>
      <c r="K194" s="57">
        <v>0</v>
      </c>
      <c r="L194" s="57">
        <v>3</v>
      </c>
      <c r="M194" s="57">
        <f t="shared" si="48"/>
        <v>3</v>
      </c>
      <c r="N194" s="57">
        <f t="shared" si="49"/>
        <v>0</v>
      </c>
      <c r="O194" s="57">
        <v>0</v>
      </c>
      <c r="P194" s="57">
        <v>3</v>
      </c>
      <c r="Q194" s="57">
        <f t="shared" si="50"/>
        <v>3</v>
      </c>
      <c r="R194" s="57">
        <f t="shared" si="51"/>
        <v>15000</v>
      </c>
      <c r="S194" s="65">
        <f>N194+R194</f>
        <v>15000</v>
      </c>
    </row>
    <row r="195" spans="1:19" ht="19.5" x14ac:dyDescent="0.2">
      <c r="A195" s="67"/>
      <c r="B195" s="68" t="s">
        <v>16</v>
      </c>
      <c r="C195" s="68"/>
      <c r="D195" s="68"/>
      <c r="E195" s="89"/>
      <c r="F195" s="89"/>
      <c r="G195" s="89">
        <f>SUM(G192:G194)</f>
        <v>0</v>
      </c>
      <c r="H195" s="89">
        <f>SUM(H192:H194)</f>
        <v>15000</v>
      </c>
      <c r="I195" s="89">
        <f>SUM(I192:I194)</f>
        <v>15000</v>
      </c>
      <c r="J195" s="183"/>
      <c r="K195" s="147"/>
      <c r="L195" s="147"/>
      <c r="M195" s="69">
        <f t="shared" si="48"/>
        <v>0</v>
      </c>
      <c r="N195" s="139">
        <f>SUM(N192:N194)</f>
        <v>0</v>
      </c>
      <c r="O195" s="147"/>
      <c r="P195" s="147"/>
      <c r="Q195" s="69">
        <f t="shared" si="50"/>
        <v>0</v>
      </c>
      <c r="R195" s="139">
        <f>SUM(R192:R194)</f>
        <v>15000</v>
      </c>
      <c r="S195" s="139">
        <f>SUM(S192:S194)</f>
        <v>15000</v>
      </c>
    </row>
    <row r="196" spans="1:19" ht="39" x14ac:dyDescent="0.2">
      <c r="A196" s="80">
        <v>238100</v>
      </c>
      <c r="B196" s="80" t="s">
        <v>185</v>
      </c>
      <c r="C196" s="103"/>
      <c r="D196" s="103"/>
      <c r="E196" s="57"/>
      <c r="F196" s="57"/>
      <c r="G196" s="57"/>
      <c r="H196" s="57"/>
      <c r="I196" s="57"/>
      <c r="J196" s="58"/>
      <c r="K196" s="105"/>
      <c r="L196" s="105"/>
      <c r="M196" s="57"/>
      <c r="N196" s="57"/>
      <c r="O196" s="57"/>
      <c r="P196" s="57"/>
      <c r="Q196" s="57"/>
      <c r="R196" s="57"/>
      <c r="S196" s="65"/>
    </row>
    <row r="197" spans="1:19" s="4" customFormat="1" ht="39" x14ac:dyDescent="0.2">
      <c r="A197" s="80">
        <v>238126.13</v>
      </c>
      <c r="B197" s="80" t="s">
        <v>186</v>
      </c>
      <c r="C197" s="103"/>
      <c r="D197" s="103"/>
      <c r="E197" s="57"/>
      <c r="F197" s="57"/>
      <c r="G197" s="57"/>
      <c r="H197" s="57"/>
      <c r="I197" s="57"/>
      <c r="J197" s="58"/>
      <c r="K197" s="57"/>
      <c r="L197" s="57"/>
      <c r="M197" s="57"/>
      <c r="N197" s="57"/>
      <c r="O197" s="91"/>
      <c r="P197" s="91"/>
      <c r="Q197" s="57"/>
      <c r="R197" s="57"/>
      <c r="S197" s="65"/>
    </row>
    <row r="198" spans="1:19" ht="214.5" x14ac:dyDescent="0.2">
      <c r="A198" s="79" t="s">
        <v>9</v>
      </c>
      <c r="B198" s="77" t="s">
        <v>187</v>
      </c>
      <c r="C198" s="102"/>
      <c r="D198" s="79"/>
      <c r="E198" s="57"/>
      <c r="F198" s="57"/>
      <c r="G198" s="57"/>
      <c r="H198" s="57"/>
      <c r="I198" s="57"/>
      <c r="J198" s="58"/>
      <c r="K198" s="57"/>
      <c r="L198" s="57"/>
      <c r="M198" s="57"/>
      <c r="N198" s="57"/>
      <c r="O198" s="57"/>
      <c r="P198" s="57"/>
      <c r="Q198" s="57"/>
      <c r="R198" s="57"/>
      <c r="S198" s="65"/>
    </row>
    <row r="199" spans="1:19" ht="19.5" x14ac:dyDescent="0.2">
      <c r="A199" s="83"/>
      <c r="B199" s="77" t="s">
        <v>188</v>
      </c>
      <c r="C199" s="102">
        <v>1</v>
      </c>
      <c r="D199" s="79" t="s">
        <v>52</v>
      </c>
      <c r="E199" s="91">
        <v>77500</v>
      </c>
      <c r="F199" s="91">
        <v>3500</v>
      </c>
      <c r="G199" s="57">
        <f t="shared" ref="G199:G200" si="59">E199*C199</f>
        <v>77500</v>
      </c>
      <c r="H199" s="57">
        <f t="shared" ref="H199:H200" si="60">F199*C199</f>
        <v>3500</v>
      </c>
      <c r="I199" s="57">
        <f t="shared" ref="I199:I200" si="61">H199+G199</f>
        <v>81000</v>
      </c>
      <c r="J199" s="58"/>
      <c r="K199" s="91"/>
      <c r="L199" s="91">
        <v>1</v>
      </c>
      <c r="M199" s="57">
        <f t="shared" ref="M199:M204" si="62">L199+K199</f>
        <v>1</v>
      </c>
      <c r="N199" s="57">
        <f t="shared" ref="N199:N204" si="63">M199*E199</f>
        <v>77500</v>
      </c>
      <c r="O199" s="57"/>
      <c r="P199" s="57">
        <v>1</v>
      </c>
      <c r="Q199" s="57">
        <f t="shared" ref="Q199:Q204" si="64">P199+O199</f>
        <v>1</v>
      </c>
      <c r="R199" s="57">
        <f t="shared" ref="R199:R204" si="65">Q199*F199</f>
        <v>3500</v>
      </c>
      <c r="S199" s="65">
        <f t="shared" si="55"/>
        <v>81000</v>
      </c>
    </row>
    <row r="200" spans="1:19" ht="19.5" x14ac:dyDescent="0.2">
      <c r="A200" s="83"/>
      <c r="B200" s="77" t="s">
        <v>189</v>
      </c>
      <c r="C200" s="102">
        <v>2</v>
      </c>
      <c r="D200" s="79" t="s">
        <v>31</v>
      </c>
      <c r="E200" s="57">
        <v>90000</v>
      </c>
      <c r="F200" s="57">
        <v>3500</v>
      </c>
      <c r="G200" s="57">
        <f t="shared" si="59"/>
        <v>180000</v>
      </c>
      <c r="H200" s="57">
        <f t="shared" si="60"/>
        <v>7000</v>
      </c>
      <c r="I200" s="57">
        <f t="shared" si="61"/>
        <v>187000</v>
      </c>
      <c r="J200" s="58"/>
      <c r="K200" s="57"/>
      <c r="L200" s="57">
        <v>2</v>
      </c>
      <c r="M200" s="57">
        <f t="shared" si="62"/>
        <v>2</v>
      </c>
      <c r="N200" s="57">
        <f t="shared" si="63"/>
        <v>180000</v>
      </c>
      <c r="O200" s="57"/>
      <c r="P200" s="57">
        <v>2</v>
      </c>
      <c r="Q200" s="57">
        <f t="shared" si="64"/>
        <v>2</v>
      </c>
      <c r="R200" s="57">
        <f t="shared" si="65"/>
        <v>7000</v>
      </c>
      <c r="S200" s="65">
        <f t="shared" si="55"/>
        <v>187000</v>
      </c>
    </row>
    <row r="201" spans="1:19" s="4" customFormat="1" ht="19.5" x14ac:dyDescent="0.2">
      <c r="A201" s="80">
        <v>238219</v>
      </c>
      <c r="B201" s="80" t="s">
        <v>190</v>
      </c>
      <c r="C201" s="103"/>
      <c r="D201" s="103"/>
      <c r="E201" s="57"/>
      <c r="F201" s="57"/>
      <c r="G201" s="57"/>
      <c r="H201" s="57"/>
      <c r="I201" s="57"/>
      <c r="J201" s="58"/>
      <c r="K201" s="57"/>
      <c r="L201" s="57"/>
      <c r="M201" s="57"/>
      <c r="N201" s="57"/>
      <c r="O201" s="91"/>
      <c r="P201" s="91"/>
      <c r="Q201" s="57"/>
      <c r="R201" s="57"/>
      <c r="S201" s="65"/>
    </row>
    <row r="202" spans="1:19" ht="117" x14ac:dyDescent="0.2">
      <c r="A202" s="79" t="s">
        <v>9</v>
      </c>
      <c r="B202" s="77" t="s">
        <v>191</v>
      </c>
      <c r="C202" s="102">
        <v>62</v>
      </c>
      <c r="D202" s="79" t="s">
        <v>31</v>
      </c>
      <c r="E202" s="57">
        <v>0</v>
      </c>
      <c r="F202" s="57">
        <v>2000</v>
      </c>
      <c r="G202" s="57">
        <f>E202*C202</f>
        <v>0</v>
      </c>
      <c r="H202" s="57">
        <f>F202*C202</f>
        <v>124000</v>
      </c>
      <c r="I202" s="57">
        <f>H202+G202</f>
        <v>124000</v>
      </c>
      <c r="J202" s="58"/>
      <c r="K202" s="57"/>
      <c r="L202" s="57"/>
      <c r="M202" s="57">
        <f t="shared" si="62"/>
        <v>0</v>
      </c>
      <c r="N202" s="57">
        <f t="shared" si="63"/>
        <v>0</v>
      </c>
      <c r="O202" s="57">
        <v>45</v>
      </c>
      <c r="P202" s="57">
        <v>17</v>
      </c>
      <c r="Q202" s="57">
        <f t="shared" si="64"/>
        <v>62</v>
      </c>
      <c r="R202" s="57">
        <f t="shared" si="65"/>
        <v>124000</v>
      </c>
      <c r="S202" s="65">
        <f t="shared" si="55"/>
        <v>124000</v>
      </c>
    </row>
    <row r="203" spans="1:19" ht="19.5" x14ac:dyDescent="0.2">
      <c r="A203" s="79"/>
      <c r="B203" s="80" t="s">
        <v>192</v>
      </c>
      <c r="C203" s="102"/>
      <c r="D203" s="79"/>
      <c r="E203" s="57"/>
      <c r="F203" s="57"/>
      <c r="G203" s="57"/>
      <c r="H203" s="57"/>
      <c r="I203" s="57"/>
      <c r="J203" s="58"/>
      <c r="K203" s="57"/>
      <c r="L203" s="57"/>
      <c r="M203" s="57"/>
      <c r="N203" s="57"/>
      <c r="O203" s="57"/>
      <c r="P203" s="57"/>
      <c r="Q203" s="57"/>
      <c r="R203" s="57"/>
      <c r="S203" s="65"/>
    </row>
    <row r="204" spans="1:19" ht="117" x14ac:dyDescent="0.2">
      <c r="A204" s="83"/>
      <c r="B204" s="77" t="s">
        <v>193</v>
      </c>
      <c r="C204" s="102">
        <v>1</v>
      </c>
      <c r="D204" s="79" t="s">
        <v>11</v>
      </c>
      <c r="E204" s="57">
        <v>25000</v>
      </c>
      <c r="F204" s="57">
        <v>5000</v>
      </c>
      <c r="G204" s="57">
        <f>E204*C204</f>
        <v>25000</v>
      </c>
      <c r="H204" s="57">
        <f>F204*C204</f>
        <v>5000</v>
      </c>
      <c r="I204" s="57">
        <f>H204+G204</f>
        <v>30000</v>
      </c>
      <c r="J204" s="58"/>
      <c r="K204" s="149">
        <v>0.9</v>
      </c>
      <c r="L204" s="149">
        <v>0.1</v>
      </c>
      <c r="M204" s="57">
        <f t="shared" si="62"/>
        <v>1</v>
      </c>
      <c r="N204" s="57">
        <f t="shared" si="63"/>
        <v>25000</v>
      </c>
      <c r="O204" s="149">
        <v>0.9</v>
      </c>
      <c r="P204" s="149">
        <v>0.1</v>
      </c>
      <c r="Q204" s="57">
        <f t="shared" si="64"/>
        <v>1</v>
      </c>
      <c r="R204" s="57">
        <f t="shared" si="65"/>
        <v>5000</v>
      </c>
      <c r="S204" s="65">
        <f t="shared" si="55"/>
        <v>30000</v>
      </c>
    </row>
    <row r="205" spans="1:19" ht="19.5" x14ac:dyDescent="0.2">
      <c r="A205" s="67"/>
      <c r="B205" s="68" t="s">
        <v>16</v>
      </c>
      <c r="C205" s="68"/>
      <c r="D205" s="68"/>
      <c r="E205" s="69"/>
      <c r="F205" s="69"/>
      <c r="G205" s="89">
        <f>SUM(G196:G204)</f>
        <v>282500</v>
      </c>
      <c r="H205" s="89">
        <f>SUM(H196:H204)</f>
        <v>139500</v>
      </c>
      <c r="I205" s="89">
        <f>SUM(I196:I204)</f>
        <v>422000</v>
      </c>
      <c r="J205" s="90"/>
      <c r="K205" s="147"/>
      <c r="L205" s="147"/>
      <c r="M205" s="147"/>
      <c r="N205" s="139">
        <f>SUM(N196:N204)</f>
        <v>282500</v>
      </c>
      <c r="O205" s="147"/>
      <c r="P205" s="147"/>
      <c r="Q205" s="147"/>
      <c r="R205" s="139">
        <f>SUM(R196:R204)</f>
        <v>139500</v>
      </c>
      <c r="S205" s="139">
        <f>SUM(S196:S204)</f>
        <v>422000</v>
      </c>
    </row>
    <row r="206" spans="1:19" s="18" customFormat="1" ht="5.25" customHeight="1" x14ac:dyDescent="0.2">
      <c r="A206" s="140"/>
      <c r="B206" s="141"/>
      <c r="C206" s="142"/>
      <c r="D206" s="143"/>
      <c r="E206" s="144"/>
      <c r="F206" s="145"/>
      <c r="G206" s="146"/>
      <c r="H206" s="146"/>
      <c r="I206" s="146"/>
      <c r="J206" s="138"/>
      <c r="K206" s="146"/>
      <c r="L206" s="146"/>
      <c r="M206" s="146"/>
      <c r="N206" s="146"/>
      <c r="O206" s="146"/>
      <c r="P206" s="146"/>
      <c r="Q206" s="146"/>
      <c r="R206" s="146"/>
      <c r="S206" s="146"/>
    </row>
    <row r="207" spans="1:19" ht="27.75" customHeight="1" x14ac:dyDescent="0.2">
      <c r="A207" s="157" t="s">
        <v>194</v>
      </c>
      <c r="B207" s="157"/>
      <c r="C207" s="157"/>
      <c r="D207" s="157"/>
      <c r="E207" s="157"/>
      <c r="F207" s="157"/>
      <c r="G207" s="91">
        <f t="shared" ref="G207:K207" si="66">G205+G195+G191+G186+G169+G159+G148+G141+G137+G106+G95+G68+G16+G10+G100</f>
        <v>17715840</v>
      </c>
      <c r="H207" s="91">
        <f t="shared" si="66"/>
        <v>3701650</v>
      </c>
      <c r="I207" s="91">
        <f t="shared" si="66"/>
        <v>21417490</v>
      </c>
      <c r="J207" s="90"/>
      <c r="K207" s="91">
        <f t="shared" si="66"/>
        <v>0</v>
      </c>
      <c r="L207" s="91"/>
      <c r="M207" s="91"/>
      <c r="N207" s="91"/>
      <c r="O207" s="91"/>
      <c r="P207" s="91"/>
      <c r="Q207" s="91"/>
      <c r="R207" s="91"/>
      <c r="S207" s="91">
        <f>S205+S195+S191+S186+S169+S159+S148+S141+S137+S106+S100+S95+S16+S10+S68</f>
        <v>12491720</v>
      </c>
    </row>
  </sheetData>
  <mergeCells count="13">
    <mergeCell ref="K2:S2"/>
    <mergeCell ref="S3:S4"/>
    <mergeCell ref="A207:F207"/>
    <mergeCell ref="A2:A4"/>
    <mergeCell ref="B2:B4"/>
    <mergeCell ref="C2:C4"/>
    <mergeCell ref="D2:D4"/>
    <mergeCell ref="K3:N3"/>
    <mergeCell ref="O3:R3"/>
    <mergeCell ref="E2:I2"/>
    <mergeCell ref="E3:F3"/>
    <mergeCell ref="G3:H3"/>
    <mergeCell ref="I3:I4"/>
  </mergeCells>
  <printOptions horizontalCentered="1"/>
  <pageMargins left="0.25" right="0.25" top="0.5" bottom="0.25" header="0.3" footer="0.3"/>
  <pageSetup paperSize="9" scale="71" orientation="landscape" r:id="rId1"/>
  <headerFooter>
    <oddHeader>&amp;L&amp;"-,Bold" 2111 IMTIAZ SUPER MARKET THE PLACE (DHA)&amp;R&amp;"-,Bold"Running Bill HVAC</oddHeader>
    <oddFooter>&amp;C&amp;"-,Bold"&amp;12Y.H ASSOCIATES&amp;14 &amp;"-,Regular"&amp;11CONSULTING ENGINEERING&amp;RPage &amp;P of &amp;N</oddFooter>
  </headerFooter>
  <rowBreaks count="5" manualBreakCount="5">
    <brk id="12" max="16383" man="1"/>
    <brk id="19" max="16383" man="1"/>
    <brk id="68" max="16383" man="1"/>
    <brk id="95" max="16383" man="1"/>
    <brk id="13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8"/>
  <sheetViews>
    <sheetView showGridLines="0" view="pageBreakPreview" zoomScale="90" zoomScaleNormal="100" zoomScaleSheetLayoutView="90" workbookViewId="0">
      <pane xSplit="4" ySplit="1" topLeftCell="E2" activePane="bottomRight" state="frozen"/>
      <selection pane="topRight" activeCell="E1" sqref="E1"/>
      <selection pane="bottomLeft" activeCell="A4" sqref="A4"/>
      <selection pane="bottomRight" activeCell="L7" sqref="L7"/>
    </sheetView>
  </sheetViews>
  <sheetFormatPr defaultRowHeight="15" x14ac:dyDescent="0.2"/>
  <cols>
    <col min="1" max="1" width="12" style="18" customWidth="1"/>
    <col min="2" max="2" width="47.6640625" style="21" customWidth="1"/>
    <col min="3" max="3" width="7.1640625" style="18" customWidth="1"/>
    <col min="4" max="4" width="7.33203125" style="17" customWidth="1"/>
    <col min="5" max="5" width="15.1640625" style="20" customWidth="1"/>
    <col min="6" max="6" width="13.5" style="20" customWidth="1"/>
    <col min="7" max="7" width="17.33203125" style="20" hidden="1" customWidth="1"/>
    <col min="8" max="8" width="18.5" style="20" hidden="1" customWidth="1"/>
    <col min="9" max="9" width="17.6640625" style="20" hidden="1" customWidth="1"/>
    <col min="10" max="10" width="0.83203125" style="20" customWidth="1"/>
    <col min="11" max="11" width="11.5" style="8" customWidth="1"/>
    <col min="12" max="12" width="13.5" style="8" customWidth="1"/>
    <col min="13" max="13" width="11.5" style="8" customWidth="1"/>
    <col min="14" max="14" width="18" style="8" customWidth="1"/>
    <col min="15" max="15" width="11" style="8" customWidth="1"/>
    <col min="16" max="16" width="12.5" style="8" customWidth="1"/>
    <col min="17" max="17" width="11" style="8" customWidth="1"/>
    <col min="18" max="18" width="18.1640625" style="8" customWidth="1"/>
    <col min="19" max="19" width="18" style="8" customWidth="1"/>
    <col min="20" max="16384" width="9.33203125" style="18"/>
  </cols>
  <sheetData>
    <row r="2" spans="1:19" s="2" customFormat="1" ht="19.5" customHeight="1" x14ac:dyDescent="0.2">
      <c r="A2" s="174" t="s">
        <v>2</v>
      </c>
      <c r="B2" s="174" t="s">
        <v>3</v>
      </c>
      <c r="C2" s="174" t="s">
        <v>4</v>
      </c>
      <c r="D2" s="174" t="s">
        <v>5</v>
      </c>
      <c r="E2" s="179" t="s">
        <v>278</v>
      </c>
      <c r="F2" s="179"/>
      <c r="G2" s="179"/>
      <c r="H2" s="179"/>
      <c r="I2" s="179"/>
      <c r="J2" s="136"/>
      <c r="K2" s="178" t="str">
        <f>'HVAC-BOQ'!K2:S2</f>
        <v>Running Bill No 2</v>
      </c>
      <c r="L2" s="178"/>
      <c r="M2" s="178"/>
      <c r="N2" s="178"/>
      <c r="O2" s="178"/>
      <c r="P2" s="178"/>
      <c r="Q2" s="178"/>
      <c r="R2" s="178"/>
      <c r="S2" s="178"/>
    </row>
    <row r="3" spans="1:19" s="3" customFormat="1" ht="18.75" customHeight="1" x14ac:dyDescent="0.2">
      <c r="A3" s="174"/>
      <c r="B3" s="174"/>
      <c r="C3" s="174"/>
      <c r="D3" s="174"/>
      <c r="E3" s="179" t="s">
        <v>279</v>
      </c>
      <c r="F3" s="179"/>
      <c r="G3" s="179" t="s">
        <v>280</v>
      </c>
      <c r="H3" s="179"/>
      <c r="I3" s="179" t="s">
        <v>281</v>
      </c>
      <c r="J3" s="136"/>
      <c r="K3" s="178" t="s">
        <v>275</v>
      </c>
      <c r="L3" s="178"/>
      <c r="M3" s="178"/>
      <c r="N3" s="178"/>
      <c r="O3" s="178" t="s">
        <v>276</v>
      </c>
      <c r="P3" s="178"/>
      <c r="Q3" s="178"/>
      <c r="R3" s="178"/>
      <c r="S3" s="180" t="s">
        <v>273</v>
      </c>
    </row>
    <row r="4" spans="1:19" s="3" customFormat="1" ht="36.75" customHeight="1" x14ac:dyDescent="0.2">
      <c r="A4" s="174"/>
      <c r="B4" s="174"/>
      <c r="C4" s="174"/>
      <c r="D4" s="174"/>
      <c r="E4" s="106" t="s">
        <v>6</v>
      </c>
      <c r="F4" s="106" t="s">
        <v>7</v>
      </c>
      <c r="G4" s="106" t="s">
        <v>6</v>
      </c>
      <c r="H4" s="106" t="s">
        <v>7</v>
      </c>
      <c r="I4" s="179"/>
      <c r="J4" s="136"/>
      <c r="K4" s="151" t="s">
        <v>283</v>
      </c>
      <c r="L4" s="151" t="s">
        <v>284</v>
      </c>
      <c r="M4" s="151" t="s">
        <v>285</v>
      </c>
      <c r="N4" s="151" t="s">
        <v>274</v>
      </c>
      <c r="O4" s="151" t="s">
        <v>283</v>
      </c>
      <c r="P4" s="151" t="s">
        <v>284</v>
      </c>
      <c r="Q4" s="151" t="s">
        <v>285</v>
      </c>
      <c r="R4" s="151" t="s">
        <v>274</v>
      </c>
      <c r="S4" s="180"/>
    </row>
    <row r="5" spans="1:19" ht="39" x14ac:dyDescent="0.2">
      <c r="A5" s="107">
        <v>210010</v>
      </c>
      <c r="B5" s="108" t="s">
        <v>201</v>
      </c>
      <c r="C5" s="107"/>
      <c r="D5" s="107"/>
      <c r="E5" s="109"/>
      <c r="F5" s="109"/>
      <c r="G5" s="109"/>
      <c r="H5" s="109"/>
      <c r="I5" s="109"/>
      <c r="J5" s="110"/>
      <c r="K5" s="111"/>
      <c r="L5" s="111"/>
      <c r="M5" s="111"/>
      <c r="N5" s="111"/>
      <c r="O5" s="111"/>
      <c r="P5" s="111"/>
      <c r="Q5" s="111"/>
      <c r="R5" s="111"/>
      <c r="S5" s="57"/>
    </row>
    <row r="6" spans="1:19" ht="97.5" x14ac:dyDescent="0.2">
      <c r="A6" s="112" t="s">
        <v>9</v>
      </c>
      <c r="B6" s="113" t="s">
        <v>210</v>
      </c>
      <c r="C6" s="114">
        <v>1</v>
      </c>
      <c r="D6" s="112" t="s">
        <v>11</v>
      </c>
      <c r="E6" s="109">
        <v>0</v>
      </c>
      <c r="F6" s="109">
        <v>25000</v>
      </c>
      <c r="G6" s="57">
        <f>E6*C6</f>
        <v>0</v>
      </c>
      <c r="H6" s="57">
        <f>F6*C6</f>
        <v>25000</v>
      </c>
      <c r="I6" s="57">
        <f>H6+G6</f>
        <v>25000</v>
      </c>
      <c r="J6" s="110"/>
      <c r="K6" s="57">
        <v>1</v>
      </c>
      <c r="L6" s="57"/>
      <c r="M6" s="57">
        <f>L6+K6</f>
        <v>1</v>
      </c>
      <c r="N6" s="57">
        <f>M6*E6</f>
        <v>0</v>
      </c>
      <c r="O6" s="57">
        <v>1</v>
      </c>
      <c r="P6" s="57"/>
      <c r="Q6" s="57">
        <f>P6+O6</f>
        <v>1</v>
      </c>
      <c r="R6" s="57">
        <f>Q6*F6</f>
        <v>25000</v>
      </c>
      <c r="S6" s="65">
        <f>N6+R6</f>
        <v>25000</v>
      </c>
    </row>
    <row r="7" spans="1:19" ht="97.5" x14ac:dyDescent="0.2">
      <c r="A7" s="112" t="s">
        <v>12</v>
      </c>
      <c r="B7" s="113" t="s">
        <v>211</v>
      </c>
      <c r="C7" s="114">
        <v>1</v>
      </c>
      <c r="D7" s="112" t="s">
        <v>11</v>
      </c>
      <c r="E7" s="109">
        <v>0</v>
      </c>
      <c r="F7" s="109">
        <v>10000</v>
      </c>
      <c r="G7" s="57">
        <f>E7*C7</f>
        <v>0</v>
      </c>
      <c r="H7" s="57">
        <f>F7*C7</f>
        <v>10000</v>
      </c>
      <c r="I7" s="57">
        <f>H7+G7</f>
        <v>10000</v>
      </c>
      <c r="J7" s="110"/>
      <c r="K7" s="57"/>
      <c r="L7" s="57"/>
      <c r="M7" s="57">
        <f t="shared" ref="M7:M70" si="0">L7+K7</f>
        <v>0</v>
      </c>
      <c r="N7" s="57">
        <f t="shared" ref="N7:N70" si="1">M7*E7</f>
        <v>0</v>
      </c>
      <c r="O7" s="57"/>
      <c r="P7" s="57"/>
      <c r="Q7" s="57">
        <f t="shared" ref="Q7:Q70" si="2">P7+O7</f>
        <v>0</v>
      </c>
      <c r="R7" s="57">
        <f t="shared" ref="R7:R70" si="3">Q7*F7</f>
        <v>0</v>
      </c>
      <c r="S7" s="65">
        <f>N7+R7</f>
        <v>0</v>
      </c>
    </row>
    <row r="8" spans="1:19" ht="265.5" customHeight="1" x14ac:dyDescent="0.2">
      <c r="A8" s="112" t="s">
        <v>212</v>
      </c>
      <c r="B8" s="113" t="s">
        <v>15</v>
      </c>
      <c r="C8" s="114"/>
      <c r="D8" s="112"/>
      <c r="E8" s="109"/>
      <c r="F8" s="109"/>
      <c r="G8" s="109"/>
      <c r="H8" s="109"/>
      <c r="I8" s="109"/>
      <c r="J8" s="110"/>
      <c r="K8" s="57"/>
      <c r="L8" s="57"/>
      <c r="M8" s="57"/>
      <c r="N8" s="57"/>
      <c r="O8" s="57"/>
      <c r="P8" s="57"/>
      <c r="Q8" s="57"/>
      <c r="R8" s="57"/>
      <c r="S8" s="65"/>
    </row>
    <row r="9" spans="1:19" ht="19.5" x14ac:dyDescent="0.2">
      <c r="A9" s="112"/>
      <c r="B9" s="113"/>
      <c r="C9" s="114"/>
      <c r="D9" s="112"/>
      <c r="E9" s="109"/>
      <c r="F9" s="109"/>
      <c r="G9" s="109"/>
      <c r="H9" s="109"/>
      <c r="I9" s="109"/>
      <c r="J9" s="110"/>
      <c r="K9" s="57"/>
      <c r="L9" s="57"/>
      <c r="M9" s="57"/>
      <c r="N9" s="57"/>
      <c r="O9" s="57"/>
      <c r="P9" s="57"/>
      <c r="Q9" s="57"/>
      <c r="R9" s="57"/>
      <c r="S9" s="57"/>
    </row>
    <row r="10" spans="1:19" ht="19.5" x14ac:dyDescent="0.2">
      <c r="A10" s="116"/>
      <c r="B10" s="117" t="s">
        <v>16</v>
      </c>
      <c r="C10" s="118"/>
      <c r="D10" s="116"/>
      <c r="E10" s="119"/>
      <c r="F10" s="119"/>
      <c r="G10" s="85">
        <f>SUM(G6:G9)</f>
        <v>0</v>
      </c>
      <c r="H10" s="139">
        <f>SUM(H6:H9)</f>
        <v>35000</v>
      </c>
      <c r="I10" s="139">
        <f>SUM(I6:I9)</f>
        <v>35000</v>
      </c>
      <c r="J10" s="181"/>
      <c r="K10" s="89"/>
      <c r="L10" s="89"/>
      <c r="M10" s="69">
        <f t="shared" si="0"/>
        <v>0</v>
      </c>
      <c r="N10" s="69">
        <f>SUM(N6:N8)</f>
        <v>0</v>
      </c>
      <c r="O10" s="89"/>
      <c r="P10" s="89"/>
      <c r="Q10" s="69">
        <f t="shared" si="2"/>
        <v>0</v>
      </c>
      <c r="R10" s="69">
        <f>SUM(R6:R8)</f>
        <v>25000</v>
      </c>
      <c r="S10" s="139">
        <f>SUM(S6:S9)</f>
        <v>25000</v>
      </c>
    </row>
    <row r="11" spans="1:19" ht="39" x14ac:dyDescent="0.2">
      <c r="A11" s="120">
        <v>210100</v>
      </c>
      <c r="B11" s="121" t="s">
        <v>202</v>
      </c>
      <c r="C11" s="120"/>
      <c r="D11" s="120"/>
      <c r="E11" s="109"/>
      <c r="F11" s="109"/>
      <c r="G11" s="109"/>
      <c r="H11" s="109"/>
      <c r="I11" s="109"/>
      <c r="J11" s="110"/>
      <c r="K11" s="57"/>
      <c r="L11" s="57"/>
      <c r="M11" s="57"/>
      <c r="N11" s="57"/>
      <c r="O11" s="57"/>
      <c r="P11" s="57"/>
      <c r="Q11" s="57"/>
      <c r="R11" s="57"/>
      <c r="S11" s="57"/>
    </row>
    <row r="12" spans="1:19" ht="19.5" x14ac:dyDescent="0.2">
      <c r="A12" s="112" t="s">
        <v>9</v>
      </c>
      <c r="B12" s="113" t="s">
        <v>18</v>
      </c>
      <c r="C12" s="114">
        <v>1</v>
      </c>
      <c r="D12" s="112" t="s">
        <v>11</v>
      </c>
      <c r="E12" s="109">
        <v>0</v>
      </c>
      <c r="F12" s="109"/>
      <c r="G12" s="57">
        <f>E12*C12</f>
        <v>0</v>
      </c>
      <c r="H12" s="57">
        <f>F12*C12</f>
        <v>0</v>
      </c>
      <c r="I12" s="57">
        <f>H12+G12</f>
        <v>0</v>
      </c>
      <c r="J12" s="110"/>
      <c r="K12" s="57"/>
      <c r="L12" s="57"/>
      <c r="M12" s="57">
        <f t="shared" si="0"/>
        <v>0</v>
      </c>
      <c r="N12" s="57">
        <f t="shared" si="1"/>
        <v>0</v>
      </c>
      <c r="O12" s="57"/>
      <c r="P12" s="57"/>
      <c r="Q12" s="57">
        <f t="shared" si="2"/>
        <v>0</v>
      </c>
      <c r="R12" s="57">
        <f t="shared" si="3"/>
        <v>0</v>
      </c>
      <c r="S12" s="65">
        <f>N12+R12</f>
        <v>0</v>
      </c>
    </row>
    <row r="13" spans="1:19" ht="58.5" x14ac:dyDescent="0.2">
      <c r="A13" s="112">
        <v>210113</v>
      </c>
      <c r="B13" s="113" t="s">
        <v>213</v>
      </c>
      <c r="C13" s="114">
        <v>1</v>
      </c>
      <c r="D13" s="112" t="s">
        <v>11</v>
      </c>
      <c r="E13" s="109">
        <v>0</v>
      </c>
      <c r="F13" s="109">
        <v>0</v>
      </c>
      <c r="G13" s="57">
        <f>E13*C13</f>
        <v>0</v>
      </c>
      <c r="H13" s="57">
        <f>F13*C13</f>
        <v>0</v>
      </c>
      <c r="I13" s="57">
        <f>H13+G13</f>
        <v>0</v>
      </c>
      <c r="J13" s="110"/>
      <c r="K13" s="57"/>
      <c r="L13" s="57"/>
      <c r="M13" s="57">
        <f t="shared" si="0"/>
        <v>0</v>
      </c>
      <c r="N13" s="57">
        <f t="shared" si="1"/>
        <v>0</v>
      </c>
      <c r="O13" s="57"/>
      <c r="P13" s="57"/>
      <c r="Q13" s="57">
        <f t="shared" si="2"/>
        <v>0</v>
      </c>
      <c r="R13" s="57">
        <f t="shared" si="3"/>
        <v>0</v>
      </c>
      <c r="S13" s="65">
        <f>N13+R13</f>
        <v>0</v>
      </c>
    </row>
    <row r="14" spans="1:19" ht="19.5" x14ac:dyDescent="0.2">
      <c r="A14" s="116"/>
      <c r="B14" s="117" t="s">
        <v>16</v>
      </c>
      <c r="C14" s="118"/>
      <c r="D14" s="116"/>
      <c r="E14" s="119"/>
      <c r="F14" s="119"/>
      <c r="G14" s="69">
        <f t="shared" ref="G14:I14" si="4">SUM(G12:G13)</f>
        <v>0</v>
      </c>
      <c r="H14" s="69">
        <f t="shared" si="4"/>
        <v>0</v>
      </c>
      <c r="I14" s="69">
        <f t="shared" si="4"/>
        <v>0</v>
      </c>
      <c r="J14" s="119"/>
      <c r="K14" s="69"/>
      <c r="L14" s="69"/>
      <c r="M14" s="69"/>
      <c r="N14" s="85">
        <f>SUM(N11:N13)</f>
        <v>0</v>
      </c>
      <c r="O14" s="69"/>
      <c r="P14" s="69"/>
      <c r="Q14" s="69"/>
      <c r="R14" s="85">
        <f>SUM(R11:R13)</f>
        <v>0</v>
      </c>
      <c r="S14" s="85">
        <f>SUM(S11:S13)</f>
        <v>0</v>
      </c>
    </row>
    <row r="15" spans="1:19" s="17" customFormat="1" ht="39" x14ac:dyDescent="0.2">
      <c r="A15" s="120">
        <v>210500</v>
      </c>
      <c r="B15" s="121" t="s">
        <v>203</v>
      </c>
      <c r="C15" s="120"/>
      <c r="D15" s="120"/>
      <c r="E15" s="122"/>
      <c r="F15" s="122"/>
      <c r="G15" s="122"/>
      <c r="H15" s="122"/>
      <c r="I15" s="122"/>
      <c r="J15" s="123"/>
      <c r="K15" s="115"/>
      <c r="L15" s="115"/>
      <c r="M15" s="57"/>
      <c r="N15" s="57"/>
      <c r="O15" s="115"/>
      <c r="P15" s="115"/>
      <c r="Q15" s="57"/>
      <c r="R15" s="57"/>
      <c r="S15" s="65"/>
    </row>
    <row r="16" spans="1:19" ht="39" x14ac:dyDescent="0.2">
      <c r="A16" s="112">
        <v>210513.16</v>
      </c>
      <c r="B16" s="113" t="s">
        <v>214</v>
      </c>
      <c r="C16" s="114"/>
      <c r="D16" s="112"/>
      <c r="E16" s="109"/>
      <c r="F16" s="109"/>
      <c r="G16" s="109"/>
      <c r="H16" s="109"/>
      <c r="I16" s="109"/>
      <c r="J16" s="110"/>
      <c r="K16" s="57"/>
      <c r="L16" s="57"/>
      <c r="M16" s="57"/>
      <c r="N16" s="57"/>
      <c r="O16" s="57"/>
      <c r="P16" s="57"/>
      <c r="Q16" s="57"/>
      <c r="R16" s="57"/>
      <c r="S16" s="57"/>
    </row>
    <row r="17" spans="1:19" ht="136.5" x14ac:dyDescent="0.2">
      <c r="A17" s="112"/>
      <c r="B17" s="113" t="s">
        <v>215</v>
      </c>
      <c r="C17" s="114">
        <v>1</v>
      </c>
      <c r="D17" s="112" t="s">
        <v>11</v>
      </c>
      <c r="E17" s="109">
        <v>175000</v>
      </c>
      <c r="F17" s="109">
        <v>25000</v>
      </c>
      <c r="G17" s="57">
        <f>E17*C17</f>
        <v>175000</v>
      </c>
      <c r="H17" s="57">
        <f>F17*C17</f>
        <v>25000</v>
      </c>
      <c r="I17" s="57">
        <f>H17+G17</f>
        <v>200000</v>
      </c>
      <c r="J17" s="110"/>
      <c r="K17" s="57">
        <v>0</v>
      </c>
      <c r="L17" s="57">
        <v>1</v>
      </c>
      <c r="M17" s="57">
        <f t="shared" si="0"/>
        <v>1</v>
      </c>
      <c r="N17" s="57">
        <f t="shared" si="1"/>
        <v>175000</v>
      </c>
      <c r="O17" s="57"/>
      <c r="P17" s="57">
        <v>1</v>
      </c>
      <c r="Q17" s="57">
        <f t="shared" si="2"/>
        <v>1</v>
      </c>
      <c r="R17" s="57">
        <f t="shared" si="3"/>
        <v>25000</v>
      </c>
      <c r="S17" s="57"/>
    </row>
    <row r="18" spans="1:19" ht="19.5" x14ac:dyDescent="0.2">
      <c r="A18" s="112">
        <v>210519</v>
      </c>
      <c r="B18" s="113" t="s">
        <v>216</v>
      </c>
      <c r="C18" s="114"/>
      <c r="D18" s="112"/>
      <c r="E18" s="109"/>
      <c r="F18" s="109"/>
      <c r="G18" s="109"/>
      <c r="H18" s="109"/>
      <c r="I18" s="109"/>
      <c r="J18" s="110"/>
      <c r="K18" s="57"/>
      <c r="L18" s="57"/>
      <c r="M18" s="57"/>
      <c r="N18" s="57"/>
      <c r="O18" s="57"/>
      <c r="P18" s="57"/>
      <c r="Q18" s="57"/>
      <c r="R18" s="57"/>
      <c r="S18" s="65"/>
    </row>
    <row r="19" spans="1:19" ht="97.5" x14ac:dyDescent="0.2">
      <c r="A19" s="112"/>
      <c r="B19" s="113" t="s">
        <v>217</v>
      </c>
      <c r="C19" s="114">
        <v>4</v>
      </c>
      <c r="D19" s="112" t="s">
        <v>31</v>
      </c>
      <c r="E19" s="109">
        <v>5000</v>
      </c>
      <c r="F19" s="109">
        <v>2000</v>
      </c>
      <c r="G19" s="57">
        <f>E19*C19</f>
        <v>20000</v>
      </c>
      <c r="H19" s="57">
        <f>F19*C19</f>
        <v>8000</v>
      </c>
      <c r="I19" s="57">
        <f>H19+G19</f>
        <v>28000</v>
      </c>
      <c r="J19" s="110"/>
      <c r="K19" s="57"/>
      <c r="L19" s="57">
        <v>4</v>
      </c>
      <c r="M19" s="57">
        <f t="shared" si="0"/>
        <v>4</v>
      </c>
      <c r="N19" s="57">
        <f t="shared" si="1"/>
        <v>20000</v>
      </c>
      <c r="O19" s="57">
        <v>4</v>
      </c>
      <c r="P19" s="57"/>
      <c r="Q19" s="57">
        <f t="shared" si="2"/>
        <v>4</v>
      </c>
      <c r="R19" s="57">
        <f t="shared" si="3"/>
        <v>8000</v>
      </c>
      <c r="S19" s="65">
        <f t="shared" ref="S18:S34" si="5">N19+R19</f>
        <v>28000</v>
      </c>
    </row>
    <row r="20" spans="1:19" s="19" customFormat="1" ht="19.5" x14ac:dyDescent="0.2">
      <c r="A20" s="124">
        <v>210523</v>
      </c>
      <c r="B20" s="125" t="s">
        <v>218</v>
      </c>
      <c r="C20" s="126"/>
      <c r="D20" s="124"/>
      <c r="E20" s="127"/>
      <c r="F20" s="127"/>
      <c r="G20" s="127"/>
      <c r="H20" s="127"/>
      <c r="I20" s="127"/>
      <c r="J20" s="110"/>
      <c r="K20" s="57"/>
      <c r="L20" s="57"/>
      <c r="M20" s="57"/>
      <c r="N20" s="57"/>
      <c r="O20" s="57"/>
      <c r="P20" s="57"/>
      <c r="Q20" s="57"/>
      <c r="R20" s="57"/>
      <c r="S20" s="65"/>
    </row>
    <row r="21" spans="1:19" s="19" customFormat="1" ht="97.5" x14ac:dyDescent="0.2">
      <c r="A21" s="124"/>
      <c r="B21" s="125" t="s">
        <v>219</v>
      </c>
      <c r="C21" s="126"/>
      <c r="D21" s="124"/>
      <c r="E21" s="127"/>
      <c r="F21" s="127"/>
      <c r="G21" s="127"/>
      <c r="H21" s="127"/>
      <c r="I21" s="127"/>
      <c r="J21" s="110"/>
      <c r="K21" s="57"/>
      <c r="L21" s="57"/>
      <c r="M21" s="57"/>
      <c r="N21" s="57"/>
      <c r="O21" s="57"/>
      <c r="P21" s="57"/>
      <c r="Q21" s="57"/>
      <c r="R21" s="57"/>
      <c r="S21" s="65"/>
    </row>
    <row r="22" spans="1:19" s="19" customFormat="1" ht="19.5" x14ac:dyDescent="0.2">
      <c r="A22" s="124"/>
      <c r="B22" s="128" t="s">
        <v>220</v>
      </c>
      <c r="C22" s="129"/>
      <c r="D22" s="124"/>
      <c r="E22" s="127"/>
      <c r="F22" s="127"/>
      <c r="G22" s="127"/>
      <c r="H22" s="127"/>
      <c r="I22" s="127"/>
      <c r="J22" s="110"/>
      <c r="K22" s="57"/>
      <c r="L22" s="57"/>
      <c r="M22" s="57"/>
      <c r="N22" s="57"/>
      <c r="O22" s="57"/>
      <c r="P22" s="57"/>
      <c r="Q22" s="57"/>
      <c r="R22" s="57"/>
      <c r="S22" s="65"/>
    </row>
    <row r="23" spans="1:19" s="19" customFormat="1" ht="19.5" x14ac:dyDescent="0.2">
      <c r="A23" s="124" t="s">
        <v>9</v>
      </c>
      <c r="B23" s="125" t="s">
        <v>60</v>
      </c>
      <c r="C23" s="126"/>
      <c r="D23" s="124"/>
      <c r="E23" s="127"/>
      <c r="F23" s="127"/>
      <c r="G23" s="127"/>
      <c r="H23" s="127"/>
      <c r="I23" s="127"/>
      <c r="J23" s="110"/>
      <c r="K23" s="57"/>
      <c r="L23" s="57"/>
      <c r="M23" s="57"/>
      <c r="N23" s="57"/>
      <c r="O23" s="57"/>
      <c r="P23" s="57"/>
      <c r="Q23" s="57"/>
      <c r="R23" s="57"/>
      <c r="S23" s="65"/>
    </row>
    <row r="24" spans="1:19" s="19" customFormat="1" ht="19.5" x14ac:dyDescent="0.2">
      <c r="A24" s="124"/>
      <c r="B24" s="125" t="s">
        <v>221</v>
      </c>
      <c r="C24" s="126">
        <v>2</v>
      </c>
      <c r="D24" s="124" t="s">
        <v>31</v>
      </c>
      <c r="E24" s="127">
        <v>8900</v>
      </c>
      <c r="F24" s="127">
        <v>1000</v>
      </c>
      <c r="G24" s="57">
        <f>E24*C24</f>
        <v>17800</v>
      </c>
      <c r="H24" s="57">
        <f>F24*C24</f>
        <v>2000</v>
      </c>
      <c r="I24" s="57">
        <f>H24+G24</f>
        <v>19800</v>
      </c>
      <c r="J24" s="110"/>
      <c r="K24" s="57"/>
      <c r="L24" s="57">
        <v>7</v>
      </c>
      <c r="M24" s="57">
        <f t="shared" si="0"/>
        <v>7</v>
      </c>
      <c r="N24" s="57">
        <f t="shared" si="1"/>
        <v>62300</v>
      </c>
      <c r="O24" s="57"/>
      <c r="P24" s="57">
        <v>7</v>
      </c>
      <c r="Q24" s="57">
        <f t="shared" si="2"/>
        <v>7</v>
      </c>
      <c r="R24" s="57">
        <f t="shared" si="3"/>
        <v>7000</v>
      </c>
      <c r="S24" s="65">
        <f t="shared" si="5"/>
        <v>69300</v>
      </c>
    </row>
    <row r="25" spans="1:19" s="19" customFormat="1" ht="19.5" x14ac:dyDescent="0.2">
      <c r="A25" s="124"/>
      <c r="B25" s="125" t="s">
        <v>222</v>
      </c>
      <c r="C25" s="126">
        <v>6</v>
      </c>
      <c r="D25" s="124" t="s">
        <v>31</v>
      </c>
      <c r="E25" s="127">
        <v>48500</v>
      </c>
      <c r="F25" s="127">
        <v>4000</v>
      </c>
      <c r="G25" s="57">
        <f>E25*C25</f>
        <v>291000</v>
      </c>
      <c r="H25" s="57">
        <f>F25*C25</f>
        <v>24000</v>
      </c>
      <c r="I25" s="57">
        <f>H25+G25</f>
        <v>315000</v>
      </c>
      <c r="J25" s="110"/>
      <c r="K25" s="57"/>
      <c r="L25" s="57">
        <v>6</v>
      </c>
      <c r="M25" s="57">
        <f t="shared" si="0"/>
        <v>6</v>
      </c>
      <c r="N25" s="57">
        <f t="shared" si="1"/>
        <v>291000</v>
      </c>
      <c r="O25" s="57"/>
      <c r="P25" s="57">
        <v>6</v>
      </c>
      <c r="Q25" s="57">
        <f t="shared" si="2"/>
        <v>6</v>
      </c>
      <c r="R25" s="57">
        <f t="shared" si="3"/>
        <v>24000</v>
      </c>
      <c r="S25" s="65">
        <f t="shared" si="5"/>
        <v>315000</v>
      </c>
    </row>
    <row r="26" spans="1:19" s="19" customFormat="1" ht="19.5" x14ac:dyDescent="0.2">
      <c r="A26" s="124" t="s">
        <v>212</v>
      </c>
      <c r="B26" s="125" t="s">
        <v>223</v>
      </c>
      <c r="C26" s="126"/>
      <c r="D26" s="124"/>
      <c r="E26" s="127"/>
      <c r="F26" s="127"/>
      <c r="G26" s="127"/>
      <c r="H26" s="127"/>
      <c r="I26" s="127"/>
      <c r="J26" s="110"/>
      <c r="K26" s="57"/>
      <c r="L26" s="57"/>
      <c r="M26" s="57"/>
      <c r="N26" s="57"/>
      <c r="O26" s="57"/>
      <c r="P26" s="57"/>
      <c r="Q26" s="57"/>
      <c r="R26" s="57"/>
      <c r="S26" s="65"/>
    </row>
    <row r="27" spans="1:19" s="6" customFormat="1" ht="39" x14ac:dyDescent="0.2">
      <c r="A27" s="61"/>
      <c r="B27" s="130" t="s">
        <v>224</v>
      </c>
      <c r="C27" s="63">
        <v>1</v>
      </c>
      <c r="D27" s="61" t="s">
        <v>31</v>
      </c>
      <c r="E27" s="131">
        <v>6800</v>
      </c>
      <c r="F27" s="131">
        <v>1000</v>
      </c>
      <c r="G27" s="57">
        <f>E27*C27</f>
        <v>6800</v>
      </c>
      <c r="H27" s="57">
        <f>F27*C27</f>
        <v>1000</v>
      </c>
      <c r="I27" s="57">
        <f>H27+G27</f>
        <v>7800</v>
      </c>
      <c r="J27" s="110"/>
      <c r="K27" s="57"/>
      <c r="L27" s="57">
        <v>0</v>
      </c>
      <c r="M27" s="57">
        <f t="shared" si="0"/>
        <v>0</v>
      </c>
      <c r="N27" s="57">
        <f t="shared" si="1"/>
        <v>0</v>
      </c>
      <c r="O27" s="57"/>
      <c r="P27" s="57"/>
      <c r="Q27" s="57">
        <f t="shared" si="2"/>
        <v>0</v>
      </c>
      <c r="R27" s="57">
        <f t="shared" si="3"/>
        <v>0</v>
      </c>
      <c r="S27" s="65">
        <f t="shared" si="5"/>
        <v>0</v>
      </c>
    </row>
    <row r="28" spans="1:19" s="19" customFormat="1" ht="39" x14ac:dyDescent="0.2">
      <c r="A28" s="124"/>
      <c r="B28" s="125" t="s">
        <v>225</v>
      </c>
      <c r="C28" s="126">
        <v>2</v>
      </c>
      <c r="D28" s="124" t="s">
        <v>31</v>
      </c>
      <c r="E28" s="127">
        <v>248000</v>
      </c>
      <c r="F28" s="127">
        <v>10000</v>
      </c>
      <c r="G28" s="57">
        <f>E28*C28</f>
        <v>496000</v>
      </c>
      <c r="H28" s="57">
        <f>F28*C28</f>
        <v>20000</v>
      </c>
      <c r="I28" s="57">
        <f>H28+G28</f>
        <v>516000</v>
      </c>
      <c r="J28" s="110"/>
      <c r="K28" s="57"/>
      <c r="L28" s="57">
        <v>2</v>
      </c>
      <c r="M28" s="57">
        <f t="shared" si="0"/>
        <v>2</v>
      </c>
      <c r="N28" s="57">
        <f t="shared" si="1"/>
        <v>496000</v>
      </c>
      <c r="O28" s="57"/>
      <c r="P28" s="57">
        <v>2</v>
      </c>
      <c r="Q28" s="57">
        <f t="shared" si="2"/>
        <v>2</v>
      </c>
      <c r="R28" s="57">
        <f t="shared" si="3"/>
        <v>20000</v>
      </c>
      <c r="S28" s="65">
        <f t="shared" si="5"/>
        <v>516000</v>
      </c>
    </row>
    <row r="29" spans="1:19" s="6" customFormat="1" ht="19.5" x14ac:dyDescent="0.2">
      <c r="A29" s="61">
        <v>210529</v>
      </c>
      <c r="B29" s="130" t="s">
        <v>226</v>
      </c>
      <c r="C29" s="63"/>
      <c r="D29" s="61"/>
      <c r="E29" s="131"/>
      <c r="F29" s="131"/>
      <c r="G29" s="131"/>
      <c r="H29" s="131"/>
      <c r="I29" s="131"/>
      <c r="J29" s="110"/>
      <c r="K29" s="57"/>
      <c r="L29" s="57"/>
      <c r="M29" s="57"/>
      <c r="N29" s="57"/>
      <c r="O29" s="57"/>
      <c r="P29" s="57"/>
      <c r="Q29" s="57"/>
      <c r="R29" s="57"/>
      <c r="S29" s="65"/>
    </row>
    <row r="30" spans="1:19" s="6" customFormat="1" ht="117" x14ac:dyDescent="0.2">
      <c r="A30" s="61"/>
      <c r="B30" s="130" t="s">
        <v>227</v>
      </c>
      <c r="C30" s="63">
        <v>1</v>
      </c>
      <c r="D30" s="61" t="s">
        <v>11</v>
      </c>
      <c r="E30" s="131">
        <v>377000</v>
      </c>
      <c r="F30" s="131">
        <v>50000</v>
      </c>
      <c r="G30" s="57">
        <f>E30*C30</f>
        <v>377000</v>
      </c>
      <c r="H30" s="57">
        <f>F30*C30</f>
        <v>50000</v>
      </c>
      <c r="I30" s="57">
        <f>H30+G30</f>
        <v>427000</v>
      </c>
      <c r="J30" s="110"/>
      <c r="K30" s="149">
        <v>0.7</v>
      </c>
      <c r="L30" s="149">
        <v>0.3</v>
      </c>
      <c r="M30" s="57">
        <f t="shared" si="0"/>
        <v>1</v>
      </c>
      <c r="N30" s="57">
        <f t="shared" si="1"/>
        <v>377000</v>
      </c>
      <c r="O30" s="149">
        <v>0.7</v>
      </c>
      <c r="P30" s="149">
        <v>0.3</v>
      </c>
      <c r="Q30" s="182">
        <f t="shared" si="2"/>
        <v>1</v>
      </c>
      <c r="R30" s="57">
        <f t="shared" si="3"/>
        <v>50000</v>
      </c>
      <c r="S30" s="65">
        <f t="shared" si="5"/>
        <v>427000</v>
      </c>
    </row>
    <row r="31" spans="1:19" s="6" customFormat="1" ht="39" x14ac:dyDescent="0.2">
      <c r="A31" s="61">
        <v>210553</v>
      </c>
      <c r="B31" s="130" t="s">
        <v>228</v>
      </c>
      <c r="C31" s="63"/>
      <c r="D31" s="61"/>
      <c r="E31" s="131"/>
      <c r="F31" s="131"/>
      <c r="G31" s="131"/>
      <c r="H31" s="131"/>
      <c r="I31" s="131"/>
      <c r="J31" s="110"/>
      <c r="K31" s="57"/>
      <c r="L31" s="57"/>
      <c r="M31" s="57"/>
      <c r="N31" s="57"/>
      <c r="O31" s="57"/>
      <c r="P31" s="57"/>
      <c r="Q31" s="182"/>
      <c r="R31" s="57"/>
      <c r="S31" s="65"/>
    </row>
    <row r="32" spans="1:19" s="6" customFormat="1" ht="97.5" x14ac:dyDescent="0.2">
      <c r="A32" s="61"/>
      <c r="B32" s="130" t="s">
        <v>229</v>
      </c>
      <c r="C32" s="63">
        <v>1</v>
      </c>
      <c r="D32" s="61" t="s">
        <v>11</v>
      </c>
      <c r="E32" s="131">
        <v>95000</v>
      </c>
      <c r="F32" s="131">
        <v>15000</v>
      </c>
      <c r="G32" s="57">
        <f>E32*C32</f>
        <v>95000</v>
      </c>
      <c r="H32" s="57">
        <f>F32*C32</f>
        <v>15000</v>
      </c>
      <c r="I32" s="57">
        <f>H32+G32</f>
        <v>110000</v>
      </c>
      <c r="J32" s="110"/>
      <c r="K32" s="150">
        <v>0.6</v>
      </c>
      <c r="L32" s="150">
        <v>0.4</v>
      </c>
      <c r="M32" s="57">
        <f t="shared" si="0"/>
        <v>1</v>
      </c>
      <c r="N32" s="57">
        <f t="shared" si="1"/>
        <v>95000</v>
      </c>
      <c r="O32" s="150">
        <v>0.6</v>
      </c>
      <c r="P32" s="150">
        <v>0.4</v>
      </c>
      <c r="Q32" s="182">
        <f t="shared" si="2"/>
        <v>1</v>
      </c>
      <c r="R32" s="57">
        <f t="shared" si="3"/>
        <v>15000</v>
      </c>
      <c r="S32" s="65">
        <f t="shared" si="5"/>
        <v>110000</v>
      </c>
    </row>
    <row r="33" spans="1:19" s="6" customFormat="1" ht="19.5" x14ac:dyDescent="0.2">
      <c r="A33" s="61">
        <v>210563</v>
      </c>
      <c r="B33" s="130" t="s">
        <v>230</v>
      </c>
      <c r="C33" s="63"/>
      <c r="D33" s="61"/>
      <c r="E33" s="131"/>
      <c r="F33" s="131"/>
      <c r="G33" s="131"/>
      <c r="H33" s="131"/>
      <c r="I33" s="131"/>
      <c r="J33" s="110"/>
      <c r="K33" s="57"/>
      <c r="L33" s="57"/>
      <c r="M33" s="57"/>
      <c r="N33" s="57"/>
      <c r="O33" s="57"/>
      <c r="P33" s="57"/>
      <c r="Q33" s="57"/>
      <c r="R33" s="57"/>
      <c r="S33" s="65"/>
    </row>
    <row r="34" spans="1:19" ht="78" x14ac:dyDescent="0.2">
      <c r="A34" s="112"/>
      <c r="B34" s="113" t="s">
        <v>231</v>
      </c>
      <c r="C34" s="114">
        <v>1</v>
      </c>
      <c r="D34" s="112" t="s">
        <v>11</v>
      </c>
      <c r="E34" s="109">
        <v>15000</v>
      </c>
      <c r="F34" s="109">
        <v>5000</v>
      </c>
      <c r="G34" s="57">
        <f>E34*C34</f>
        <v>15000</v>
      </c>
      <c r="H34" s="57">
        <f>F34*C34</f>
        <v>5000</v>
      </c>
      <c r="I34" s="57">
        <f>H34+G34</f>
        <v>20000</v>
      </c>
      <c r="J34" s="110"/>
      <c r="K34" s="57"/>
      <c r="L34" s="57"/>
      <c r="M34" s="57">
        <f t="shared" si="0"/>
        <v>0</v>
      </c>
      <c r="N34" s="57">
        <f t="shared" si="1"/>
        <v>0</v>
      </c>
      <c r="O34" s="57"/>
      <c r="P34" s="57"/>
      <c r="Q34" s="57">
        <f t="shared" si="2"/>
        <v>0</v>
      </c>
      <c r="R34" s="57">
        <f t="shared" si="3"/>
        <v>0</v>
      </c>
      <c r="S34" s="65">
        <f t="shared" si="5"/>
        <v>0</v>
      </c>
    </row>
    <row r="35" spans="1:19" ht="19.5" x14ac:dyDescent="0.2">
      <c r="A35" s="116"/>
      <c r="B35" s="117" t="s">
        <v>16</v>
      </c>
      <c r="C35" s="118"/>
      <c r="D35" s="116"/>
      <c r="E35" s="119"/>
      <c r="F35" s="119"/>
      <c r="G35" s="139">
        <f t="shared" ref="G35:I35" si="6">SUM(G17:G34)</f>
        <v>1493600</v>
      </c>
      <c r="H35" s="139">
        <f t="shared" si="6"/>
        <v>150000</v>
      </c>
      <c r="I35" s="139">
        <f t="shared" si="6"/>
        <v>1643600</v>
      </c>
      <c r="J35" s="181"/>
      <c r="K35" s="89"/>
      <c r="L35" s="89"/>
      <c r="M35" s="69">
        <f t="shared" si="0"/>
        <v>0</v>
      </c>
      <c r="N35" s="139">
        <f>SUM(N17:N34)</f>
        <v>1516300</v>
      </c>
      <c r="O35" s="89"/>
      <c r="P35" s="89"/>
      <c r="Q35" s="69">
        <f t="shared" si="2"/>
        <v>0</v>
      </c>
      <c r="R35" s="139">
        <f>SUM(R17:R34)</f>
        <v>149000</v>
      </c>
      <c r="S35" s="139">
        <f>SUM(S17:S34)</f>
        <v>1465300</v>
      </c>
    </row>
    <row r="36" spans="1:19" ht="58.5" x14ac:dyDescent="0.2">
      <c r="A36" s="120">
        <v>210800</v>
      </c>
      <c r="B36" s="121" t="s">
        <v>204</v>
      </c>
      <c r="C36" s="120"/>
      <c r="D36" s="120"/>
      <c r="E36" s="109"/>
      <c r="F36" s="109"/>
      <c r="G36" s="109"/>
      <c r="H36" s="109"/>
      <c r="I36" s="109"/>
      <c r="J36" s="110"/>
      <c r="K36" s="57"/>
      <c r="L36" s="57"/>
      <c r="M36" s="57"/>
      <c r="N36" s="57"/>
      <c r="O36" s="57"/>
      <c r="P36" s="57"/>
      <c r="Q36" s="57"/>
      <c r="R36" s="57"/>
      <c r="S36" s="65"/>
    </row>
    <row r="37" spans="1:19" ht="39" x14ac:dyDescent="0.2">
      <c r="A37" s="112">
        <v>210813</v>
      </c>
      <c r="B37" s="113" t="s">
        <v>287</v>
      </c>
      <c r="C37" s="120"/>
      <c r="D37" s="120"/>
      <c r="E37" s="109"/>
      <c r="F37" s="109"/>
      <c r="G37" s="109"/>
      <c r="H37" s="109"/>
      <c r="I37" s="109"/>
      <c r="J37" s="110"/>
      <c r="K37" s="57"/>
      <c r="L37" s="57"/>
      <c r="M37" s="57"/>
      <c r="N37" s="57"/>
      <c r="O37" s="57"/>
      <c r="P37" s="57"/>
      <c r="Q37" s="57"/>
      <c r="R37" s="57"/>
      <c r="S37" s="65"/>
    </row>
    <row r="38" spans="1:19" ht="214.5" x14ac:dyDescent="0.2">
      <c r="A38" s="112"/>
      <c r="B38" s="113" t="s">
        <v>232</v>
      </c>
      <c r="C38" s="114">
        <v>1</v>
      </c>
      <c r="D38" s="112" t="s">
        <v>11</v>
      </c>
      <c r="E38" s="109">
        <v>25000</v>
      </c>
      <c r="F38" s="109">
        <v>15000</v>
      </c>
      <c r="G38" s="57">
        <f>E38*C38</f>
        <v>25000</v>
      </c>
      <c r="H38" s="57">
        <f>F38*C38</f>
        <v>15000</v>
      </c>
      <c r="I38" s="57">
        <f>H38+G38</f>
        <v>40000</v>
      </c>
      <c r="J38" s="110"/>
      <c r="K38" s="57"/>
      <c r="L38" s="57"/>
      <c r="M38" s="57">
        <f t="shared" si="0"/>
        <v>0</v>
      </c>
      <c r="N38" s="57">
        <f t="shared" si="1"/>
        <v>0</v>
      </c>
      <c r="O38" s="57"/>
      <c r="P38" s="57"/>
      <c r="Q38" s="57">
        <f t="shared" si="2"/>
        <v>0</v>
      </c>
      <c r="R38" s="57">
        <f t="shared" si="3"/>
        <v>0</v>
      </c>
      <c r="S38" s="65">
        <f>N38+R38</f>
        <v>0</v>
      </c>
    </row>
    <row r="39" spans="1:19" ht="19.5" x14ac:dyDescent="0.2">
      <c r="A39" s="116"/>
      <c r="B39" s="117" t="s">
        <v>16</v>
      </c>
      <c r="C39" s="118"/>
      <c r="D39" s="116"/>
      <c r="E39" s="119"/>
      <c r="F39" s="119"/>
      <c r="G39" s="89">
        <f t="shared" ref="G39:I39" si="7">SUM(G36:G38)</f>
        <v>25000</v>
      </c>
      <c r="H39" s="89">
        <f t="shared" si="7"/>
        <v>15000</v>
      </c>
      <c r="I39" s="89">
        <f t="shared" si="7"/>
        <v>40000</v>
      </c>
      <c r="J39" s="181"/>
      <c r="K39" s="89"/>
      <c r="L39" s="89"/>
      <c r="M39" s="69"/>
      <c r="N39" s="139">
        <f>SUM(N36:N38)</f>
        <v>0</v>
      </c>
      <c r="O39" s="89"/>
      <c r="P39" s="89"/>
      <c r="Q39" s="69"/>
      <c r="R39" s="139">
        <f>SUM(R36:R38)</f>
        <v>0</v>
      </c>
      <c r="S39" s="139">
        <f>SUM(S36:S38)</f>
        <v>0</v>
      </c>
    </row>
    <row r="40" spans="1:19" ht="39" x14ac:dyDescent="0.2">
      <c r="A40" s="107">
        <v>210900</v>
      </c>
      <c r="B40" s="108" t="s">
        <v>205</v>
      </c>
      <c r="C40" s="107"/>
      <c r="D40" s="107"/>
      <c r="E40" s="109"/>
      <c r="F40" s="109"/>
      <c r="G40" s="109"/>
      <c r="H40" s="109"/>
      <c r="I40" s="109"/>
      <c r="J40" s="110"/>
      <c r="K40" s="57"/>
      <c r="L40" s="57"/>
      <c r="M40" s="57"/>
      <c r="N40" s="57"/>
      <c r="O40" s="57"/>
      <c r="P40" s="57"/>
      <c r="Q40" s="57"/>
      <c r="R40" s="57"/>
      <c r="S40" s="65"/>
    </row>
    <row r="41" spans="1:19" ht="195" x14ac:dyDescent="0.2">
      <c r="A41" s="112">
        <v>210913.13</v>
      </c>
      <c r="B41" s="113" t="s">
        <v>233</v>
      </c>
      <c r="C41" s="114"/>
      <c r="D41" s="112"/>
      <c r="E41" s="109"/>
      <c r="F41" s="109"/>
      <c r="G41" s="109"/>
      <c r="H41" s="109"/>
      <c r="I41" s="109"/>
      <c r="J41" s="110"/>
      <c r="K41" s="57"/>
      <c r="L41" s="57"/>
      <c r="M41" s="57"/>
      <c r="N41" s="57"/>
      <c r="O41" s="57"/>
      <c r="P41" s="57"/>
      <c r="Q41" s="57"/>
      <c r="R41" s="57"/>
      <c r="S41" s="65"/>
    </row>
    <row r="42" spans="1:19" ht="19.5" x14ac:dyDescent="0.2">
      <c r="A42" s="124"/>
      <c r="B42" s="125" t="s">
        <v>234</v>
      </c>
      <c r="C42" s="126">
        <v>2</v>
      </c>
      <c r="D42" s="124" t="s">
        <v>31</v>
      </c>
      <c r="E42" s="109">
        <v>95500</v>
      </c>
      <c r="F42" s="109">
        <v>15000</v>
      </c>
      <c r="G42" s="57">
        <f>E42*C42</f>
        <v>191000</v>
      </c>
      <c r="H42" s="57">
        <f>F42*C42</f>
        <v>30000</v>
      </c>
      <c r="I42" s="57">
        <f>H42+G42</f>
        <v>221000</v>
      </c>
      <c r="J42" s="110"/>
      <c r="K42" s="57"/>
      <c r="L42" s="57">
        <v>2</v>
      </c>
      <c r="M42" s="57">
        <f t="shared" si="0"/>
        <v>2</v>
      </c>
      <c r="N42" s="57">
        <f t="shared" si="1"/>
        <v>191000</v>
      </c>
      <c r="O42" s="57"/>
      <c r="P42" s="57">
        <v>2</v>
      </c>
      <c r="Q42" s="57">
        <f t="shared" si="2"/>
        <v>2</v>
      </c>
      <c r="R42" s="57">
        <f t="shared" si="3"/>
        <v>30000</v>
      </c>
      <c r="S42" s="65">
        <f>N42+R42</f>
        <v>221000</v>
      </c>
    </row>
    <row r="43" spans="1:19" ht="19.5" x14ac:dyDescent="0.2">
      <c r="A43" s="116"/>
      <c r="B43" s="117" t="s">
        <v>16</v>
      </c>
      <c r="C43" s="118"/>
      <c r="D43" s="116"/>
      <c r="E43" s="119"/>
      <c r="F43" s="119"/>
      <c r="G43" s="89">
        <f t="shared" ref="G43:I43" si="8">SUM(G40:G42)</f>
        <v>191000</v>
      </c>
      <c r="H43" s="89">
        <f t="shared" si="8"/>
        <v>30000</v>
      </c>
      <c r="I43" s="89">
        <f t="shared" si="8"/>
        <v>221000</v>
      </c>
      <c r="J43" s="181"/>
      <c r="K43" s="89"/>
      <c r="L43" s="89"/>
      <c r="M43" s="69"/>
      <c r="N43" s="139">
        <f>SUM(N40:N42)</f>
        <v>191000</v>
      </c>
      <c r="O43" s="89"/>
      <c r="P43" s="89"/>
      <c r="Q43" s="69"/>
      <c r="R43" s="139">
        <f>SUM(R40:R42)</f>
        <v>30000</v>
      </c>
      <c r="S43" s="139">
        <f>SUM(S40:S42)</f>
        <v>221000</v>
      </c>
    </row>
    <row r="44" spans="1:19" ht="39" x14ac:dyDescent="0.2">
      <c r="A44" s="107">
        <v>211100</v>
      </c>
      <c r="B44" s="108" t="s">
        <v>206</v>
      </c>
      <c r="C44" s="107"/>
      <c r="D44" s="107"/>
      <c r="E44" s="109"/>
      <c r="F44" s="109"/>
      <c r="G44" s="109"/>
      <c r="H44" s="109"/>
      <c r="I44" s="109"/>
      <c r="J44" s="110"/>
      <c r="K44" s="57"/>
      <c r="L44" s="57"/>
      <c r="M44" s="57"/>
      <c r="N44" s="57"/>
      <c r="O44" s="57"/>
      <c r="P44" s="57"/>
      <c r="Q44" s="57"/>
      <c r="R44" s="57"/>
      <c r="S44" s="65"/>
    </row>
    <row r="45" spans="1:19" ht="19.5" x14ac:dyDescent="0.2">
      <c r="A45" s="112">
        <v>211113.13</v>
      </c>
      <c r="B45" s="113" t="s">
        <v>235</v>
      </c>
      <c r="C45" s="114"/>
      <c r="D45" s="112"/>
      <c r="E45" s="109"/>
      <c r="F45" s="109"/>
      <c r="G45" s="109"/>
      <c r="H45" s="109"/>
      <c r="I45" s="109"/>
      <c r="J45" s="110"/>
      <c r="K45" s="57"/>
      <c r="L45" s="57"/>
      <c r="M45" s="57"/>
      <c r="N45" s="57"/>
      <c r="O45" s="57"/>
      <c r="P45" s="57"/>
      <c r="Q45" s="57"/>
      <c r="R45" s="57"/>
      <c r="S45" s="65"/>
    </row>
    <row r="46" spans="1:19" ht="175.5" x14ac:dyDescent="0.2">
      <c r="A46" s="112"/>
      <c r="B46" s="113" t="s">
        <v>236</v>
      </c>
      <c r="C46" s="114"/>
      <c r="D46" s="112"/>
      <c r="E46" s="109"/>
      <c r="F46" s="109"/>
      <c r="G46" s="109"/>
      <c r="H46" s="109"/>
      <c r="I46" s="109"/>
      <c r="J46" s="110"/>
      <c r="K46" s="57"/>
      <c r="L46" s="57"/>
      <c r="M46" s="57"/>
      <c r="N46" s="57"/>
      <c r="O46" s="57"/>
      <c r="P46" s="57"/>
      <c r="Q46" s="57"/>
      <c r="R46" s="57"/>
      <c r="S46" s="65"/>
    </row>
    <row r="47" spans="1:19" ht="19.5" x14ac:dyDescent="0.2">
      <c r="A47" s="132"/>
      <c r="B47" s="133" t="s">
        <v>47</v>
      </c>
      <c r="C47" s="134" t="s">
        <v>237</v>
      </c>
      <c r="D47" s="135" t="s">
        <v>83</v>
      </c>
      <c r="E47" s="109">
        <v>300</v>
      </c>
      <c r="F47" s="109">
        <v>100</v>
      </c>
      <c r="G47" s="57">
        <f t="shared" ref="G47:G53" si="9">E47*C47</f>
        <v>444000</v>
      </c>
      <c r="H47" s="57">
        <f t="shared" ref="H47:H53" si="10">F47*C47</f>
        <v>148000</v>
      </c>
      <c r="I47" s="57">
        <f t="shared" ref="I47:I53" si="11">H47+G47</f>
        <v>592000</v>
      </c>
      <c r="J47" s="110"/>
      <c r="K47" s="57">
        <v>748.4</v>
      </c>
      <c r="L47" s="57">
        <f>2057-K47</f>
        <v>1308.5999999999999</v>
      </c>
      <c r="M47" s="57">
        <f t="shared" si="0"/>
        <v>2057</v>
      </c>
      <c r="N47" s="57">
        <f t="shared" si="1"/>
        <v>617100</v>
      </c>
      <c r="O47" s="57">
        <f t="shared" ref="O47:O53" si="12">K47</f>
        <v>748.4</v>
      </c>
      <c r="P47" s="57">
        <f>L47</f>
        <v>1308.5999999999999</v>
      </c>
      <c r="Q47" s="57">
        <f t="shared" si="2"/>
        <v>2057</v>
      </c>
      <c r="R47" s="57">
        <f t="shared" si="3"/>
        <v>205700</v>
      </c>
      <c r="S47" s="65">
        <f t="shared" ref="S44:S53" si="13">N47+R47</f>
        <v>822800</v>
      </c>
    </row>
    <row r="48" spans="1:19" ht="19.5" x14ac:dyDescent="0.2">
      <c r="A48" s="132"/>
      <c r="B48" s="133" t="s">
        <v>49</v>
      </c>
      <c r="C48" s="134" t="s">
        <v>238</v>
      </c>
      <c r="D48" s="135" t="s">
        <v>83</v>
      </c>
      <c r="E48" s="109">
        <v>395</v>
      </c>
      <c r="F48" s="109">
        <v>125</v>
      </c>
      <c r="G48" s="57">
        <f t="shared" si="9"/>
        <v>86900</v>
      </c>
      <c r="H48" s="57">
        <f t="shared" si="10"/>
        <v>27500</v>
      </c>
      <c r="I48" s="57">
        <f t="shared" si="11"/>
        <v>114400</v>
      </c>
      <c r="J48" s="110"/>
      <c r="K48" s="57">
        <v>100.5</v>
      </c>
      <c r="L48" s="57">
        <f>163-K48</f>
        <v>62.5</v>
      </c>
      <c r="M48" s="57">
        <f t="shared" si="0"/>
        <v>163</v>
      </c>
      <c r="N48" s="57">
        <f t="shared" si="1"/>
        <v>64385</v>
      </c>
      <c r="O48" s="57">
        <f t="shared" si="12"/>
        <v>100.5</v>
      </c>
      <c r="P48" s="57">
        <f>L48</f>
        <v>62.5</v>
      </c>
      <c r="Q48" s="57">
        <f t="shared" si="2"/>
        <v>163</v>
      </c>
      <c r="R48" s="57">
        <f t="shared" si="3"/>
        <v>20375</v>
      </c>
      <c r="S48" s="65">
        <f t="shared" si="13"/>
        <v>84760</v>
      </c>
    </row>
    <row r="49" spans="1:19" ht="19.5" x14ac:dyDescent="0.2">
      <c r="A49" s="132"/>
      <c r="B49" s="133" t="s">
        <v>85</v>
      </c>
      <c r="C49" s="134" t="s">
        <v>82</v>
      </c>
      <c r="D49" s="135" t="s">
        <v>83</v>
      </c>
      <c r="E49" s="109">
        <v>475</v>
      </c>
      <c r="F49" s="109">
        <v>150</v>
      </c>
      <c r="G49" s="57">
        <f t="shared" si="9"/>
        <v>123500</v>
      </c>
      <c r="H49" s="57">
        <f t="shared" si="10"/>
        <v>39000</v>
      </c>
      <c r="I49" s="57">
        <f t="shared" si="11"/>
        <v>162500</v>
      </c>
      <c r="J49" s="110"/>
      <c r="K49" s="57">
        <v>152.4</v>
      </c>
      <c r="L49" s="57">
        <f>252-K49</f>
        <v>99.6</v>
      </c>
      <c r="M49" s="57">
        <f t="shared" si="0"/>
        <v>252</v>
      </c>
      <c r="N49" s="57">
        <f t="shared" si="1"/>
        <v>119700</v>
      </c>
      <c r="O49" s="57">
        <f t="shared" si="12"/>
        <v>152.4</v>
      </c>
      <c r="P49" s="57">
        <f>L49</f>
        <v>99.6</v>
      </c>
      <c r="Q49" s="57">
        <f t="shared" si="2"/>
        <v>252</v>
      </c>
      <c r="R49" s="57">
        <f t="shared" si="3"/>
        <v>37800</v>
      </c>
      <c r="S49" s="65">
        <f t="shared" si="13"/>
        <v>157500</v>
      </c>
    </row>
    <row r="50" spans="1:19" ht="19.5" x14ac:dyDescent="0.2">
      <c r="A50" s="132"/>
      <c r="B50" s="133" t="s">
        <v>42</v>
      </c>
      <c r="C50" s="134" t="s">
        <v>239</v>
      </c>
      <c r="D50" s="135" t="s">
        <v>83</v>
      </c>
      <c r="E50" s="109">
        <v>635</v>
      </c>
      <c r="F50" s="109">
        <v>200</v>
      </c>
      <c r="G50" s="57">
        <f t="shared" si="9"/>
        <v>168275</v>
      </c>
      <c r="H50" s="57">
        <f t="shared" si="10"/>
        <v>53000</v>
      </c>
      <c r="I50" s="57">
        <f t="shared" si="11"/>
        <v>221275</v>
      </c>
      <c r="J50" s="110"/>
      <c r="K50" s="57">
        <v>91.2</v>
      </c>
      <c r="L50" s="57">
        <f>345-K50</f>
        <v>253.8</v>
      </c>
      <c r="M50" s="57">
        <f t="shared" si="0"/>
        <v>345</v>
      </c>
      <c r="N50" s="57">
        <f t="shared" si="1"/>
        <v>219075</v>
      </c>
      <c r="O50" s="57">
        <f t="shared" si="12"/>
        <v>91.2</v>
      </c>
      <c r="P50" s="57">
        <f>L50</f>
        <v>253.8</v>
      </c>
      <c r="Q50" s="57">
        <f t="shared" si="2"/>
        <v>345</v>
      </c>
      <c r="R50" s="57">
        <f t="shared" si="3"/>
        <v>69000</v>
      </c>
      <c r="S50" s="65">
        <f t="shared" si="13"/>
        <v>288075</v>
      </c>
    </row>
    <row r="51" spans="1:19" ht="19.5" x14ac:dyDescent="0.2">
      <c r="A51" s="132"/>
      <c r="B51" s="133" t="s">
        <v>240</v>
      </c>
      <c r="C51" s="134" t="s">
        <v>238</v>
      </c>
      <c r="D51" s="135" t="s">
        <v>83</v>
      </c>
      <c r="E51" s="109">
        <v>890</v>
      </c>
      <c r="F51" s="109">
        <v>250</v>
      </c>
      <c r="G51" s="57">
        <f t="shared" si="9"/>
        <v>195800</v>
      </c>
      <c r="H51" s="57">
        <f t="shared" si="10"/>
        <v>55000</v>
      </c>
      <c r="I51" s="57">
        <f t="shared" si="11"/>
        <v>250800</v>
      </c>
      <c r="J51" s="110"/>
      <c r="K51" s="57">
        <v>394.5</v>
      </c>
      <c r="L51" s="57">
        <f>700-K51</f>
        <v>305.5</v>
      </c>
      <c r="M51" s="57">
        <f t="shared" si="0"/>
        <v>700</v>
      </c>
      <c r="N51" s="57">
        <f t="shared" si="1"/>
        <v>623000</v>
      </c>
      <c r="O51" s="57">
        <f t="shared" si="12"/>
        <v>394.5</v>
      </c>
      <c r="P51" s="57">
        <f>L51</f>
        <v>305.5</v>
      </c>
      <c r="Q51" s="57">
        <f t="shared" si="2"/>
        <v>700</v>
      </c>
      <c r="R51" s="57">
        <f t="shared" si="3"/>
        <v>175000</v>
      </c>
      <c r="S51" s="65">
        <f t="shared" si="13"/>
        <v>798000</v>
      </c>
    </row>
    <row r="52" spans="1:19" ht="19.5" x14ac:dyDescent="0.2">
      <c r="A52" s="132"/>
      <c r="B52" s="133" t="s">
        <v>92</v>
      </c>
      <c r="C52" s="134" t="s">
        <v>241</v>
      </c>
      <c r="D52" s="135" t="s">
        <v>83</v>
      </c>
      <c r="E52" s="109">
        <v>1220</v>
      </c>
      <c r="F52" s="109">
        <v>300</v>
      </c>
      <c r="G52" s="57">
        <f t="shared" si="9"/>
        <v>158600</v>
      </c>
      <c r="H52" s="57">
        <f t="shared" si="10"/>
        <v>39000</v>
      </c>
      <c r="I52" s="57">
        <f t="shared" si="11"/>
        <v>197600</v>
      </c>
      <c r="J52" s="110"/>
      <c r="K52" s="57">
        <v>119</v>
      </c>
      <c r="L52" s="57">
        <f>168-K52</f>
        <v>49</v>
      </c>
      <c r="M52" s="57">
        <f t="shared" si="0"/>
        <v>168</v>
      </c>
      <c r="N52" s="57">
        <f t="shared" si="1"/>
        <v>204960</v>
      </c>
      <c r="O52" s="57">
        <f t="shared" si="12"/>
        <v>119</v>
      </c>
      <c r="P52" s="57">
        <f>L52</f>
        <v>49</v>
      </c>
      <c r="Q52" s="57">
        <f t="shared" si="2"/>
        <v>168</v>
      </c>
      <c r="R52" s="57">
        <f t="shared" si="3"/>
        <v>50400</v>
      </c>
      <c r="S52" s="65">
        <f t="shared" si="13"/>
        <v>255360</v>
      </c>
    </row>
    <row r="53" spans="1:19" ht="19.5" x14ac:dyDescent="0.2">
      <c r="A53" s="132"/>
      <c r="B53" s="133" t="s">
        <v>63</v>
      </c>
      <c r="C53" s="134" t="s">
        <v>242</v>
      </c>
      <c r="D53" s="135" t="s">
        <v>83</v>
      </c>
      <c r="E53" s="109">
        <v>1690</v>
      </c>
      <c r="F53" s="109">
        <v>400</v>
      </c>
      <c r="G53" s="57">
        <f t="shared" si="9"/>
        <v>946400</v>
      </c>
      <c r="H53" s="57">
        <f t="shared" si="10"/>
        <v>224000</v>
      </c>
      <c r="I53" s="57">
        <f t="shared" si="11"/>
        <v>1170400</v>
      </c>
      <c r="J53" s="110"/>
      <c r="K53" s="57">
        <v>171</v>
      </c>
      <c r="L53" s="57">
        <f>455-K53</f>
        <v>284</v>
      </c>
      <c r="M53" s="57">
        <f t="shared" si="0"/>
        <v>455</v>
      </c>
      <c r="N53" s="57">
        <f t="shared" si="1"/>
        <v>768950</v>
      </c>
      <c r="O53" s="57">
        <f t="shared" si="12"/>
        <v>171</v>
      </c>
      <c r="P53" s="57">
        <f>L53</f>
        <v>284</v>
      </c>
      <c r="Q53" s="57">
        <f t="shared" si="2"/>
        <v>455</v>
      </c>
      <c r="R53" s="57">
        <f t="shared" si="3"/>
        <v>182000</v>
      </c>
      <c r="S53" s="65">
        <f t="shared" si="13"/>
        <v>950950</v>
      </c>
    </row>
    <row r="54" spans="1:19" ht="19.5" x14ac:dyDescent="0.2">
      <c r="A54" s="116"/>
      <c r="B54" s="117" t="s">
        <v>16</v>
      </c>
      <c r="C54" s="118"/>
      <c r="D54" s="116"/>
      <c r="E54" s="119"/>
      <c r="F54" s="119"/>
      <c r="G54" s="139">
        <f t="shared" ref="G54:I54" si="14">SUM(G44:G53)</f>
        <v>2123475</v>
      </c>
      <c r="H54" s="139">
        <f t="shared" si="14"/>
        <v>585500</v>
      </c>
      <c r="I54" s="139">
        <f t="shared" si="14"/>
        <v>2708975</v>
      </c>
      <c r="J54" s="181"/>
      <c r="K54" s="89"/>
      <c r="L54" s="89"/>
      <c r="M54" s="69"/>
      <c r="N54" s="139">
        <f>SUM(N44:N53)</f>
        <v>2617170</v>
      </c>
      <c r="O54" s="89"/>
      <c r="P54" s="89"/>
      <c r="Q54" s="69"/>
      <c r="R54" s="139">
        <f>SUM(R44:R53)</f>
        <v>740275</v>
      </c>
      <c r="S54" s="139">
        <f>SUM(S44:S53)</f>
        <v>3357445</v>
      </c>
    </row>
    <row r="55" spans="1:19" ht="19.5" x14ac:dyDescent="0.2">
      <c r="A55" s="107">
        <v>211200</v>
      </c>
      <c r="B55" s="108" t="s">
        <v>207</v>
      </c>
      <c r="C55" s="107"/>
      <c r="D55" s="107"/>
      <c r="E55" s="109"/>
      <c r="F55" s="109"/>
      <c r="G55" s="109"/>
      <c r="H55" s="109"/>
      <c r="I55" s="109"/>
      <c r="J55" s="110"/>
      <c r="K55" s="57"/>
      <c r="L55" s="57"/>
      <c r="M55" s="57"/>
      <c r="N55" s="57"/>
      <c r="O55" s="57"/>
      <c r="P55" s="57"/>
      <c r="Q55" s="57"/>
      <c r="R55" s="57"/>
      <c r="S55" s="65"/>
    </row>
    <row r="56" spans="1:19" ht="58.5" x14ac:dyDescent="0.2">
      <c r="A56" s="112">
        <v>211213.13</v>
      </c>
      <c r="B56" s="113" t="s">
        <v>243</v>
      </c>
      <c r="C56" s="112"/>
      <c r="D56" s="112"/>
      <c r="E56" s="109"/>
      <c r="F56" s="109"/>
      <c r="G56" s="109"/>
      <c r="H56" s="109"/>
      <c r="I56" s="109"/>
      <c r="J56" s="110"/>
      <c r="K56" s="57"/>
      <c r="L56" s="57"/>
      <c r="M56" s="57"/>
      <c r="N56" s="57"/>
      <c r="O56" s="57"/>
      <c r="P56" s="57"/>
      <c r="Q56" s="57"/>
      <c r="R56" s="57"/>
      <c r="S56" s="65"/>
    </row>
    <row r="57" spans="1:19" s="6" customFormat="1" ht="132" customHeight="1" x14ac:dyDescent="0.2">
      <c r="A57" s="61"/>
      <c r="B57" s="130" t="s">
        <v>257</v>
      </c>
      <c r="C57" s="61">
        <v>5</v>
      </c>
      <c r="D57" s="61" t="s">
        <v>31</v>
      </c>
      <c r="E57" s="131">
        <v>0</v>
      </c>
      <c r="F57" s="131">
        <v>5000</v>
      </c>
      <c r="G57" s="57">
        <f>E57*C57</f>
        <v>0</v>
      </c>
      <c r="H57" s="57">
        <f>F57*C57</f>
        <v>25000</v>
      </c>
      <c r="I57" s="57">
        <f>H57+G57</f>
        <v>25000</v>
      </c>
      <c r="J57" s="110"/>
      <c r="K57" s="57"/>
      <c r="L57" s="57"/>
      <c r="M57" s="57">
        <f t="shared" si="0"/>
        <v>0</v>
      </c>
      <c r="N57" s="57">
        <f t="shared" si="1"/>
        <v>0</v>
      </c>
      <c r="O57" s="57">
        <v>1</v>
      </c>
      <c r="P57" s="57"/>
      <c r="Q57" s="57">
        <f t="shared" si="2"/>
        <v>1</v>
      </c>
      <c r="R57" s="57">
        <f t="shared" si="3"/>
        <v>5000</v>
      </c>
      <c r="S57" s="65">
        <f>N57+R57</f>
        <v>5000</v>
      </c>
    </row>
    <row r="58" spans="1:19" s="6" customFormat="1" ht="251.25" customHeight="1" x14ac:dyDescent="0.2">
      <c r="A58" s="61"/>
      <c r="B58" s="130" t="s">
        <v>264</v>
      </c>
      <c r="C58" s="61">
        <v>5</v>
      </c>
      <c r="D58" s="61" t="s">
        <v>31</v>
      </c>
      <c r="E58" s="131">
        <v>225000</v>
      </c>
      <c r="F58" s="131">
        <v>8000</v>
      </c>
      <c r="G58" s="57">
        <f>E58*C58</f>
        <v>1125000</v>
      </c>
      <c r="H58" s="57">
        <f>F58*C58</f>
        <v>40000</v>
      </c>
      <c r="I58" s="57">
        <f>H58+G58</f>
        <v>1165000</v>
      </c>
      <c r="J58" s="110"/>
      <c r="K58" s="150">
        <v>3</v>
      </c>
      <c r="L58" s="57">
        <v>2</v>
      </c>
      <c r="M58" s="57">
        <f t="shared" si="0"/>
        <v>5</v>
      </c>
      <c r="N58" s="57">
        <f t="shared" si="1"/>
        <v>1125000</v>
      </c>
      <c r="O58" s="150">
        <v>3</v>
      </c>
      <c r="P58" s="57">
        <v>2</v>
      </c>
      <c r="Q58" s="57">
        <f t="shared" si="2"/>
        <v>5</v>
      </c>
      <c r="R58" s="57">
        <f t="shared" si="3"/>
        <v>40000</v>
      </c>
      <c r="S58" s="65">
        <f>N58+R58</f>
        <v>1165000</v>
      </c>
    </row>
    <row r="59" spans="1:19" ht="19.5" x14ac:dyDescent="0.2">
      <c r="A59" s="116"/>
      <c r="B59" s="117" t="s">
        <v>16</v>
      </c>
      <c r="C59" s="118"/>
      <c r="D59" s="116"/>
      <c r="E59" s="119"/>
      <c r="F59" s="119"/>
      <c r="G59" s="89">
        <f t="shared" ref="G59:I59" si="15">SUM(G56:G58)</f>
        <v>1125000</v>
      </c>
      <c r="H59" s="89">
        <f t="shared" si="15"/>
        <v>65000</v>
      </c>
      <c r="I59" s="89">
        <f t="shared" si="15"/>
        <v>1190000</v>
      </c>
      <c r="J59" s="181"/>
      <c r="K59" s="89"/>
      <c r="L59" s="89"/>
      <c r="M59" s="69"/>
      <c r="N59" s="89">
        <f>SUM(N56:N58)</f>
        <v>1125000</v>
      </c>
      <c r="O59" s="89"/>
      <c r="P59" s="89"/>
      <c r="Q59" s="69"/>
      <c r="R59" s="89">
        <f>SUM(R56:R58)</f>
        <v>45000</v>
      </c>
      <c r="S59" s="89">
        <f>SUM(S56:S58)</f>
        <v>1170000</v>
      </c>
    </row>
    <row r="60" spans="1:19" ht="39" x14ac:dyDescent="0.2">
      <c r="A60" s="107">
        <v>211300</v>
      </c>
      <c r="B60" s="108" t="s">
        <v>208</v>
      </c>
      <c r="C60" s="107"/>
      <c r="D60" s="107"/>
      <c r="E60" s="109"/>
      <c r="F60" s="109"/>
      <c r="G60" s="109"/>
      <c r="H60" s="109"/>
      <c r="I60" s="109"/>
      <c r="J60" s="110"/>
      <c r="K60" s="57"/>
      <c r="L60" s="57"/>
      <c r="M60" s="57"/>
      <c r="N60" s="57"/>
      <c r="O60" s="57"/>
      <c r="P60" s="57"/>
      <c r="Q60" s="57"/>
      <c r="R60" s="57"/>
      <c r="S60" s="65"/>
    </row>
    <row r="61" spans="1:19" ht="19.5" x14ac:dyDescent="0.2">
      <c r="A61" s="112">
        <v>211313</v>
      </c>
      <c r="B61" s="113" t="s">
        <v>244</v>
      </c>
      <c r="C61" s="114"/>
      <c r="D61" s="112"/>
      <c r="E61" s="109"/>
      <c r="F61" s="109"/>
      <c r="G61" s="109"/>
      <c r="H61" s="109"/>
      <c r="I61" s="109"/>
      <c r="J61" s="110"/>
      <c r="K61" s="57"/>
      <c r="L61" s="57"/>
      <c r="M61" s="57"/>
      <c r="N61" s="57"/>
      <c r="O61" s="57"/>
      <c r="P61" s="57"/>
      <c r="Q61" s="57"/>
      <c r="R61" s="57"/>
      <c r="S61" s="65"/>
    </row>
    <row r="62" spans="1:19" ht="78" x14ac:dyDescent="0.2">
      <c r="A62" s="112"/>
      <c r="B62" s="113" t="s">
        <v>245</v>
      </c>
      <c r="C62" s="114"/>
      <c r="D62" s="112"/>
      <c r="E62" s="109"/>
      <c r="F62" s="109"/>
      <c r="G62" s="109"/>
      <c r="H62" s="109"/>
      <c r="I62" s="109"/>
      <c r="J62" s="110"/>
      <c r="K62" s="57"/>
      <c r="L62" s="57"/>
      <c r="M62" s="57"/>
      <c r="N62" s="57"/>
      <c r="O62" s="57"/>
      <c r="P62" s="57"/>
      <c r="Q62" s="57"/>
      <c r="R62" s="57"/>
      <c r="S62" s="65"/>
    </row>
    <row r="63" spans="1:19" ht="97.5" x14ac:dyDescent="0.2">
      <c r="A63" s="112"/>
      <c r="B63" s="113" t="s">
        <v>246</v>
      </c>
      <c r="C63" s="63">
        <v>250</v>
      </c>
      <c r="D63" s="112" t="s">
        <v>31</v>
      </c>
      <c r="E63" s="109">
        <v>2000</v>
      </c>
      <c r="F63" s="109">
        <v>300</v>
      </c>
      <c r="G63" s="57">
        <f>E63*C63</f>
        <v>500000</v>
      </c>
      <c r="H63" s="57">
        <f>F63*C63</f>
        <v>75000</v>
      </c>
      <c r="I63" s="57">
        <f>H63+G63</f>
        <v>575000</v>
      </c>
      <c r="J63" s="110"/>
      <c r="K63" s="57"/>
      <c r="L63" s="57">
        <v>250</v>
      </c>
      <c r="M63" s="57">
        <f t="shared" si="0"/>
        <v>250</v>
      </c>
      <c r="N63" s="57">
        <f t="shared" si="1"/>
        <v>500000</v>
      </c>
      <c r="O63" s="57"/>
      <c r="P63" s="57">
        <f>L63</f>
        <v>250</v>
      </c>
      <c r="Q63" s="57">
        <f t="shared" si="2"/>
        <v>250</v>
      </c>
      <c r="R63" s="57">
        <f t="shared" si="3"/>
        <v>75000</v>
      </c>
      <c r="S63" s="65">
        <f t="shared" ref="S60:S65" si="16">N63+R63</f>
        <v>575000</v>
      </c>
    </row>
    <row r="64" spans="1:19" ht="78" x14ac:dyDescent="0.2">
      <c r="A64" s="112"/>
      <c r="B64" s="113" t="s">
        <v>247</v>
      </c>
      <c r="C64" s="63">
        <v>60</v>
      </c>
      <c r="D64" s="112" t="s">
        <v>31</v>
      </c>
      <c r="E64" s="109">
        <v>1350</v>
      </c>
      <c r="F64" s="109">
        <v>300</v>
      </c>
      <c r="G64" s="57">
        <f>E64*C64</f>
        <v>81000</v>
      </c>
      <c r="H64" s="57">
        <f>F64*C64</f>
        <v>18000</v>
      </c>
      <c r="I64" s="57">
        <f>H64+G64</f>
        <v>99000</v>
      </c>
      <c r="J64" s="110"/>
      <c r="K64" s="57"/>
      <c r="L64" s="57">
        <v>60</v>
      </c>
      <c r="M64" s="57">
        <f t="shared" si="0"/>
        <v>60</v>
      </c>
      <c r="N64" s="57">
        <f t="shared" si="1"/>
        <v>81000</v>
      </c>
      <c r="O64" s="57"/>
      <c r="P64" s="57">
        <f>L64</f>
        <v>60</v>
      </c>
      <c r="Q64" s="57">
        <f t="shared" si="2"/>
        <v>60</v>
      </c>
      <c r="R64" s="57">
        <f t="shared" si="3"/>
        <v>18000</v>
      </c>
      <c r="S64" s="65">
        <f t="shared" si="16"/>
        <v>99000</v>
      </c>
    </row>
    <row r="65" spans="1:19" s="6" customFormat="1" ht="78" x14ac:dyDescent="0.2">
      <c r="A65" s="61"/>
      <c r="B65" s="130" t="s">
        <v>248</v>
      </c>
      <c r="C65" s="63">
        <v>44</v>
      </c>
      <c r="D65" s="61" t="s">
        <v>31</v>
      </c>
      <c r="E65" s="131">
        <v>500</v>
      </c>
      <c r="F65" s="131">
        <v>200</v>
      </c>
      <c r="G65" s="57">
        <f>E65*C65</f>
        <v>22000</v>
      </c>
      <c r="H65" s="57">
        <f>F65*C65</f>
        <v>8800</v>
      </c>
      <c r="I65" s="57">
        <f>H65+G65</f>
        <v>30800</v>
      </c>
      <c r="J65" s="110"/>
      <c r="K65" s="57">
        <v>44</v>
      </c>
      <c r="L65" s="57">
        <v>0</v>
      </c>
      <c r="M65" s="57">
        <f t="shared" si="0"/>
        <v>44</v>
      </c>
      <c r="N65" s="57">
        <f t="shared" si="1"/>
        <v>22000</v>
      </c>
      <c r="O65" s="57">
        <v>44</v>
      </c>
      <c r="P65" s="57">
        <f>L65</f>
        <v>0</v>
      </c>
      <c r="Q65" s="57">
        <f t="shared" si="2"/>
        <v>44</v>
      </c>
      <c r="R65" s="57">
        <f t="shared" si="3"/>
        <v>8800</v>
      </c>
      <c r="S65" s="65">
        <f t="shared" si="16"/>
        <v>30800</v>
      </c>
    </row>
    <row r="66" spans="1:19" ht="19.5" x14ac:dyDescent="0.2">
      <c r="A66" s="116"/>
      <c r="B66" s="117" t="s">
        <v>16</v>
      </c>
      <c r="C66" s="118"/>
      <c r="D66" s="116"/>
      <c r="E66" s="119"/>
      <c r="F66" s="119"/>
      <c r="G66" s="89">
        <f t="shared" ref="G66:I66" si="17">SUM(G62:G65)</f>
        <v>603000</v>
      </c>
      <c r="H66" s="89">
        <f t="shared" si="17"/>
        <v>101800</v>
      </c>
      <c r="I66" s="89">
        <f t="shared" si="17"/>
        <v>704800</v>
      </c>
      <c r="J66" s="181"/>
      <c r="K66" s="89"/>
      <c r="L66" s="89"/>
      <c r="M66" s="69"/>
      <c r="N66" s="89">
        <f>SUM(N60:N65)</f>
        <v>603000</v>
      </c>
      <c r="O66" s="89"/>
      <c r="P66" s="89"/>
      <c r="Q66" s="69"/>
      <c r="R66" s="89">
        <f>SUM(R60:R65)</f>
        <v>101800</v>
      </c>
      <c r="S66" s="89">
        <f>SUM(S60:S65)</f>
        <v>704800</v>
      </c>
    </row>
    <row r="67" spans="1:19" ht="19.5" x14ac:dyDescent="0.2">
      <c r="A67" s="107">
        <v>212000</v>
      </c>
      <c r="B67" s="108" t="s">
        <v>209</v>
      </c>
      <c r="C67" s="107"/>
      <c r="D67" s="107"/>
      <c r="E67" s="109"/>
      <c r="F67" s="109"/>
      <c r="G67" s="109"/>
      <c r="H67" s="109"/>
      <c r="I67" s="109"/>
      <c r="J67" s="110"/>
      <c r="K67" s="115"/>
      <c r="L67" s="115"/>
      <c r="M67" s="57"/>
      <c r="N67" s="57"/>
      <c r="O67" s="115"/>
      <c r="P67" s="115"/>
      <c r="Q67" s="57"/>
      <c r="R67" s="57"/>
      <c r="S67" s="65"/>
    </row>
    <row r="68" spans="1:19" ht="39" x14ac:dyDescent="0.2">
      <c r="A68" s="112">
        <v>212116</v>
      </c>
      <c r="B68" s="113" t="s">
        <v>249</v>
      </c>
      <c r="C68" s="114"/>
      <c r="D68" s="112"/>
      <c r="E68" s="109"/>
      <c r="F68" s="109"/>
      <c r="G68" s="109"/>
      <c r="H68" s="109"/>
      <c r="I68" s="109"/>
      <c r="J68" s="110"/>
      <c r="K68" s="57"/>
      <c r="L68" s="57"/>
      <c r="M68" s="57"/>
      <c r="N68" s="57"/>
      <c r="O68" s="57"/>
      <c r="P68" s="57"/>
      <c r="Q68" s="57"/>
      <c r="R68" s="57"/>
      <c r="S68" s="65"/>
    </row>
    <row r="69" spans="1:19" ht="97.5" x14ac:dyDescent="0.2">
      <c r="A69" s="112"/>
      <c r="B69" s="113" t="s">
        <v>250</v>
      </c>
      <c r="C69" s="114"/>
      <c r="D69" s="112"/>
      <c r="E69" s="109"/>
      <c r="F69" s="109"/>
      <c r="G69" s="109"/>
      <c r="H69" s="109"/>
      <c r="I69" s="109"/>
      <c r="J69" s="110"/>
      <c r="K69" s="57"/>
      <c r="L69" s="57"/>
      <c r="M69" s="57"/>
      <c r="N69" s="57"/>
      <c r="O69" s="57"/>
      <c r="P69" s="57"/>
      <c r="Q69" s="57"/>
      <c r="R69" s="57"/>
      <c r="S69" s="65"/>
    </row>
    <row r="70" spans="1:19" ht="19.5" x14ac:dyDescent="0.2">
      <c r="A70" s="112" t="s">
        <v>12</v>
      </c>
      <c r="B70" s="113" t="s">
        <v>251</v>
      </c>
      <c r="C70" s="114">
        <v>6</v>
      </c>
      <c r="D70" s="112" t="s">
        <v>31</v>
      </c>
      <c r="E70" s="109">
        <v>4500</v>
      </c>
      <c r="F70" s="109">
        <v>500</v>
      </c>
      <c r="G70" s="57">
        <f>E70*C70</f>
        <v>27000</v>
      </c>
      <c r="H70" s="57">
        <f>F70*C70</f>
        <v>3000</v>
      </c>
      <c r="I70" s="57">
        <f>H70+G70</f>
        <v>30000</v>
      </c>
      <c r="J70" s="110"/>
      <c r="K70" s="57"/>
      <c r="L70" s="57">
        <v>6</v>
      </c>
      <c r="M70" s="57">
        <f t="shared" si="0"/>
        <v>6</v>
      </c>
      <c r="N70" s="57">
        <f t="shared" si="1"/>
        <v>27000</v>
      </c>
      <c r="O70" s="57"/>
      <c r="P70" s="57">
        <v>6</v>
      </c>
      <c r="Q70" s="57">
        <f t="shared" si="2"/>
        <v>6</v>
      </c>
      <c r="R70" s="57">
        <f t="shared" si="3"/>
        <v>3000</v>
      </c>
      <c r="S70" s="65">
        <f t="shared" ref="S68:S75" si="18">N70+R70</f>
        <v>30000</v>
      </c>
    </row>
    <row r="71" spans="1:19" ht="19.5" x14ac:dyDescent="0.2">
      <c r="A71" s="112">
        <v>212416</v>
      </c>
      <c r="B71" s="113" t="s">
        <v>252</v>
      </c>
      <c r="C71" s="114"/>
      <c r="D71" s="112"/>
      <c r="E71" s="109"/>
      <c r="F71" s="109"/>
      <c r="G71" s="109"/>
      <c r="H71" s="109"/>
      <c r="I71" s="109"/>
      <c r="J71" s="110"/>
      <c r="K71" s="57"/>
      <c r="L71" s="57"/>
      <c r="M71" s="57"/>
      <c r="N71" s="57"/>
      <c r="O71" s="57"/>
      <c r="P71" s="57"/>
      <c r="Q71" s="57"/>
      <c r="R71" s="57"/>
      <c r="S71" s="65"/>
    </row>
    <row r="72" spans="1:19" ht="78" x14ac:dyDescent="0.2">
      <c r="A72" s="112"/>
      <c r="B72" s="113" t="s">
        <v>253</v>
      </c>
      <c r="C72" s="114"/>
      <c r="D72" s="112"/>
      <c r="E72" s="109"/>
      <c r="F72" s="109"/>
      <c r="G72" s="109"/>
      <c r="H72" s="109"/>
      <c r="I72" s="109"/>
      <c r="J72" s="110"/>
      <c r="K72" s="57"/>
      <c r="L72" s="57"/>
      <c r="M72" s="57"/>
      <c r="N72" s="57"/>
      <c r="O72" s="57"/>
      <c r="P72" s="57"/>
      <c r="Q72" s="57"/>
      <c r="R72" s="57"/>
      <c r="S72" s="65"/>
    </row>
    <row r="73" spans="1:19" ht="19.5" x14ac:dyDescent="0.2">
      <c r="A73" s="112" t="s">
        <v>9</v>
      </c>
      <c r="B73" s="113" t="s">
        <v>254</v>
      </c>
      <c r="C73" s="114">
        <v>6</v>
      </c>
      <c r="D73" s="112" t="s">
        <v>31</v>
      </c>
      <c r="E73" s="109">
        <v>12500</v>
      </c>
      <c r="F73" s="109">
        <v>500</v>
      </c>
      <c r="G73" s="57">
        <f>E73*C73</f>
        <v>75000</v>
      </c>
      <c r="H73" s="57">
        <f>F73*C73</f>
        <v>3000</v>
      </c>
      <c r="I73" s="57">
        <f>H73+G73</f>
        <v>78000</v>
      </c>
      <c r="J73" s="110"/>
      <c r="K73" s="57">
        <v>0</v>
      </c>
      <c r="L73" s="57">
        <v>6</v>
      </c>
      <c r="M73" s="57">
        <f t="shared" ref="M71:M75" si="19">L73+K73</f>
        <v>6</v>
      </c>
      <c r="N73" s="57">
        <f t="shared" ref="N71:N75" si="20">M73*E73</f>
        <v>75000</v>
      </c>
      <c r="O73" s="57">
        <v>0</v>
      </c>
      <c r="P73" s="57">
        <v>6</v>
      </c>
      <c r="Q73" s="57">
        <f t="shared" ref="Q71:Q75" si="21">P73+O73</f>
        <v>6</v>
      </c>
      <c r="R73" s="57">
        <f t="shared" ref="R71:R75" si="22">Q73*F73</f>
        <v>3000</v>
      </c>
      <c r="S73" s="65">
        <f t="shared" si="18"/>
        <v>78000</v>
      </c>
    </row>
    <row r="74" spans="1:19" ht="19.5" x14ac:dyDescent="0.2">
      <c r="A74" s="112"/>
      <c r="B74" s="121" t="s">
        <v>192</v>
      </c>
      <c r="C74" s="114"/>
      <c r="D74" s="112"/>
      <c r="E74" s="109"/>
      <c r="F74" s="109"/>
      <c r="G74" s="109"/>
      <c r="H74" s="109"/>
      <c r="I74" s="109"/>
      <c r="J74" s="110"/>
      <c r="K74" s="57"/>
      <c r="L74" s="57"/>
      <c r="M74" s="57"/>
      <c r="N74" s="57"/>
      <c r="O74" s="57"/>
      <c r="P74" s="57"/>
      <c r="Q74" s="57"/>
      <c r="R74" s="57"/>
      <c r="S74" s="65"/>
    </row>
    <row r="75" spans="1:19" ht="78" customHeight="1" x14ac:dyDescent="0.2">
      <c r="A75" s="112"/>
      <c r="B75" s="113" t="s">
        <v>255</v>
      </c>
      <c r="C75" s="63">
        <v>1</v>
      </c>
      <c r="D75" s="61" t="s">
        <v>11</v>
      </c>
      <c r="E75" s="109">
        <v>25000</v>
      </c>
      <c r="F75" s="109">
        <v>5000</v>
      </c>
      <c r="G75" s="57">
        <f>E75*C75</f>
        <v>25000</v>
      </c>
      <c r="H75" s="57">
        <f>F75*C75</f>
        <v>5000</v>
      </c>
      <c r="I75" s="57">
        <f>H75+G75</f>
        <v>30000</v>
      </c>
      <c r="J75" s="110"/>
      <c r="K75" s="150">
        <v>0.8</v>
      </c>
      <c r="L75" s="150">
        <v>0.2</v>
      </c>
      <c r="M75" s="57">
        <f t="shared" si="19"/>
        <v>1</v>
      </c>
      <c r="N75" s="57">
        <f t="shared" si="20"/>
        <v>25000</v>
      </c>
      <c r="O75" s="150">
        <v>0.8</v>
      </c>
      <c r="P75" s="150">
        <v>0.2</v>
      </c>
      <c r="Q75" s="57">
        <f t="shared" si="21"/>
        <v>1</v>
      </c>
      <c r="R75" s="57">
        <f t="shared" si="22"/>
        <v>5000</v>
      </c>
      <c r="S75" s="65">
        <f t="shared" si="18"/>
        <v>30000</v>
      </c>
    </row>
    <row r="76" spans="1:19" ht="19.5" x14ac:dyDescent="0.2">
      <c r="A76" s="116"/>
      <c r="B76" s="117" t="s">
        <v>16</v>
      </c>
      <c r="C76" s="118"/>
      <c r="D76" s="116"/>
      <c r="E76" s="119"/>
      <c r="F76" s="119"/>
      <c r="G76" s="89">
        <f t="shared" ref="G76:I76" si="23">SUM(G70:G75)</f>
        <v>127000</v>
      </c>
      <c r="H76" s="89">
        <f t="shared" si="23"/>
        <v>11000</v>
      </c>
      <c r="I76" s="89">
        <f t="shared" si="23"/>
        <v>138000</v>
      </c>
      <c r="J76" s="138"/>
      <c r="K76" s="89"/>
      <c r="L76" s="89"/>
      <c r="M76" s="89"/>
      <c r="N76" s="89">
        <f>SUM(N70:N75)</f>
        <v>127000</v>
      </c>
      <c r="O76" s="89"/>
      <c r="P76" s="89"/>
      <c r="Q76" s="89"/>
      <c r="R76" s="89">
        <f>SUM(R70:R75)</f>
        <v>11000</v>
      </c>
      <c r="S76" s="89">
        <f>SUM(S70:S75)</f>
        <v>138000</v>
      </c>
    </row>
    <row r="77" spans="1:19" ht="5.25" customHeight="1" x14ac:dyDescent="0.2">
      <c r="A77" s="140"/>
      <c r="B77" s="141"/>
      <c r="C77" s="142"/>
      <c r="D77" s="143"/>
      <c r="E77" s="144"/>
      <c r="F77" s="145"/>
      <c r="G77" s="146"/>
      <c r="H77" s="146"/>
      <c r="I77" s="146"/>
      <c r="J77" s="138"/>
      <c r="K77" s="146"/>
      <c r="L77" s="146"/>
      <c r="M77" s="146"/>
      <c r="N77" s="146"/>
      <c r="O77" s="146"/>
      <c r="P77" s="146"/>
      <c r="Q77" s="146"/>
      <c r="R77" s="146"/>
      <c r="S77" s="146"/>
    </row>
    <row r="78" spans="1:19" ht="30" customHeight="1" x14ac:dyDescent="0.2">
      <c r="A78" s="175" t="s">
        <v>256</v>
      </c>
      <c r="B78" s="176"/>
      <c r="C78" s="176"/>
      <c r="D78" s="176"/>
      <c r="E78" s="176"/>
      <c r="F78" s="177"/>
      <c r="G78" s="137">
        <f t="shared" ref="G78:I78" si="24">G76+G66+G59+G54+G43+G39+G35+G14+G10</f>
        <v>5688075</v>
      </c>
      <c r="H78" s="137">
        <f t="shared" si="24"/>
        <v>993300</v>
      </c>
      <c r="I78" s="137">
        <f t="shared" si="24"/>
        <v>6681375</v>
      </c>
      <c r="J78" s="138"/>
      <c r="K78" s="91"/>
      <c r="L78" s="91"/>
      <c r="M78" s="91"/>
      <c r="N78" s="137"/>
      <c r="O78" s="91"/>
      <c r="P78" s="91"/>
      <c r="Q78" s="91"/>
      <c r="R78" s="137"/>
      <c r="S78" s="137">
        <f>S76+S66+S59+S54+S43+S39+S35+S14+S10</f>
        <v>7081545</v>
      </c>
    </row>
  </sheetData>
  <mergeCells count="13">
    <mergeCell ref="K2:S2"/>
    <mergeCell ref="E3:F3"/>
    <mergeCell ref="G3:H3"/>
    <mergeCell ref="I3:I4"/>
    <mergeCell ref="S3:S4"/>
    <mergeCell ref="E2:I2"/>
    <mergeCell ref="K3:N3"/>
    <mergeCell ref="O3:R3"/>
    <mergeCell ref="A2:A4"/>
    <mergeCell ref="B2:B4"/>
    <mergeCell ref="C2:C4"/>
    <mergeCell ref="D2:D4"/>
    <mergeCell ref="A78:F78"/>
  </mergeCells>
  <printOptions horizontalCentered="1"/>
  <pageMargins left="0.2" right="0.2" top="0.5" bottom="0" header="0.3" footer="0.3"/>
  <pageSetup paperSize="9" scale="68" orientation="landscape" r:id="rId1"/>
  <headerFooter>
    <oddHeader>&amp;L&amp;"Arial,Bold" 2111 IMTIAZ SUPER MARKET THE PLACE (DHA)&amp;R&amp;"-,Bold"Running Bill FIRE FIGHTING</oddHeader>
    <oddFooter>&amp;RPage &amp;P of &amp;N</oddFooter>
  </headerFooter>
  <rowBreaks count="4" manualBreakCount="4">
    <brk id="28" max="18" man="1"/>
    <brk id="39" max="18" man="1"/>
    <brk id="54" max="18" man="1"/>
    <brk id="62"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Main Summary</vt:lpstr>
      <vt:lpstr>HVAC-BOQ</vt:lpstr>
      <vt:lpstr>FSS-BOQ</vt:lpstr>
      <vt:lpstr>'FSS-BOQ'!Print_Area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2021-11-09T10:29:09Z</cp:lastPrinted>
  <dcterms:created xsi:type="dcterms:W3CDTF">2021-06-10T06:39:20Z</dcterms:created>
  <dcterms:modified xsi:type="dcterms:W3CDTF">2021-11-10T12:33:33Z</dcterms:modified>
</cp:coreProperties>
</file>