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VAC" sheetId="6" r:id="rId1"/>
    <sheet name="Faucets" sheetId="7" r:id="rId2"/>
    <sheet name="Plumbing" sheetId="1" r:id="rId3"/>
  </sheets>
  <definedNames>
    <definedName name="_xlnm.Print_Area" localSheetId="1">Faucets!$A$1:$L$70</definedName>
    <definedName name="_xlnm.Print_Area" localSheetId="0">HVAC!$A$1:$J$28</definedName>
    <definedName name="_xlnm.Print_Titles" localSheetId="1">Faucets!$12:$12</definedName>
  </definedNames>
  <calcPr calcId="152511"/>
</workbook>
</file>

<file path=xl/calcChain.xml><?xml version="1.0" encoding="utf-8"?>
<calcChain xmlns="http://schemas.openxmlformats.org/spreadsheetml/2006/main">
  <c r="L16" i="7" l="1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15" i="7"/>
  <c r="J20" i="6" l="1"/>
  <c r="J19" i="6"/>
  <c r="J18" i="6"/>
  <c r="J17" i="6"/>
  <c r="J16" i="6"/>
  <c r="J15" i="6"/>
  <c r="J14" i="6"/>
  <c r="H15" i="6"/>
  <c r="H16" i="6"/>
  <c r="H17" i="6"/>
  <c r="H18" i="6"/>
  <c r="H19" i="6"/>
  <c r="H20" i="6"/>
  <c r="H14" i="6"/>
  <c r="O40" i="1" l="1"/>
  <c r="O39" i="1"/>
  <c r="O38" i="1"/>
  <c r="G38" i="1"/>
  <c r="H38" i="1" s="1"/>
  <c r="I38" i="1" s="1"/>
  <c r="O37" i="1"/>
  <c r="G37" i="1"/>
  <c r="H37" i="1" s="1"/>
  <c r="I37" i="1" s="1"/>
  <c r="O36" i="1"/>
  <c r="G36" i="1"/>
  <c r="O35" i="1"/>
  <c r="G35" i="1"/>
  <c r="K38" i="1" l="1"/>
  <c r="N38" i="1"/>
  <c r="J38" i="1"/>
  <c r="M38" i="1"/>
  <c r="L38" i="1"/>
  <c r="L37" i="1"/>
  <c r="K37" i="1"/>
  <c r="N37" i="1"/>
  <c r="J37" i="1"/>
  <c r="M37" i="1"/>
  <c r="H35" i="1"/>
  <c r="I35" i="1" s="1"/>
  <c r="H36" i="1"/>
  <c r="I36" i="1" s="1"/>
  <c r="G25" i="1"/>
  <c r="H25" i="1" s="1"/>
  <c r="O25" i="1"/>
  <c r="M36" i="1" l="1"/>
  <c r="L36" i="1"/>
  <c r="K36" i="1"/>
  <c r="N36" i="1"/>
  <c r="J36" i="1"/>
  <c r="N35" i="1"/>
  <c r="J35" i="1"/>
  <c r="M35" i="1"/>
  <c r="L35" i="1"/>
  <c r="K35" i="1"/>
  <c r="I25" i="1"/>
  <c r="H16" i="7"/>
  <c r="H18" i="7"/>
  <c r="H19" i="7"/>
  <c r="K19" i="7"/>
  <c r="K20" i="7"/>
  <c r="I23" i="7"/>
  <c r="I24" i="7"/>
  <c r="H26" i="7"/>
  <c r="H27" i="7"/>
  <c r="K27" i="7"/>
  <c r="K28" i="7"/>
  <c r="I31" i="7"/>
  <c r="I32" i="7"/>
  <c r="H34" i="7"/>
  <c r="H35" i="7"/>
  <c r="K35" i="7"/>
  <c r="K36" i="7"/>
  <c r="I39" i="7"/>
  <c r="H40" i="7"/>
  <c r="I40" i="7"/>
  <c r="H42" i="7"/>
  <c r="H43" i="7"/>
  <c r="K43" i="7"/>
  <c r="K44" i="7"/>
  <c r="I47" i="7"/>
  <c r="H48" i="7"/>
  <c r="I48" i="7"/>
  <c r="I49" i="7"/>
  <c r="H50" i="7"/>
  <c r="H51" i="7"/>
  <c r="K51" i="7"/>
  <c r="K52" i="7"/>
  <c r="I55" i="7"/>
  <c r="H56" i="7"/>
  <c r="I56" i="7"/>
  <c r="K15" i="7"/>
  <c r="G15" i="7"/>
  <c r="N15" i="7"/>
  <c r="O15" i="7" s="1"/>
  <c r="O44" i="1"/>
  <c r="O43" i="1"/>
  <c r="O42" i="1"/>
  <c r="O41" i="1"/>
  <c r="O33" i="1"/>
  <c r="O32" i="1"/>
  <c r="O31" i="1"/>
  <c r="O30" i="1"/>
  <c r="O29" i="1"/>
  <c r="O28" i="1"/>
  <c r="O27" i="1"/>
  <c r="O24" i="1"/>
  <c r="O23" i="1"/>
  <c r="O18" i="1"/>
  <c r="O19" i="1"/>
  <c r="O20" i="1"/>
  <c r="O21" i="1"/>
  <c r="O17" i="1"/>
  <c r="G44" i="1"/>
  <c r="H44" i="1" s="1"/>
  <c r="G43" i="1"/>
  <c r="H42" i="1"/>
  <c r="I42" i="1" s="1"/>
  <c r="G41" i="1"/>
  <c r="H41" i="1" s="1"/>
  <c r="G33" i="1"/>
  <c r="H33" i="1" s="1"/>
  <c r="I33" i="1" s="1"/>
  <c r="G32" i="1"/>
  <c r="G31" i="1"/>
  <c r="H31" i="1" s="1"/>
  <c r="G30" i="1"/>
  <c r="H30" i="1" s="1"/>
  <c r="I30" i="1" s="1"/>
  <c r="M30" i="1" s="1"/>
  <c r="G29" i="1"/>
  <c r="H29" i="1" s="1"/>
  <c r="I29" i="1" s="1"/>
  <c r="G28" i="1"/>
  <c r="G27" i="1"/>
  <c r="H27" i="1" s="1"/>
  <c r="G24" i="1"/>
  <c r="H24" i="1" s="1"/>
  <c r="G23" i="1"/>
  <c r="H23" i="1" s="1"/>
  <c r="I23" i="1" s="1"/>
  <c r="G21" i="1"/>
  <c r="G20" i="1"/>
  <c r="H20" i="1" s="1"/>
  <c r="G19" i="1"/>
  <c r="G18" i="1"/>
  <c r="H18" i="1" s="1"/>
  <c r="I18" i="1" s="1"/>
  <c r="G17" i="1"/>
  <c r="O9" i="1"/>
  <c r="G15" i="6"/>
  <c r="G16" i="6"/>
  <c r="G17" i="6"/>
  <c r="I17" i="6" s="1"/>
  <c r="G18" i="6"/>
  <c r="G19" i="6"/>
  <c r="G20" i="6"/>
  <c r="G14" i="6"/>
  <c r="I14" i="6" s="1"/>
  <c r="G56" i="7"/>
  <c r="G55" i="7"/>
  <c r="K55" i="7" s="1"/>
  <c r="G54" i="7"/>
  <c r="K54" i="7" s="1"/>
  <c r="G53" i="7"/>
  <c r="G52" i="7"/>
  <c r="H52" i="7" s="1"/>
  <c r="G51" i="7"/>
  <c r="I51" i="7" s="1"/>
  <c r="G50" i="7"/>
  <c r="I50" i="7" s="1"/>
  <c r="G49" i="7"/>
  <c r="G48" i="7"/>
  <c r="G47" i="7"/>
  <c r="K47" i="7" s="1"/>
  <c r="G46" i="7"/>
  <c r="K46" i="7" s="1"/>
  <c r="G45" i="7"/>
  <c r="G44" i="7"/>
  <c r="H44" i="7" s="1"/>
  <c r="G43" i="7"/>
  <c r="I43" i="7" s="1"/>
  <c r="G42" i="7"/>
  <c r="I42" i="7" s="1"/>
  <c r="G41" i="7"/>
  <c r="G40" i="7"/>
  <c r="G39" i="7"/>
  <c r="K39" i="7" s="1"/>
  <c r="G38" i="7"/>
  <c r="K38" i="7" s="1"/>
  <c r="G37" i="7"/>
  <c r="G36" i="7"/>
  <c r="H36" i="7" s="1"/>
  <c r="G35" i="7"/>
  <c r="I35" i="7" s="1"/>
  <c r="G34" i="7"/>
  <c r="I34" i="7" s="1"/>
  <c r="G33" i="7"/>
  <c r="G32" i="7"/>
  <c r="G31" i="7"/>
  <c r="K31" i="7" s="1"/>
  <c r="G30" i="7"/>
  <c r="K30" i="7" s="1"/>
  <c r="G29" i="7"/>
  <c r="G28" i="7"/>
  <c r="H28" i="7" s="1"/>
  <c r="G27" i="7"/>
  <c r="I27" i="7" s="1"/>
  <c r="G26" i="7"/>
  <c r="I26" i="7" s="1"/>
  <c r="G25" i="7"/>
  <c r="G24" i="7"/>
  <c r="G23" i="7"/>
  <c r="K23" i="7" s="1"/>
  <c r="G22" i="7"/>
  <c r="K22" i="7" s="1"/>
  <c r="G21" i="7"/>
  <c r="G20" i="7"/>
  <c r="H20" i="7" s="1"/>
  <c r="G19" i="7"/>
  <c r="I19" i="7" s="1"/>
  <c r="G18" i="7"/>
  <c r="I18" i="7" s="1"/>
  <c r="G17" i="7"/>
  <c r="G16" i="7"/>
  <c r="I16" i="7" s="1"/>
  <c r="I17" i="7" l="1"/>
  <c r="K17" i="7"/>
  <c r="H17" i="7"/>
  <c r="H21" i="7"/>
  <c r="K21" i="7"/>
  <c r="I21" i="7"/>
  <c r="K25" i="7"/>
  <c r="H25" i="7"/>
  <c r="I25" i="7"/>
  <c r="H29" i="7"/>
  <c r="I29" i="7"/>
  <c r="K29" i="7"/>
  <c r="I33" i="7"/>
  <c r="K33" i="7"/>
  <c r="H33" i="7"/>
  <c r="H37" i="7"/>
  <c r="I37" i="7"/>
  <c r="K37" i="7"/>
  <c r="K41" i="7"/>
  <c r="H41" i="7"/>
  <c r="I41" i="7"/>
  <c r="H45" i="7"/>
  <c r="I45" i="7"/>
  <c r="K45" i="7"/>
  <c r="H49" i="7"/>
  <c r="K49" i="7"/>
  <c r="H53" i="7"/>
  <c r="I53" i="7"/>
  <c r="K53" i="7"/>
  <c r="I54" i="7"/>
  <c r="I46" i="7"/>
  <c r="K42" i="7"/>
  <c r="I38" i="7"/>
  <c r="K34" i="7"/>
  <c r="H32" i="7"/>
  <c r="I30" i="7"/>
  <c r="K26" i="7"/>
  <c r="H24" i="7"/>
  <c r="I22" i="7"/>
  <c r="K18" i="7"/>
  <c r="K16" i="7"/>
  <c r="I15" i="7"/>
  <c r="K56" i="7"/>
  <c r="H55" i="7"/>
  <c r="H54" i="7"/>
  <c r="I52" i="7"/>
  <c r="K48" i="7"/>
  <c r="H47" i="7"/>
  <c r="H46" i="7"/>
  <c r="I44" i="7"/>
  <c r="K40" i="7"/>
  <c r="H39" i="7"/>
  <c r="H38" i="7"/>
  <c r="I36" i="7"/>
  <c r="K32" i="7"/>
  <c r="H31" i="7"/>
  <c r="H30" i="7"/>
  <c r="I28" i="7"/>
  <c r="K24" i="7"/>
  <c r="H23" i="7"/>
  <c r="H22" i="7"/>
  <c r="I20" i="7"/>
  <c r="H15" i="7"/>
  <c r="K50" i="7"/>
  <c r="L25" i="1"/>
  <c r="K25" i="1"/>
  <c r="M25" i="1"/>
  <c r="J25" i="1"/>
  <c r="N25" i="1"/>
  <c r="I24" i="1"/>
  <c r="I20" i="6"/>
  <c r="I16" i="6"/>
  <c r="H19" i="1"/>
  <c r="I19" i="1" s="1"/>
  <c r="H43" i="1"/>
  <c r="I43" i="1" s="1"/>
  <c r="I44" i="1"/>
  <c r="N44" i="1" s="1"/>
  <c r="L29" i="1"/>
  <c r="K29" i="1"/>
  <c r="J29" i="1"/>
  <c r="N29" i="1"/>
  <c r="M29" i="1"/>
  <c r="L23" i="1"/>
  <c r="K23" i="1"/>
  <c r="J23" i="1"/>
  <c r="M23" i="1"/>
  <c r="N23" i="1"/>
  <c r="L18" i="1"/>
  <c r="K18" i="1"/>
  <c r="J18" i="1"/>
  <c r="N18" i="1"/>
  <c r="M18" i="1"/>
  <c r="L33" i="1"/>
  <c r="K33" i="1"/>
  <c r="J33" i="1"/>
  <c r="M33" i="1"/>
  <c r="N33" i="1"/>
  <c r="H17" i="1"/>
  <c r="I17" i="1" s="1"/>
  <c r="K24" i="1"/>
  <c r="N24" i="1"/>
  <c r="J24" i="1"/>
  <c r="H28" i="1"/>
  <c r="I28" i="1" s="1"/>
  <c r="L24" i="1"/>
  <c r="L30" i="1"/>
  <c r="N42" i="1"/>
  <c r="J42" i="1"/>
  <c r="M42" i="1"/>
  <c r="L42" i="1"/>
  <c r="K42" i="1"/>
  <c r="M24" i="1"/>
  <c r="H21" i="1"/>
  <c r="I21" i="1" s="1"/>
  <c r="K30" i="1"/>
  <c r="N30" i="1"/>
  <c r="J30" i="1"/>
  <c r="H32" i="1"/>
  <c r="I32" i="1" s="1"/>
  <c r="I20" i="1"/>
  <c r="I27" i="1"/>
  <c r="I31" i="1"/>
  <c r="I41" i="1"/>
  <c r="I18" i="6"/>
  <c r="I19" i="6"/>
  <c r="I15" i="6"/>
  <c r="J43" i="1" l="1"/>
  <c r="M43" i="1"/>
  <c r="N43" i="1"/>
  <c r="M19" i="1"/>
  <c r="L19" i="1"/>
  <c r="N19" i="1"/>
  <c r="J19" i="1"/>
  <c r="L44" i="1"/>
  <c r="M44" i="1"/>
  <c r="J44" i="1"/>
  <c r="K19" i="1"/>
  <c r="L43" i="1"/>
  <c r="M17" i="1"/>
  <c r="L17" i="1"/>
  <c r="N17" i="1"/>
  <c r="J17" i="1"/>
  <c r="K17" i="1"/>
  <c r="M32" i="1"/>
  <c r="L32" i="1"/>
  <c r="N32" i="1"/>
  <c r="K32" i="1"/>
  <c r="J32" i="1"/>
  <c r="N31" i="1"/>
  <c r="J31" i="1"/>
  <c r="M31" i="1"/>
  <c r="L31" i="1"/>
  <c r="K31" i="1"/>
  <c r="M21" i="1"/>
  <c r="L21" i="1"/>
  <c r="N21" i="1"/>
  <c r="K21" i="1"/>
  <c r="J21" i="1"/>
  <c r="M28" i="1"/>
  <c r="L28" i="1"/>
  <c r="N28" i="1"/>
  <c r="J28" i="1"/>
  <c r="K28" i="1"/>
  <c r="N27" i="1"/>
  <c r="J27" i="1"/>
  <c r="M27" i="1"/>
  <c r="L27" i="1"/>
  <c r="K27" i="1"/>
  <c r="N20" i="1"/>
  <c r="J20" i="1"/>
  <c r="M20" i="1"/>
  <c r="L20" i="1"/>
  <c r="K20" i="1"/>
  <c r="N41" i="1"/>
  <c r="J41" i="1"/>
  <c r="M41" i="1"/>
  <c r="L41" i="1"/>
  <c r="K41" i="1"/>
  <c r="J21" i="6"/>
  <c r="I13" i="6"/>
  <c r="H13" i="6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P15" i="7"/>
  <c r="Q15" i="7" s="1"/>
  <c r="R15" i="7" s="1"/>
  <c r="S15" i="7" s="1"/>
  <c r="T15" i="7"/>
  <c r="U15" i="7" s="1"/>
  <c r="O53" i="7" l="1"/>
  <c r="P53" i="7" s="1"/>
  <c r="Q53" i="7" s="1"/>
  <c r="R53" i="7" s="1"/>
  <c r="S53" i="7" s="1"/>
  <c r="O45" i="7"/>
  <c r="P45" i="7" s="1"/>
  <c r="Q45" i="7" s="1"/>
  <c r="R45" i="7" s="1"/>
  <c r="S45" i="7" s="1"/>
  <c r="O41" i="7"/>
  <c r="P41" i="7" s="1"/>
  <c r="Q41" i="7" s="1"/>
  <c r="R41" i="7" s="1"/>
  <c r="S41" i="7" s="1"/>
  <c r="O33" i="7"/>
  <c r="P33" i="7" s="1"/>
  <c r="Q33" i="7" s="1"/>
  <c r="R33" i="7" s="1"/>
  <c r="S33" i="7" s="1"/>
  <c r="O29" i="7"/>
  <c r="P29" i="7" s="1"/>
  <c r="Q29" i="7" s="1"/>
  <c r="R29" i="7" s="1"/>
  <c r="S29" i="7" s="1"/>
  <c r="O21" i="7"/>
  <c r="P21" i="7" s="1"/>
  <c r="Q21" i="7" s="1"/>
  <c r="R21" i="7" s="1"/>
  <c r="S21" i="7" s="1"/>
  <c r="O17" i="7"/>
  <c r="P17" i="7" s="1"/>
  <c r="Q17" i="7" s="1"/>
  <c r="R17" i="7" s="1"/>
  <c r="S17" i="7" s="1"/>
  <c r="O52" i="7"/>
  <c r="P52" i="7" s="1"/>
  <c r="Q52" i="7" s="1"/>
  <c r="R52" i="7" s="1"/>
  <c r="S52" i="7" s="1"/>
  <c r="O44" i="7"/>
  <c r="P44" i="7" s="1"/>
  <c r="Q44" i="7" s="1"/>
  <c r="R44" i="7" s="1"/>
  <c r="S44" i="7" s="1"/>
  <c r="O36" i="7"/>
  <c r="P36" i="7" s="1"/>
  <c r="Q36" i="7" s="1"/>
  <c r="R36" i="7" s="1"/>
  <c r="S36" i="7" s="1"/>
  <c r="P28" i="7"/>
  <c r="Q28" i="7" s="1"/>
  <c r="R28" i="7" s="1"/>
  <c r="S28" i="7" s="1"/>
  <c r="O28" i="7"/>
  <c r="O24" i="7"/>
  <c r="P24" i="7" s="1"/>
  <c r="Q24" i="7" s="1"/>
  <c r="R24" i="7" s="1"/>
  <c r="S24" i="7" s="1"/>
  <c r="O16" i="7"/>
  <c r="P16" i="7" s="1"/>
  <c r="Q16" i="7" s="1"/>
  <c r="R16" i="7" s="1"/>
  <c r="S16" i="7" s="1"/>
  <c r="O55" i="7"/>
  <c r="P55" i="7" s="1"/>
  <c r="Q55" i="7" s="1"/>
  <c r="R55" i="7" s="1"/>
  <c r="S55" i="7" s="1"/>
  <c r="O51" i="7"/>
  <c r="P51" i="7" s="1"/>
  <c r="Q51" i="7" s="1"/>
  <c r="R51" i="7" s="1"/>
  <c r="S51" i="7" s="1"/>
  <c r="O47" i="7"/>
  <c r="P47" i="7" s="1"/>
  <c r="Q47" i="7" s="1"/>
  <c r="R47" i="7" s="1"/>
  <c r="S47" i="7" s="1"/>
  <c r="O43" i="7"/>
  <c r="P43" i="7" s="1"/>
  <c r="Q43" i="7" s="1"/>
  <c r="R43" i="7" s="1"/>
  <c r="S43" i="7" s="1"/>
  <c r="O39" i="7"/>
  <c r="P39" i="7" s="1"/>
  <c r="Q39" i="7" s="1"/>
  <c r="R39" i="7" s="1"/>
  <c r="S39" i="7" s="1"/>
  <c r="O35" i="7"/>
  <c r="P35" i="7" s="1"/>
  <c r="Q35" i="7" s="1"/>
  <c r="R35" i="7" s="1"/>
  <c r="S35" i="7" s="1"/>
  <c r="O31" i="7"/>
  <c r="P31" i="7" s="1"/>
  <c r="Q31" i="7" s="1"/>
  <c r="R31" i="7" s="1"/>
  <c r="S31" i="7" s="1"/>
  <c r="O27" i="7"/>
  <c r="P27" i="7" s="1"/>
  <c r="Q27" i="7" s="1"/>
  <c r="R27" i="7" s="1"/>
  <c r="S27" i="7" s="1"/>
  <c r="O23" i="7"/>
  <c r="P23" i="7" s="1"/>
  <c r="Q23" i="7" s="1"/>
  <c r="R23" i="7" s="1"/>
  <c r="S23" i="7" s="1"/>
  <c r="O19" i="7"/>
  <c r="P19" i="7" s="1"/>
  <c r="Q19" i="7" s="1"/>
  <c r="R19" i="7" s="1"/>
  <c r="S19" i="7" s="1"/>
  <c r="O49" i="7"/>
  <c r="P49" i="7" s="1"/>
  <c r="Q49" i="7" s="1"/>
  <c r="R49" i="7" s="1"/>
  <c r="S49" i="7" s="1"/>
  <c r="O37" i="7"/>
  <c r="P37" i="7" s="1"/>
  <c r="Q37" i="7" s="1"/>
  <c r="R37" i="7" s="1"/>
  <c r="S37" i="7" s="1"/>
  <c r="O25" i="7"/>
  <c r="P25" i="7" s="1"/>
  <c r="Q25" i="7" s="1"/>
  <c r="R25" i="7" s="1"/>
  <c r="S25" i="7" s="1"/>
  <c r="P56" i="7"/>
  <c r="Q56" i="7" s="1"/>
  <c r="R56" i="7" s="1"/>
  <c r="S56" i="7" s="1"/>
  <c r="O56" i="7"/>
  <c r="O48" i="7"/>
  <c r="P48" i="7" s="1"/>
  <c r="Q48" i="7" s="1"/>
  <c r="R48" i="7" s="1"/>
  <c r="S48" i="7" s="1"/>
  <c r="O40" i="7"/>
  <c r="P40" i="7" s="1"/>
  <c r="Q40" i="7" s="1"/>
  <c r="R40" i="7" s="1"/>
  <c r="S40" i="7" s="1"/>
  <c r="O32" i="7"/>
  <c r="P32" i="7" s="1"/>
  <c r="Q32" i="7" s="1"/>
  <c r="R32" i="7" s="1"/>
  <c r="S32" i="7" s="1"/>
  <c r="O20" i="7"/>
  <c r="P20" i="7" s="1"/>
  <c r="Q20" i="7" s="1"/>
  <c r="R20" i="7" s="1"/>
  <c r="S20" i="7" s="1"/>
  <c r="O54" i="7"/>
  <c r="P54" i="7" s="1"/>
  <c r="Q54" i="7" s="1"/>
  <c r="R54" i="7" s="1"/>
  <c r="S54" i="7" s="1"/>
  <c r="O50" i="7"/>
  <c r="P50" i="7" s="1"/>
  <c r="Q50" i="7" s="1"/>
  <c r="R50" i="7" s="1"/>
  <c r="S50" i="7" s="1"/>
  <c r="O46" i="7"/>
  <c r="P46" i="7" s="1"/>
  <c r="Q46" i="7" s="1"/>
  <c r="R46" i="7" s="1"/>
  <c r="S46" i="7" s="1"/>
  <c r="O42" i="7"/>
  <c r="P42" i="7" s="1"/>
  <c r="Q42" i="7" s="1"/>
  <c r="R42" i="7" s="1"/>
  <c r="S42" i="7" s="1"/>
  <c r="O38" i="7"/>
  <c r="P38" i="7" s="1"/>
  <c r="Q38" i="7" s="1"/>
  <c r="R38" i="7" s="1"/>
  <c r="S38" i="7" s="1"/>
  <c r="O34" i="7"/>
  <c r="P34" i="7" s="1"/>
  <c r="Q34" i="7" s="1"/>
  <c r="R34" i="7" s="1"/>
  <c r="S34" i="7" s="1"/>
  <c r="O30" i="7"/>
  <c r="P30" i="7" s="1"/>
  <c r="Q30" i="7" s="1"/>
  <c r="R30" i="7" s="1"/>
  <c r="S30" i="7" s="1"/>
  <c r="O26" i="7"/>
  <c r="P26" i="7" s="1"/>
  <c r="Q26" i="7" s="1"/>
  <c r="R26" i="7" s="1"/>
  <c r="S26" i="7" s="1"/>
  <c r="O22" i="7"/>
  <c r="P22" i="7" s="1"/>
  <c r="Q22" i="7" s="1"/>
  <c r="R22" i="7" s="1"/>
  <c r="S22" i="7" s="1"/>
  <c r="O18" i="7"/>
  <c r="P18" i="7" s="1"/>
  <c r="Q18" i="7" s="1"/>
  <c r="R18" i="7" s="1"/>
  <c r="S18" i="7" s="1"/>
  <c r="O45" i="1"/>
  <c r="L57" i="7"/>
  <c r="P18" i="6"/>
  <c r="P20" i="6" s="1"/>
  <c r="P21" i="6" s="1"/>
  <c r="L8" i="7" l="1"/>
  <c r="L15" i="6"/>
  <c r="M15" i="6" s="1"/>
  <c r="N15" i="6" s="1"/>
  <c r="O15" i="6" s="1"/>
  <c r="L14" i="6"/>
  <c r="M14" i="6" s="1"/>
  <c r="N14" i="6" s="1"/>
  <c r="O14" i="6" s="1"/>
  <c r="J7" i="6" l="1"/>
</calcChain>
</file>

<file path=xl/sharedStrings.xml><?xml version="1.0" encoding="utf-8"?>
<sst xmlns="http://schemas.openxmlformats.org/spreadsheetml/2006/main" count="316" uniqueCount="153">
  <si>
    <t>S. #</t>
  </si>
  <si>
    <t>Description</t>
  </si>
  <si>
    <t>Unit</t>
  </si>
  <si>
    <t>Qty</t>
  </si>
  <si>
    <t>Total Amount Rs.</t>
  </si>
  <si>
    <t>For PIONEER ENGINEERING SERVICES.</t>
  </si>
  <si>
    <t>M. Bilal Habib ur Rehman</t>
  </si>
  <si>
    <t>Nos</t>
  </si>
  <si>
    <t>Labour Rate</t>
  </si>
  <si>
    <t>Job</t>
  </si>
  <si>
    <t>Material Rate</t>
  </si>
  <si>
    <t>A</t>
  </si>
  <si>
    <t>B</t>
  </si>
  <si>
    <t>C</t>
  </si>
  <si>
    <t>D</t>
  </si>
  <si>
    <t>I</t>
  </si>
  <si>
    <t>(C + D + E + F) x H</t>
  </si>
  <si>
    <t>Terms &amp; Conditions:</t>
  </si>
  <si>
    <t>a) 50% advance</t>
  </si>
  <si>
    <t>b) 25% after delivery of material at site.</t>
  </si>
  <si>
    <t>c) 25% at the time of completion of work.</t>
  </si>
  <si>
    <t>Ref # PES/indus/037/02/21</t>
  </si>
  <si>
    <t>Sqft</t>
  </si>
  <si>
    <t>Total Amount</t>
  </si>
  <si>
    <t>Model #</t>
  </si>
  <si>
    <t>Color</t>
  </si>
  <si>
    <t>K-3880T-F-NA</t>
  </si>
  <si>
    <t>S. Steel</t>
  </si>
  <si>
    <t>K-72867T-CP</t>
  </si>
  <si>
    <t>Pol. Chrome</t>
  </si>
  <si>
    <t>B-2111</t>
  </si>
  <si>
    <t>A05670CR</t>
  </si>
  <si>
    <t>B-8397</t>
  </si>
  <si>
    <t>K-17156X-0</t>
  </si>
  <si>
    <t>White</t>
  </si>
  <si>
    <t>K-17154K-00</t>
  </si>
  <si>
    <t>B-5806 X 18</t>
  </si>
  <si>
    <t>S.Steel</t>
  </si>
  <si>
    <t>K-77027IN-P-NA</t>
  </si>
  <si>
    <t>K-75890T-CP</t>
  </si>
  <si>
    <t>K-77364IN-CP</t>
  </si>
  <si>
    <t>K-98100X-CP</t>
  </si>
  <si>
    <t>B-667</t>
  </si>
  <si>
    <t>B-6699</t>
  </si>
  <si>
    <t>K-74036T-4-CP</t>
  </si>
  <si>
    <t>K-74039T-4FP-CP</t>
  </si>
  <si>
    <t>K-880IN-CP</t>
  </si>
  <si>
    <t>K-R72415T-CP</t>
  </si>
  <si>
    <t>K-12067T-CP</t>
  </si>
  <si>
    <t>K-72740T-CP</t>
  </si>
  <si>
    <t>K-16381T-CP</t>
  </si>
  <si>
    <t>K-2882-0</t>
  </si>
  <si>
    <t>K-2215T-M-0</t>
  </si>
  <si>
    <t>K-2211T-0</t>
  </si>
  <si>
    <t>K-5635T-CP</t>
  </si>
  <si>
    <t>K-99480T-4-CP</t>
  </si>
  <si>
    <t>K-668T-B-CP</t>
  </si>
  <si>
    <t>LT-103S</t>
  </si>
  <si>
    <t>B-5191</t>
  </si>
  <si>
    <t>B-38030 230V</t>
  </si>
  <si>
    <t>B-4998</t>
  </si>
  <si>
    <t>80158T-9-CP</t>
  </si>
  <si>
    <t>K-5630IN-CP</t>
  </si>
  <si>
    <t>Supply and installation of Kohler - Poise Single Bowl Undercounter Sink
820 mm x 430 mm</t>
  </si>
  <si>
    <t>Supply and installation of Kohler - Strayt Single Line Sensor Faucet</t>
  </si>
  <si>
    <t>Supply and installation of Bobrick - Surface-Mounted Soap Dispenser (1/2Ltr.)</t>
  </si>
  <si>
    <t>Supply and installation of Inda - Liquid Soap Dispenser (1/2Ltr.)</t>
  </si>
  <si>
    <t>Supply and installation of Bobrick - Counter Mounted Facial Tissue Dispenser</t>
  </si>
  <si>
    <t>Supply and installation of Kohler - Panache Wall Mounted Wash Basin 600mm with Tap Hole</t>
  </si>
  <si>
    <t>Supply and installation of Kohler - Panache Semi Pedestal</t>
  </si>
  <si>
    <t>Supply and installation of Bobrick - Straight Grab Bar (18 inch Long)</t>
  </si>
  <si>
    <t>Supply and installation of Kohler - Presquile Wall Hung WC with Seat Cover</t>
  </si>
  <si>
    <t>Supply and installation of Kohler - Instaflush Inwall Tank (Pneumatic)</t>
  </si>
  <si>
    <t>Supply and installation of Kohler - Lynk Plate for In Wall Tank</t>
  </si>
  <si>
    <t>Supply and installation of Kohler - Luxe Health Faucet with Flexible Pipe and Wall Braket (Muslim Shower)</t>
  </si>
  <si>
    <t>Supply and installation of Kohler - Cuff Health Faucet with Flexible Pipe and Wall Braket (Muslim Shower)</t>
  </si>
  <si>
    <t>Supply and installation of Bobrick - Surface-Mounted Toilet Tissue Dispenser without Hood</t>
  </si>
  <si>
    <t>Supply and installation of Bobrick - Surface-Mounted Toilet Tissue Dispenser with Hood</t>
  </si>
  <si>
    <t>Supply and installation of Kohler - Taut Bath Shower Mixer with Hand Shower &amp; Wall Bracket</t>
  </si>
  <si>
    <t>Supply and installation of Kohler - Taut Dial Plate Plain - Recessed Bath &amp; Shower Faucet Trim</t>
  </si>
  <si>
    <t>Supply and installation of Kohler - Single Control Recessed Shower Conconealed Valve</t>
  </si>
  <si>
    <t>Supply and installation of Kohler - Awaken Multi- Functioned Hand shower</t>
  </si>
  <si>
    <t>Supply and installation of Kohler - Flexible Hose (Pipe) for Hand Shower 1.5m</t>
  </si>
  <si>
    <t>Supply and installation of Kohler - Adjustable Slide Bar</t>
  </si>
  <si>
    <t>Supply and installation of Kohler - Wall Mounted Water Supply Elbow</t>
  </si>
  <si>
    <t>Supply and installation of Kohler - Verticyl Undercounter Washbasin</t>
  </si>
  <si>
    <t>Supply and installation of Kohler - Ladena Undercounter Washbasin</t>
  </si>
  <si>
    <t>Supply and installation of Kohler - Caxton Undercounter Washbasin</t>
  </si>
  <si>
    <t>Supply and installation of Kohler - Complememtary Single Robe Hook</t>
  </si>
  <si>
    <t>Supply and installation of Kohler - Kumin Kitchen Sink Mixer with moving Spout</t>
  </si>
  <si>
    <t>Supply and installation of Kohler - Candide Kitchen Sink Mixer with moving Spout</t>
  </si>
  <si>
    <t>Supply and installation of Flux - Squatting Pan- Orrissa</t>
  </si>
  <si>
    <t>Supply and installation of Bobrick - Floding Shower Seat</t>
  </si>
  <si>
    <t>Supply and installation of Bobrick - Recessed Paper Towel Dispenser / Automatic Hand Dryer / Waste Bin (3-in- 1 Unit)</t>
  </si>
  <si>
    <t>Supply and installation of Bobrick - Swing-Up Grab Bar</t>
  </si>
  <si>
    <t>Supply and installation of Bobrick - Counter Mounted Gloves  Dispenser</t>
  </si>
  <si>
    <t>Supply and installation of Angle Valve</t>
  </si>
  <si>
    <t>Supply and installation of Kohler - Complementary Towel Rod / Bar 24"</t>
  </si>
  <si>
    <r>
      <rPr>
        <sz val="9"/>
        <rFont val="Calibri"/>
        <family val="2"/>
        <scheme val="minor"/>
      </rPr>
      <t>K-19080-0
+
K-8798T-0</t>
    </r>
  </si>
  <si>
    <t>Supply and installation of UPVC pipe (NIKASI) including all fittings such as socket, tee, bend, elbow etc. for soil, waste &amp; vent system.</t>
  </si>
  <si>
    <t>Supply and installation of PPRC pipe (IIL) including fittings such as socket, tee, elbow etc. complete in all respect.</t>
  </si>
  <si>
    <t>Supply and installation of Hangers &amp; supports for water supply and drainage system.</t>
  </si>
  <si>
    <t>a) 75 mm</t>
  </si>
  <si>
    <t>b) 100 mm</t>
  </si>
  <si>
    <t>b) 75 mm</t>
  </si>
  <si>
    <t>a) 50 mm</t>
  </si>
  <si>
    <t>c) 100 mm</t>
  </si>
  <si>
    <t>d) 150 mm</t>
  </si>
  <si>
    <t>Supply and installation of 75 mm multi floor drain with 6" x 6" SS Greating.</t>
  </si>
  <si>
    <t>a) 12 mm</t>
  </si>
  <si>
    <t>b) 20 mm</t>
  </si>
  <si>
    <t>c) 25 mm</t>
  </si>
  <si>
    <t>d) 32 mm</t>
  </si>
  <si>
    <t>e) 40 mm</t>
  </si>
  <si>
    <t>f) 50 mm</t>
  </si>
  <si>
    <t>g) 63 mm</t>
  </si>
  <si>
    <t>Rft</t>
  </si>
  <si>
    <t>-</t>
  </si>
  <si>
    <t>Pcs</t>
  </si>
  <si>
    <t>Supply and installation of clean out.</t>
  </si>
  <si>
    <t>Supply and installation of 12mm thick foam insulation over hot water pipes and fittings.</t>
  </si>
  <si>
    <t>Shop and As-built drawings.</t>
  </si>
  <si>
    <t>Testing and commissioing.</t>
  </si>
  <si>
    <t>Supply and installation of hangers and supports.</t>
  </si>
  <si>
    <t>Ref # PES/indus/038/02/21</t>
  </si>
  <si>
    <t>Quotation for HVAC Work 1st Floor Indus Hospital.</t>
  </si>
  <si>
    <t>Quotation for Plumbing Work 1st Floor Indus Hospital.</t>
  </si>
  <si>
    <t>Rebate 10%</t>
  </si>
  <si>
    <t>Providing and installation of G.I sheet metal duct.
22/24 SWG for supply and return air ducts.</t>
  </si>
  <si>
    <t xml:space="preserve">Providing and installation of NBR insulation with aluminium face 3/4" thick over supply and return air ducts. </t>
  </si>
  <si>
    <t>Sqin</t>
  </si>
  <si>
    <t>Supplly and installation of air devices for supply and return air.</t>
  </si>
  <si>
    <t>Testing and commissioning of split units.</t>
  </si>
  <si>
    <t>Total Margin 10%</t>
  </si>
  <si>
    <t>Pioneer Margin 10%</t>
  </si>
  <si>
    <t>Income Tax 7.5%</t>
  </si>
  <si>
    <t>Supply and installation of ducted type split AC 1.5 TR upto 10 Rft copper pipes liquid + Gas (Mueller USA)</t>
  </si>
  <si>
    <t>Supply and installation of ducted type split AC 02 TR upto 10 Rft copper pipes  liquid + Gas (Mueller USA)</t>
  </si>
  <si>
    <t>Transport. &amp; Misc  02%</t>
  </si>
  <si>
    <t>GST 17%</t>
  </si>
  <si>
    <t>Net Total Amount</t>
  </si>
  <si>
    <t>c) 150 mm</t>
  </si>
  <si>
    <t>Quotation for Plumbing Fixtures for 1st Floor Indus Hospital</t>
  </si>
  <si>
    <t>Ref # PES/indus/039/02/21</t>
  </si>
  <si>
    <t>Supply and installation of gate valves</t>
  </si>
  <si>
    <t>a) 13 mm</t>
  </si>
  <si>
    <t>b) 25 mm</t>
  </si>
  <si>
    <t>c) 32 mm</t>
  </si>
  <si>
    <t>d) 38 mm</t>
  </si>
  <si>
    <t>e) 50 mm</t>
  </si>
  <si>
    <t>f) 63 mm</t>
  </si>
  <si>
    <r>
      <rPr>
        <b/>
        <sz val="14"/>
        <color theme="1"/>
        <rFont val="Calibri"/>
        <family val="2"/>
        <scheme val="minor"/>
      </rPr>
      <t>Over Head Profit 25</t>
    </r>
    <r>
      <rPr>
        <b/>
        <sz val="12"/>
        <color theme="1"/>
        <rFont val="Calibri"/>
        <family val="2"/>
        <scheme val="minor"/>
      </rPr>
      <t>%</t>
    </r>
  </si>
  <si>
    <t>Over Head Profit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</si>
</sst>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u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1" applyNumberFormat="1" applyFont="1"/>
    <xf numFmtId="0" fontId="6" fillId="0" borderId="0" xfId="0" applyFont="1" applyAlignment="1">
      <alignment wrapText="1"/>
    </xf>
    <xf numFmtId="164" fontId="0" fillId="0" borderId="0" xfId="0" applyNumberFormat="1"/>
    <xf numFmtId="0" fontId="8" fillId="0" borderId="2" xfId="0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/>
    <xf numFmtId="0" fontId="10" fillId="0" borderId="4" xfId="0" applyFont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43" fontId="0" fillId="0" borderId="0" xfId="0" applyNumberFormat="1" applyFont="1"/>
    <xf numFmtId="165" fontId="0" fillId="0" borderId="0" xfId="1" applyNumberFormat="1" applyFont="1" applyAlignment="1">
      <alignment vertical="center"/>
    </xf>
    <xf numFmtId="164" fontId="15" fillId="0" borderId="1" xfId="1" applyNumberFormat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vertical="center"/>
    </xf>
    <xf numFmtId="0" fontId="12" fillId="0" borderId="0" xfId="0" applyFont="1" applyAlignment="1"/>
    <xf numFmtId="164" fontId="8" fillId="0" borderId="6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  <xf numFmtId="164" fontId="7" fillId="0" borderId="6" xfId="1" applyNumberFormat="1" applyFont="1" applyBorder="1" applyAlignment="1">
      <alignment horizontal="center" vertical="center" wrapText="1"/>
    </xf>
    <xf numFmtId="164" fontId="7" fillId="0" borderId="4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3" fontId="16" fillId="0" borderId="1" xfId="0" applyNumberFormat="1" applyFont="1" applyFill="1" applyBorder="1" applyAlignment="1">
      <alignment horizontal="right" vertical="center" shrinkToFit="1"/>
    </xf>
    <xf numFmtId="164" fontId="12" fillId="0" borderId="0" xfId="1" applyNumberFormat="1" applyFont="1" applyAlignment="1">
      <alignment horizontal="center"/>
    </xf>
    <xf numFmtId="43" fontId="12" fillId="0" borderId="0" xfId="0" applyNumberFormat="1" applyFont="1" applyAlignment="1">
      <alignment horizontal="center"/>
    </xf>
    <xf numFmtId="164" fontId="7" fillId="0" borderId="5" xfId="1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3" fontId="19" fillId="0" borderId="1" xfId="0" applyNumberFormat="1" applyFont="1" applyFill="1" applyBorder="1" applyAlignment="1">
      <alignment horizontal="right" vertical="center" shrinkToFit="1"/>
    </xf>
    <xf numFmtId="164" fontId="0" fillId="0" borderId="1" xfId="1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22" fillId="0" borderId="6" xfId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0" fillId="0" borderId="1" xfId="0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194309</xdr:colOff>
      <xdr:row>2</xdr:row>
      <xdr:rowOff>57150</xdr:rowOff>
    </xdr:from>
    <xdr:to>
      <xdr:col>16</xdr:col>
      <xdr:colOff>38099</xdr:colOff>
      <xdr:row>8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3684" y="438150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57151</xdr:rowOff>
    </xdr:from>
    <xdr:to>
      <xdr:col>1</xdr:col>
      <xdr:colOff>476249</xdr:colOff>
      <xdr:row>65</xdr:row>
      <xdr:rowOff>52719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8658226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3144861</xdr:colOff>
      <xdr:row>0</xdr:row>
      <xdr:rowOff>85725</xdr:rowOff>
    </xdr:from>
    <xdr:to>
      <xdr:col>5</xdr:col>
      <xdr:colOff>135086</xdr:colOff>
      <xdr:row>5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086" y="85725"/>
          <a:ext cx="24194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123826</xdr:colOff>
      <xdr:row>25</xdr:row>
      <xdr:rowOff>57151</xdr:rowOff>
    </xdr:from>
    <xdr:ext cx="752474" cy="567068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15068551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123239</xdr:colOff>
      <xdr:row>14</xdr:row>
      <xdr:rowOff>0</xdr:rowOff>
    </xdr:from>
    <xdr:to>
      <xdr:col>30</xdr:col>
      <xdr:colOff>254244</xdr:colOff>
      <xdr:row>16</xdr:row>
      <xdr:rowOff>107585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8720" y="1494691"/>
          <a:ext cx="2563544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66</xdr:row>
      <xdr:rowOff>190500</xdr:rowOff>
    </xdr:from>
    <xdr:to>
      <xdr:col>1</xdr:col>
      <xdr:colOff>483484</xdr:colOff>
      <xdr:row>69</xdr:row>
      <xdr:rowOff>167640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309300"/>
          <a:ext cx="740659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169886</xdr:colOff>
      <xdr:row>0</xdr:row>
      <xdr:rowOff>50802</xdr:rowOff>
    </xdr:from>
    <xdr:to>
      <xdr:col>6</xdr:col>
      <xdr:colOff>627285</xdr:colOff>
      <xdr:row>5</xdr:row>
      <xdr:rowOff>7940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699" y="50802"/>
          <a:ext cx="2171899" cy="909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54</xdr:row>
      <xdr:rowOff>190500</xdr:rowOff>
    </xdr:from>
    <xdr:to>
      <xdr:col>1</xdr:col>
      <xdr:colOff>483484</xdr:colOff>
      <xdr:row>57</xdr:row>
      <xdr:rowOff>177165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698950"/>
          <a:ext cx="740659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1954236</xdr:colOff>
      <xdr:row>0</xdr:row>
      <xdr:rowOff>85726</xdr:rowOff>
    </xdr:from>
    <xdr:to>
      <xdr:col>3</xdr:col>
      <xdr:colOff>365105</xdr:colOff>
      <xdr:row>5</xdr:row>
      <xdr:rowOff>123826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0461" y="85726"/>
          <a:ext cx="2363744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6"/>
  <sheetViews>
    <sheetView topLeftCell="A7" zoomScaleNormal="100" workbookViewId="0">
      <selection activeCell="H11" sqref="H11"/>
    </sheetView>
  </sheetViews>
  <sheetFormatPr defaultRowHeight="15" x14ac:dyDescent="0.25"/>
  <cols>
    <col min="1" max="1" width="4.140625" style="2" customWidth="1"/>
    <col min="2" max="2" width="58.5703125" customWidth="1"/>
    <col min="3" max="3" width="6.140625" style="2" bestFit="1" customWidth="1"/>
    <col min="4" max="4" width="6.28515625" style="2" customWidth="1"/>
    <col min="5" max="5" width="10.42578125" style="2" customWidth="1"/>
    <col min="6" max="6" width="9" style="2" customWidth="1"/>
    <col min="7" max="7" width="10.5703125" style="2" customWidth="1"/>
    <col min="8" max="8" width="12.7109375" style="34" customWidth="1"/>
    <col min="9" max="9" width="9.85546875" style="34" customWidth="1"/>
    <col min="10" max="10" width="12.85546875" style="1" customWidth="1"/>
    <col min="12" max="12" width="13" bestFit="1" customWidth="1"/>
    <col min="13" max="13" width="13.42578125" customWidth="1"/>
  </cols>
  <sheetData>
    <row r="3" spans="1:17" x14ac:dyDescent="0.25">
      <c r="A3" s="70"/>
      <c r="B3" s="70"/>
      <c r="C3" s="70"/>
      <c r="D3" s="70"/>
      <c r="E3" s="70"/>
    </row>
    <row r="5" spans="1:17" x14ac:dyDescent="0.25">
      <c r="A5" s="70"/>
      <c r="B5" s="70"/>
    </row>
    <row r="6" spans="1:17" x14ac:dyDescent="0.25">
      <c r="A6" s="17"/>
      <c r="B6" s="17"/>
    </row>
    <row r="7" spans="1:17" ht="13.5" customHeight="1" x14ac:dyDescent="0.25">
      <c r="A7" s="71" t="s">
        <v>21</v>
      </c>
      <c r="B7" s="71"/>
      <c r="C7" s="19"/>
      <c r="D7" s="19"/>
      <c r="E7" s="16"/>
      <c r="F7" s="16"/>
      <c r="G7" s="16"/>
      <c r="H7" s="16"/>
      <c r="I7" s="16"/>
      <c r="J7" s="8">
        <f ca="1">TODAY()</f>
        <v>44252</v>
      </c>
    </row>
    <row r="8" spans="1:17" ht="13.5" customHeight="1" x14ac:dyDescent="0.25"/>
    <row r="9" spans="1:17" s="28" customFormat="1" ht="23.25" x14ac:dyDescent="0.35">
      <c r="A9" s="72" t="s">
        <v>125</v>
      </c>
      <c r="B9" s="72"/>
      <c r="C9" s="72"/>
      <c r="D9" s="72"/>
      <c r="E9" s="72"/>
      <c r="F9" s="72"/>
      <c r="G9" s="72"/>
      <c r="H9" s="72"/>
      <c r="I9" s="72"/>
      <c r="J9" s="72"/>
    </row>
    <row r="10" spans="1:17" s="28" customFormat="1" ht="23.25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</row>
    <row r="11" spans="1:17" ht="48" thickBot="1" x14ac:dyDescent="0.35">
      <c r="A11" s="50" t="s">
        <v>0</v>
      </c>
      <c r="B11" s="50" t="s">
        <v>1</v>
      </c>
      <c r="C11" s="50" t="s">
        <v>2</v>
      </c>
      <c r="D11" s="51" t="s">
        <v>3</v>
      </c>
      <c r="E11" s="52" t="s">
        <v>10</v>
      </c>
      <c r="F11" s="52" t="s">
        <v>8</v>
      </c>
      <c r="G11" s="52" t="s">
        <v>23</v>
      </c>
      <c r="H11" s="52" t="s">
        <v>151</v>
      </c>
      <c r="I11" s="52" t="s">
        <v>135</v>
      </c>
      <c r="J11" s="53" t="s">
        <v>23</v>
      </c>
      <c r="K11" s="9"/>
    </row>
    <row r="12" spans="1:17" ht="19.5" hidden="1" thickTop="1" x14ac:dyDescent="0.3">
      <c r="A12" s="11" t="s">
        <v>11</v>
      </c>
      <c r="B12" s="11" t="s">
        <v>12</v>
      </c>
      <c r="C12" s="18"/>
      <c r="D12" s="18"/>
      <c r="E12" s="12" t="s">
        <v>13</v>
      </c>
      <c r="F12" s="12" t="s">
        <v>14</v>
      </c>
      <c r="G12" s="12"/>
      <c r="H12" s="41"/>
      <c r="I12" s="41"/>
      <c r="J12" s="13" t="s">
        <v>15</v>
      </c>
      <c r="K12" s="9"/>
    </row>
    <row r="13" spans="1:17" ht="24.75" hidden="1" thickTop="1" x14ac:dyDescent="0.3">
      <c r="A13" s="14"/>
      <c r="B13" s="14"/>
      <c r="C13" s="14"/>
      <c r="D13" s="14"/>
      <c r="E13" s="15"/>
      <c r="F13" s="15"/>
      <c r="G13" s="15"/>
      <c r="H13" s="42" t="e">
        <f>#REF!*17%</f>
        <v>#REF!</v>
      </c>
      <c r="I13" s="42" t="e">
        <f>#REF!*10%</f>
        <v>#REF!</v>
      </c>
      <c r="J13" s="15" t="s">
        <v>16</v>
      </c>
      <c r="K13" s="9"/>
    </row>
    <row r="14" spans="1:17" ht="45" customHeight="1" thickTop="1" x14ac:dyDescent="0.25">
      <c r="A14" s="64">
        <v>1</v>
      </c>
      <c r="B14" s="67" t="s">
        <v>136</v>
      </c>
      <c r="C14" s="60" t="s">
        <v>7</v>
      </c>
      <c r="D14" s="60">
        <v>6</v>
      </c>
      <c r="E14" s="63">
        <v>190000</v>
      </c>
      <c r="F14" s="63">
        <v>5000</v>
      </c>
      <c r="G14" s="63">
        <f>SUM(F14+E14)*D14</f>
        <v>1170000</v>
      </c>
      <c r="H14" s="63">
        <f>G14*25%</f>
        <v>292500</v>
      </c>
      <c r="I14" s="63">
        <f>G14*7.5%</f>
        <v>87750</v>
      </c>
      <c r="J14" s="63">
        <f>G14+H14+I14</f>
        <v>1550250</v>
      </c>
      <c r="K14" s="10">
        <v>190000</v>
      </c>
      <c r="L14" s="10">
        <f>K14*15%</f>
        <v>28500</v>
      </c>
      <c r="M14" s="23">
        <f>L14+K14</f>
        <v>218500</v>
      </c>
      <c r="N14" s="10">
        <f>M14*10%</f>
        <v>21850</v>
      </c>
      <c r="O14" s="10">
        <f>N14+M14</f>
        <v>240350</v>
      </c>
      <c r="P14" s="10"/>
      <c r="Q14" s="10"/>
    </row>
    <row r="15" spans="1:17" ht="39" customHeight="1" x14ac:dyDescent="0.25">
      <c r="A15" s="64">
        <v>2</v>
      </c>
      <c r="B15" s="67" t="s">
        <v>137</v>
      </c>
      <c r="C15" s="60" t="s">
        <v>7</v>
      </c>
      <c r="D15" s="60">
        <v>6</v>
      </c>
      <c r="E15" s="63">
        <v>210000</v>
      </c>
      <c r="F15" s="63">
        <v>5000</v>
      </c>
      <c r="G15" s="63">
        <f t="shared" ref="G15:G20" si="0">SUM(F15+E15)*D15</f>
        <v>1290000</v>
      </c>
      <c r="H15" s="63">
        <f t="shared" ref="H15:H20" si="1">G15*25%</f>
        <v>322500</v>
      </c>
      <c r="I15" s="63">
        <f>G15*7.5%</f>
        <v>96750</v>
      </c>
      <c r="J15" s="63">
        <f>G15+H15+I15</f>
        <v>1709250</v>
      </c>
      <c r="K15" s="10">
        <v>210000</v>
      </c>
      <c r="L15" s="10">
        <f>K15*15%</f>
        <v>31500</v>
      </c>
      <c r="M15" s="23">
        <f>L15+K15</f>
        <v>241500</v>
      </c>
      <c r="N15" s="10">
        <f>M15*10%</f>
        <v>24150</v>
      </c>
      <c r="O15" s="10">
        <f>N15+M15</f>
        <v>265650</v>
      </c>
    </row>
    <row r="16" spans="1:17" ht="35.25" customHeight="1" x14ac:dyDescent="0.25">
      <c r="A16" s="64">
        <v>3</v>
      </c>
      <c r="B16" s="67" t="s">
        <v>128</v>
      </c>
      <c r="C16" s="60" t="s">
        <v>22</v>
      </c>
      <c r="D16" s="60">
        <v>2160</v>
      </c>
      <c r="E16" s="63">
        <v>160</v>
      </c>
      <c r="F16" s="63">
        <v>40</v>
      </c>
      <c r="G16" s="63">
        <f t="shared" si="0"/>
        <v>432000</v>
      </c>
      <c r="H16" s="63">
        <f t="shared" si="1"/>
        <v>108000</v>
      </c>
      <c r="I16" s="63">
        <f>G16*7.5%</f>
        <v>32400</v>
      </c>
      <c r="J16" s="63">
        <f>G16+H16+I16</f>
        <v>572400</v>
      </c>
    </row>
    <row r="17" spans="1:16" ht="48.75" customHeight="1" x14ac:dyDescent="0.25">
      <c r="A17" s="64">
        <v>4</v>
      </c>
      <c r="B17" s="67" t="s">
        <v>129</v>
      </c>
      <c r="C17" s="60" t="s">
        <v>22</v>
      </c>
      <c r="D17" s="60">
        <v>2160</v>
      </c>
      <c r="E17" s="63">
        <v>280</v>
      </c>
      <c r="F17" s="63">
        <v>30</v>
      </c>
      <c r="G17" s="63">
        <f t="shared" si="0"/>
        <v>669600</v>
      </c>
      <c r="H17" s="63">
        <f t="shared" si="1"/>
        <v>167400</v>
      </c>
      <c r="I17" s="63">
        <f>G17*7.5%</f>
        <v>50220</v>
      </c>
      <c r="J17" s="63">
        <f>G17+H17+I17</f>
        <v>887220</v>
      </c>
      <c r="P17">
        <v>51450</v>
      </c>
    </row>
    <row r="18" spans="1:16" ht="34.5" customHeight="1" x14ac:dyDescent="0.25">
      <c r="A18" s="64">
        <v>5</v>
      </c>
      <c r="B18" s="67" t="s">
        <v>131</v>
      </c>
      <c r="C18" s="60" t="s">
        <v>130</v>
      </c>
      <c r="D18" s="60">
        <v>7000</v>
      </c>
      <c r="E18" s="63">
        <v>16</v>
      </c>
      <c r="F18" s="63">
        <v>3</v>
      </c>
      <c r="G18" s="63">
        <f t="shared" si="0"/>
        <v>133000</v>
      </c>
      <c r="H18" s="63">
        <f t="shared" si="1"/>
        <v>33250</v>
      </c>
      <c r="I18" s="63">
        <f>G18*7.5%</f>
        <v>9975</v>
      </c>
      <c r="J18" s="63">
        <f>G18+H18+I18</f>
        <v>176225</v>
      </c>
      <c r="P18">
        <f>P17*5.3%</f>
        <v>2726.85</v>
      </c>
    </row>
    <row r="19" spans="1:16" ht="24" customHeight="1" x14ac:dyDescent="0.25">
      <c r="A19" s="64">
        <v>6</v>
      </c>
      <c r="B19" s="67" t="s">
        <v>123</v>
      </c>
      <c r="C19" s="60" t="s">
        <v>9</v>
      </c>
      <c r="D19" s="60">
        <v>1</v>
      </c>
      <c r="E19" s="63">
        <v>40000</v>
      </c>
      <c r="F19" s="63">
        <v>10000</v>
      </c>
      <c r="G19" s="63">
        <f t="shared" si="0"/>
        <v>50000</v>
      </c>
      <c r="H19" s="63">
        <f t="shared" si="1"/>
        <v>12500</v>
      </c>
      <c r="I19" s="63">
        <f>G19*7.5%</f>
        <v>3750</v>
      </c>
      <c r="J19" s="63">
        <f>G19+H19+I19</f>
        <v>66250</v>
      </c>
    </row>
    <row r="20" spans="1:16" ht="29.25" customHeight="1" x14ac:dyDescent="0.25">
      <c r="A20" s="64">
        <v>7</v>
      </c>
      <c r="B20" s="67" t="s">
        <v>132</v>
      </c>
      <c r="C20" s="60" t="s">
        <v>9</v>
      </c>
      <c r="D20" s="60">
        <v>12</v>
      </c>
      <c r="E20" s="63">
        <v>0</v>
      </c>
      <c r="F20" s="63">
        <v>2500</v>
      </c>
      <c r="G20" s="63">
        <f t="shared" si="0"/>
        <v>30000</v>
      </c>
      <c r="H20" s="63">
        <f t="shared" si="1"/>
        <v>7500</v>
      </c>
      <c r="I20" s="63">
        <f>G20*7.5%</f>
        <v>2250</v>
      </c>
      <c r="J20" s="63">
        <f>G20+H20+I20</f>
        <v>39750</v>
      </c>
      <c r="P20">
        <f>P18+P17</f>
        <v>54176.85</v>
      </c>
    </row>
    <row r="21" spans="1:16" ht="24.75" customHeight="1" x14ac:dyDescent="0.25">
      <c r="A21" s="78" t="s">
        <v>4</v>
      </c>
      <c r="B21" s="79"/>
      <c r="C21" s="79"/>
      <c r="D21" s="79"/>
      <c r="E21" s="79"/>
      <c r="F21" s="79"/>
      <c r="G21" s="79"/>
      <c r="H21" s="79"/>
      <c r="I21" s="80"/>
      <c r="J21" s="68">
        <f>SUM(J14:J20)</f>
        <v>5001345</v>
      </c>
      <c r="P21">
        <f>P20*20%</f>
        <v>10835.37</v>
      </c>
    </row>
    <row r="22" spans="1:16" ht="10.5" customHeight="1" x14ac:dyDescent="0.25">
      <c r="A22" s="66"/>
      <c r="B22" s="66"/>
      <c r="C22" s="66"/>
      <c r="D22" s="66"/>
      <c r="E22" s="66"/>
      <c r="F22" s="66"/>
      <c r="G22" s="66"/>
      <c r="H22"/>
      <c r="I22"/>
      <c r="J22"/>
    </row>
    <row r="23" spans="1:16" ht="18.75" x14ac:dyDescent="0.25">
      <c r="A23" s="4" t="s">
        <v>5</v>
      </c>
      <c r="B23" s="5"/>
      <c r="C23"/>
      <c r="D23"/>
      <c r="E23" s="66"/>
      <c r="F23" s="66"/>
      <c r="G23" s="66"/>
      <c r="H23"/>
      <c r="I23"/>
      <c r="J23"/>
    </row>
    <row r="24" spans="1:16" ht="8.25" customHeight="1" x14ac:dyDescent="0.25">
      <c r="A24" s="4"/>
      <c r="B24" s="5"/>
      <c r="C24"/>
      <c r="D24"/>
      <c r="E24" s="66"/>
      <c r="F24" s="66"/>
      <c r="G24" s="66"/>
      <c r="H24"/>
      <c r="I24"/>
      <c r="J24"/>
    </row>
    <row r="25" spans="1:16" ht="18.75" x14ac:dyDescent="0.25">
      <c r="A25" s="6" t="s">
        <v>6</v>
      </c>
      <c r="B25" s="7"/>
      <c r="C25"/>
      <c r="D25"/>
      <c r="E25" s="66"/>
      <c r="F25" s="66"/>
      <c r="G25" s="66"/>
      <c r="H25"/>
      <c r="I25"/>
      <c r="J25"/>
    </row>
    <row r="26" spans="1:16" ht="18.75" x14ac:dyDescent="0.25">
      <c r="C26"/>
      <c r="D26"/>
      <c r="E26" s="66"/>
      <c r="F26" s="66"/>
      <c r="G26" s="66"/>
      <c r="H26"/>
      <c r="I26"/>
      <c r="J26"/>
    </row>
    <row r="27" spans="1:16" ht="18.75" x14ac:dyDescent="0.25">
      <c r="C27"/>
      <c r="D27"/>
      <c r="E27" s="66"/>
      <c r="F27" s="66"/>
      <c r="G27" s="66"/>
      <c r="H27"/>
      <c r="I27"/>
      <c r="J27"/>
    </row>
    <row r="28" spans="1:16" ht="18.75" x14ac:dyDescent="0.25">
      <c r="C28"/>
      <c r="D28"/>
      <c r="E28" s="66"/>
      <c r="F28" s="66"/>
      <c r="G28" s="66"/>
      <c r="H28"/>
      <c r="I28"/>
      <c r="J28"/>
    </row>
    <row r="29" spans="1:16" ht="18.75" x14ac:dyDescent="0.25">
      <c r="A29" s="66"/>
      <c r="B29" s="66"/>
      <c r="C29" s="66"/>
      <c r="D29" s="66"/>
      <c r="E29" s="66"/>
      <c r="F29" s="66"/>
      <c r="G29" s="66"/>
      <c r="H29"/>
      <c r="I29"/>
      <c r="J29"/>
    </row>
    <row r="30" spans="1:16" ht="18.75" x14ac:dyDescent="0.25">
      <c r="A30" s="66"/>
      <c r="B30" s="66"/>
      <c r="C30" s="66"/>
      <c r="D30" s="66"/>
      <c r="E30" s="66"/>
      <c r="F30" s="66"/>
      <c r="G30" s="66"/>
      <c r="H30"/>
      <c r="I30"/>
      <c r="J30"/>
    </row>
    <row r="31" spans="1:16" ht="18.75" x14ac:dyDescent="0.25">
      <c r="A31" s="66"/>
      <c r="B31" s="66"/>
      <c r="C31" s="66"/>
      <c r="D31" s="66"/>
      <c r="E31" s="66"/>
      <c r="F31" s="66"/>
      <c r="G31" s="66"/>
      <c r="H31"/>
      <c r="I31"/>
      <c r="J31"/>
    </row>
    <row r="32" spans="1:16" ht="18.75" x14ac:dyDescent="0.25">
      <c r="A32" s="66"/>
      <c r="B32" s="66"/>
      <c r="C32" s="66"/>
      <c r="D32" s="66"/>
      <c r="E32" s="66"/>
      <c r="F32" s="66"/>
      <c r="G32" s="66"/>
      <c r="H32"/>
      <c r="I32"/>
      <c r="J32"/>
    </row>
    <row r="33" spans="1:10" ht="18.75" x14ac:dyDescent="0.25">
      <c r="A33" s="66"/>
      <c r="B33" s="66"/>
      <c r="C33" s="66"/>
      <c r="D33" s="66"/>
      <c r="E33" s="66"/>
      <c r="F33" s="66"/>
      <c r="G33" s="66"/>
      <c r="H33"/>
      <c r="I33"/>
      <c r="J33"/>
    </row>
    <row r="34" spans="1:10" ht="18.75" x14ac:dyDescent="0.25">
      <c r="A34" s="66"/>
      <c r="B34" s="66"/>
      <c r="C34" s="66"/>
      <c r="D34" s="66"/>
      <c r="E34" s="66"/>
      <c r="F34" s="66"/>
      <c r="G34" s="66"/>
    </row>
    <row r="35" spans="1:10" ht="18.75" x14ac:dyDescent="0.25">
      <c r="A35" s="66"/>
      <c r="B35" s="66"/>
      <c r="C35" s="66"/>
      <c r="D35" s="66"/>
      <c r="E35" s="66"/>
      <c r="F35" s="66"/>
      <c r="G35" s="66"/>
    </row>
    <row r="36" spans="1:10" ht="18.75" x14ac:dyDescent="0.25">
      <c r="A36" s="66"/>
      <c r="B36" s="66"/>
      <c r="C36" s="66"/>
      <c r="D36" s="66"/>
      <c r="E36" s="66"/>
      <c r="F36" s="66"/>
      <c r="G36" s="66"/>
    </row>
    <row r="37" spans="1:10" ht="18.75" x14ac:dyDescent="0.25">
      <c r="A37" s="66"/>
      <c r="B37" s="66"/>
      <c r="C37" s="66"/>
      <c r="D37" s="66"/>
      <c r="E37" s="66"/>
      <c r="F37" s="66"/>
      <c r="G37" s="66"/>
    </row>
    <row r="38" spans="1:10" ht="18.75" x14ac:dyDescent="0.25">
      <c r="A38" s="66"/>
      <c r="B38" s="66"/>
      <c r="C38" s="66"/>
      <c r="D38" s="66"/>
      <c r="E38" s="66"/>
      <c r="F38" s="66"/>
      <c r="G38" s="66"/>
    </row>
    <row r="39" spans="1:10" ht="18.75" x14ac:dyDescent="0.25">
      <c r="A39" s="66"/>
      <c r="B39" s="66"/>
      <c r="C39" s="66"/>
      <c r="D39" s="66"/>
      <c r="E39" s="66"/>
      <c r="F39" s="66"/>
      <c r="G39" s="66"/>
    </row>
    <row r="40" spans="1:10" ht="18.75" x14ac:dyDescent="0.25">
      <c r="A40" s="66"/>
      <c r="B40" s="66"/>
      <c r="C40" s="66"/>
      <c r="D40" s="66"/>
      <c r="E40" s="66"/>
      <c r="F40" s="66"/>
      <c r="G40" s="66"/>
    </row>
    <row r="41" spans="1:10" ht="18.75" x14ac:dyDescent="0.25">
      <c r="A41" s="66"/>
      <c r="B41" s="66"/>
      <c r="C41" s="66"/>
      <c r="D41" s="66"/>
      <c r="E41" s="66"/>
      <c r="F41" s="66"/>
      <c r="G41" s="66"/>
    </row>
    <row r="42" spans="1:10" ht="18.75" x14ac:dyDescent="0.25">
      <c r="A42" s="66"/>
      <c r="B42" s="66"/>
      <c r="C42" s="66"/>
      <c r="D42" s="66"/>
      <c r="E42" s="66"/>
      <c r="F42" s="66"/>
      <c r="G42" s="66"/>
      <c r="H42"/>
      <c r="I42"/>
      <c r="J42"/>
    </row>
    <row r="43" spans="1:10" ht="11.45" customHeight="1" x14ac:dyDescent="0.25">
      <c r="A43"/>
      <c r="C43"/>
      <c r="D43"/>
      <c r="E43"/>
      <c r="F43"/>
      <c r="G43"/>
      <c r="H43"/>
      <c r="I43"/>
      <c r="J43"/>
    </row>
    <row r="44" spans="1:10" ht="11.45" hidden="1" customHeight="1" x14ac:dyDescent="0.25">
      <c r="A44"/>
      <c r="C44"/>
      <c r="D44"/>
      <c r="E44"/>
      <c r="F44"/>
      <c r="G44"/>
      <c r="H44"/>
      <c r="I44"/>
      <c r="J44"/>
    </row>
    <row r="45" spans="1:10" ht="11.45" hidden="1" customHeight="1" x14ac:dyDescent="0.25">
      <c r="A45"/>
      <c r="C45"/>
      <c r="D45"/>
      <c r="E45"/>
      <c r="F45"/>
      <c r="G45"/>
      <c r="H45"/>
      <c r="I45"/>
      <c r="J45"/>
    </row>
    <row r="46" spans="1:10" ht="15" hidden="1" customHeight="1" x14ac:dyDescent="0.25">
      <c r="A46"/>
      <c r="C46"/>
      <c r="D46"/>
      <c r="E46"/>
      <c r="F46"/>
      <c r="G46"/>
      <c r="H46"/>
      <c r="I46"/>
      <c r="J46"/>
    </row>
    <row r="47" spans="1:10" ht="15" hidden="1" customHeight="1" x14ac:dyDescent="0.25">
      <c r="A47"/>
      <c r="C47"/>
      <c r="D47"/>
      <c r="E47"/>
      <c r="F47"/>
      <c r="G47"/>
      <c r="H47"/>
      <c r="I47"/>
      <c r="J47"/>
    </row>
    <row r="48" spans="1:10" ht="15" hidden="1" customHeight="1" x14ac:dyDescent="0.25">
      <c r="A48"/>
      <c r="C48"/>
      <c r="D48"/>
      <c r="E48"/>
      <c r="F48"/>
      <c r="G48"/>
      <c r="H48"/>
      <c r="I48"/>
      <c r="J48"/>
    </row>
    <row r="49" spans="1:10" ht="3" customHeight="1" x14ac:dyDescent="0.25">
      <c r="A49"/>
      <c r="C49"/>
      <c r="D49"/>
      <c r="E49"/>
      <c r="F49"/>
      <c r="G49"/>
      <c r="H49"/>
      <c r="I49"/>
      <c r="J49"/>
    </row>
    <row r="50" spans="1:10" ht="3" customHeight="1" x14ac:dyDescent="0.25">
      <c r="A50"/>
      <c r="C50"/>
      <c r="D50"/>
      <c r="E50"/>
      <c r="F50"/>
      <c r="G50"/>
      <c r="H50"/>
      <c r="I50"/>
      <c r="J50"/>
    </row>
    <row r="51" spans="1:10" ht="3" customHeight="1" x14ac:dyDescent="0.25">
      <c r="A51"/>
      <c r="C51"/>
      <c r="D51"/>
      <c r="E51"/>
      <c r="F51"/>
      <c r="G51"/>
      <c r="H51"/>
      <c r="I51"/>
      <c r="J51"/>
    </row>
    <row r="52" spans="1:10" ht="3" customHeight="1" x14ac:dyDescent="0.25">
      <c r="A52"/>
      <c r="C52"/>
      <c r="D52"/>
      <c r="E52"/>
      <c r="F52"/>
      <c r="G52"/>
      <c r="H52"/>
      <c r="I52"/>
      <c r="J52"/>
    </row>
    <row r="53" spans="1:10" ht="3" customHeight="1" x14ac:dyDescent="0.25">
      <c r="A53"/>
      <c r="C53"/>
      <c r="D53"/>
      <c r="E53"/>
      <c r="F53"/>
      <c r="G53"/>
      <c r="H53"/>
      <c r="I53"/>
      <c r="J53"/>
    </row>
    <row r="54" spans="1:10" ht="3" customHeight="1" x14ac:dyDescent="0.25">
      <c r="A54"/>
      <c r="C54"/>
      <c r="D54"/>
      <c r="E54"/>
      <c r="F54"/>
      <c r="G54"/>
      <c r="H54"/>
      <c r="I54"/>
      <c r="J54"/>
    </row>
    <row r="55" spans="1:10" ht="3" customHeight="1" x14ac:dyDescent="0.25">
      <c r="A55"/>
      <c r="C55"/>
      <c r="D55"/>
      <c r="E55"/>
      <c r="F55"/>
      <c r="G55"/>
      <c r="H55"/>
      <c r="I55"/>
      <c r="J55"/>
    </row>
    <row r="56" spans="1:10" ht="3" customHeight="1" x14ac:dyDescent="0.25">
      <c r="A56"/>
      <c r="C56"/>
      <c r="D56"/>
      <c r="E56"/>
      <c r="F56"/>
      <c r="G56"/>
      <c r="H56"/>
      <c r="I56"/>
      <c r="J56"/>
    </row>
    <row r="57" spans="1:10" ht="3" customHeight="1" x14ac:dyDescent="0.25">
      <c r="A57"/>
      <c r="C57"/>
      <c r="D57"/>
      <c r="E57"/>
      <c r="F57"/>
      <c r="G57"/>
      <c r="H57"/>
      <c r="I57"/>
      <c r="J57"/>
    </row>
    <row r="58" spans="1:10" x14ac:dyDescent="0.25">
      <c r="A58"/>
      <c r="C58"/>
      <c r="D58"/>
      <c r="E58"/>
      <c r="F58"/>
      <c r="G58"/>
      <c r="H58"/>
      <c r="I58"/>
      <c r="J58"/>
    </row>
    <row r="59" spans="1:10" ht="7.9" customHeight="1" x14ac:dyDescent="0.25">
      <c r="A59"/>
      <c r="C59"/>
      <c r="D59"/>
      <c r="E59"/>
      <c r="F59"/>
      <c r="G59"/>
      <c r="H59"/>
      <c r="I59"/>
      <c r="J59"/>
    </row>
    <row r="60" spans="1:10" ht="9.75" hidden="1" customHeight="1" x14ac:dyDescent="0.25">
      <c r="A60"/>
      <c r="C60"/>
      <c r="D60"/>
      <c r="E60"/>
      <c r="F60"/>
      <c r="G60"/>
      <c r="H60"/>
      <c r="I60"/>
      <c r="J60"/>
    </row>
    <row r="61" spans="1:10" ht="7.15" customHeight="1" x14ac:dyDescent="0.25">
      <c r="A61"/>
      <c r="C61"/>
      <c r="D61"/>
      <c r="E61"/>
      <c r="F61"/>
      <c r="G61"/>
      <c r="H61"/>
      <c r="I61"/>
      <c r="J61"/>
    </row>
    <row r="62" spans="1:10" x14ac:dyDescent="0.25">
      <c r="A62"/>
      <c r="C62"/>
      <c r="D62"/>
      <c r="E62"/>
      <c r="F62"/>
      <c r="G62"/>
      <c r="H62"/>
      <c r="I62"/>
      <c r="J62"/>
    </row>
    <row r="63" spans="1:10" x14ac:dyDescent="0.25">
      <c r="A63"/>
      <c r="C63"/>
      <c r="D63"/>
      <c r="E63"/>
      <c r="F63"/>
      <c r="G63"/>
      <c r="H63"/>
      <c r="I63"/>
      <c r="J63"/>
    </row>
    <row r="64" spans="1:10" x14ac:dyDescent="0.25">
      <c r="A64"/>
      <c r="C64"/>
      <c r="D64"/>
      <c r="E64"/>
      <c r="F64"/>
      <c r="G64"/>
      <c r="H64"/>
      <c r="I64"/>
      <c r="J64"/>
    </row>
    <row r="65" spans="1:10" x14ac:dyDescent="0.25">
      <c r="A65"/>
      <c r="C65"/>
      <c r="D65"/>
      <c r="E65"/>
      <c r="F65"/>
      <c r="G65"/>
      <c r="H65"/>
      <c r="I65"/>
      <c r="J65"/>
    </row>
    <row r="66" spans="1:10" x14ac:dyDescent="0.25">
      <c r="A66"/>
      <c r="C66"/>
      <c r="D66"/>
      <c r="E66"/>
      <c r="F66"/>
      <c r="G66"/>
      <c r="H66"/>
      <c r="I66"/>
      <c r="J66"/>
    </row>
    <row r="67" spans="1:10" x14ac:dyDescent="0.25">
      <c r="A67"/>
      <c r="C67"/>
      <c r="D67"/>
      <c r="E67"/>
      <c r="F67"/>
      <c r="G67"/>
      <c r="H67"/>
      <c r="I67"/>
      <c r="J67"/>
    </row>
    <row r="68" spans="1:10" x14ac:dyDescent="0.25">
      <c r="A68"/>
      <c r="C68"/>
      <c r="D68"/>
      <c r="E68"/>
      <c r="F68"/>
      <c r="G68"/>
      <c r="H68"/>
      <c r="I68"/>
      <c r="J68"/>
    </row>
    <row r="69" spans="1:10" x14ac:dyDescent="0.25">
      <c r="A69"/>
      <c r="C69"/>
      <c r="D69"/>
      <c r="E69"/>
      <c r="F69"/>
      <c r="G69"/>
      <c r="H69"/>
      <c r="I69"/>
      <c r="J69"/>
    </row>
    <row r="70" spans="1:10" x14ac:dyDescent="0.25">
      <c r="H70"/>
      <c r="I70"/>
      <c r="J70"/>
    </row>
    <row r="71" spans="1:10" x14ac:dyDescent="0.25">
      <c r="H71"/>
      <c r="I71"/>
      <c r="J71"/>
    </row>
    <row r="72" spans="1:10" x14ac:dyDescent="0.25">
      <c r="H72"/>
      <c r="I72"/>
      <c r="J72"/>
    </row>
    <row r="73" spans="1:10" x14ac:dyDescent="0.25">
      <c r="H73"/>
      <c r="I73"/>
      <c r="J73"/>
    </row>
    <row r="74" spans="1:10" x14ac:dyDescent="0.25">
      <c r="H74"/>
      <c r="I74"/>
      <c r="J74"/>
    </row>
    <row r="75" spans="1:10" x14ac:dyDescent="0.25">
      <c r="H75"/>
      <c r="I75"/>
      <c r="J75"/>
    </row>
    <row r="76" spans="1:10" x14ac:dyDescent="0.25">
      <c r="H76"/>
      <c r="I76"/>
      <c r="J76"/>
    </row>
    <row r="77" spans="1:10" x14ac:dyDescent="0.25">
      <c r="H77"/>
      <c r="I77"/>
      <c r="J77"/>
    </row>
    <row r="78" spans="1:10" x14ac:dyDescent="0.25">
      <c r="H78"/>
      <c r="I78"/>
      <c r="J78"/>
    </row>
    <row r="79" spans="1:10" x14ac:dyDescent="0.25">
      <c r="H79"/>
      <c r="I79"/>
      <c r="J79"/>
    </row>
    <row r="80" spans="1:10" x14ac:dyDescent="0.25">
      <c r="H80"/>
      <c r="I80"/>
      <c r="J80"/>
    </row>
    <row r="81" spans="8:10" x14ac:dyDescent="0.25">
      <c r="H81"/>
      <c r="I81"/>
      <c r="J81"/>
    </row>
    <row r="82" spans="8:10" x14ac:dyDescent="0.25">
      <c r="H82"/>
      <c r="I82"/>
      <c r="J82"/>
    </row>
    <row r="83" spans="8:10" x14ac:dyDescent="0.25">
      <c r="H83"/>
      <c r="I83"/>
      <c r="J83"/>
    </row>
    <row r="84" spans="8:10" x14ac:dyDescent="0.25">
      <c r="H84"/>
      <c r="I84"/>
      <c r="J84"/>
    </row>
    <row r="85" spans="8:10" x14ac:dyDescent="0.25">
      <c r="H85"/>
      <c r="I85"/>
      <c r="J85"/>
    </row>
    <row r="86" spans="8:10" x14ac:dyDescent="0.25">
      <c r="H86"/>
      <c r="I86"/>
      <c r="J86"/>
    </row>
    <row r="87" spans="8:10" x14ac:dyDescent="0.25">
      <c r="H87"/>
      <c r="I87"/>
      <c r="J87"/>
    </row>
    <row r="88" spans="8:10" x14ac:dyDescent="0.25">
      <c r="H88"/>
      <c r="I88"/>
      <c r="J88"/>
    </row>
    <row r="89" spans="8:10" x14ac:dyDescent="0.25">
      <c r="H89"/>
      <c r="I89"/>
      <c r="J89"/>
    </row>
    <row r="90" spans="8:10" x14ac:dyDescent="0.25">
      <c r="H90"/>
      <c r="I90"/>
      <c r="J90"/>
    </row>
    <row r="91" spans="8:10" x14ac:dyDescent="0.25">
      <c r="H91"/>
      <c r="I91"/>
      <c r="J91"/>
    </row>
    <row r="92" spans="8:10" x14ac:dyDescent="0.25">
      <c r="H92"/>
      <c r="I92"/>
      <c r="J92"/>
    </row>
    <row r="93" spans="8:10" x14ac:dyDescent="0.25">
      <c r="H93"/>
      <c r="I93"/>
      <c r="J93"/>
    </row>
    <row r="94" spans="8:10" x14ac:dyDescent="0.25">
      <c r="H94"/>
      <c r="I94"/>
      <c r="J94"/>
    </row>
    <row r="95" spans="8:10" x14ac:dyDescent="0.25">
      <c r="H95"/>
      <c r="I95"/>
      <c r="J95"/>
    </row>
    <row r="96" spans="8:10" x14ac:dyDescent="0.25">
      <c r="H96"/>
      <c r="I96"/>
      <c r="J96"/>
    </row>
    <row r="97" spans="8:10" x14ac:dyDescent="0.25">
      <c r="H97"/>
      <c r="I97"/>
      <c r="J97"/>
    </row>
    <row r="98" spans="8:10" x14ac:dyDescent="0.25">
      <c r="H98"/>
      <c r="I98"/>
      <c r="J98"/>
    </row>
    <row r="99" spans="8:10" x14ac:dyDescent="0.25">
      <c r="H99"/>
      <c r="I99"/>
      <c r="J99"/>
    </row>
    <row r="100" spans="8:10" x14ac:dyDescent="0.25">
      <c r="H100"/>
      <c r="I100"/>
      <c r="J100"/>
    </row>
    <row r="101" spans="8:10" x14ac:dyDescent="0.25">
      <c r="H101"/>
      <c r="I101"/>
      <c r="J101"/>
    </row>
    <row r="102" spans="8:10" x14ac:dyDescent="0.25">
      <c r="H102"/>
      <c r="I102"/>
      <c r="J102"/>
    </row>
    <row r="103" spans="8:10" x14ac:dyDescent="0.25">
      <c r="H103"/>
      <c r="I103"/>
      <c r="J103"/>
    </row>
    <row r="104" spans="8:10" x14ac:dyDescent="0.25">
      <c r="H104"/>
      <c r="I104"/>
      <c r="J104"/>
    </row>
    <row r="105" spans="8:10" x14ac:dyDescent="0.25">
      <c r="H105"/>
      <c r="I105"/>
      <c r="J105"/>
    </row>
    <row r="106" spans="8:10" x14ac:dyDescent="0.25">
      <c r="H106"/>
      <c r="I106"/>
      <c r="J106"/>
    </row>
    <row r="107" spans="8:10" x14ac:dyDescent="0.25">
      <c r="H107"/>
      <c r="I107"/>
      <c r="J107"/>
    </row>
    <row r="108" spans="8:10" x14ac:dyDescent="0.25">
      <c r="H108"/>
      <c r="I108"/>
      <c r="J108"/>
    </row>
    <row r="109" spans="8:10" x14ac:dyDescent="0.25">
      <c r="H109"/>
      <c r="I109"/>
      <c r="J109"/>
    </row>
    <row r="110" spans="8:10" x14ac:dyDescent="0.25">
      <c r="H110"/>
      <c r="I110"/>
      <c r="J110"/>
    </row>
    <row r="111" spans="8:10" x14ac:dyDescent="0.25">
      <c r="H111"/>
      <c r="I111"/>
      <c r="J111"/>
    </row>
    <row r="112" spans="8:10" x14ac:dyDescent="0.25">
      <c r="H112"/>
      <c r="I112"/>
      <c r="J112"/>
    </row>
    <row r="113" spans="8:10" x14ac:dyDescent="0.25">
      <c r="H113"/>
      <c r="I113"/>
      <c r="J113"/>
    </row>
    <row r="114" spans="8:10" x14ac:dyDescent="0.25">
      <c r="H114"/>
      <c r="I114"/>
      <c r="J114"/>
    </row>
    <row r="115" spans="8:10" x14ac:dyDescent="0.25">
      <c r="H115"/>
      <c r="I115"/>
      <c r="J115"/>
    </row>
    <row r="116" spans="8:10" x14ac:dyDescent="0.25">
      <c r="H116"/>
      <c r="I116"/>
      <c r="J116"/>
    </row>
  </sheetData>
  <mergeCells count="5">
    <mergeCell ref="A3:E3"/>
    <mergeCell ref="A5:B5"/>
    <mergeCell ref="A7:B7"/>
    <mergeCell ref="A9:J9"/>
    <mergeCell ref="A21:I21"/>
  </mergeCells>
  <printOptions horizontalCentered="1"/>
  <pageMargins left="0" right="0" top="0" bottom="0.2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73"/>
  <sheetViews>
    <sheetView zoomScale="120" zoomScaleNormal="120" workbookViewId="0">
      <selection activeCell="L57" sqref="L57"/>
    </sheetView>
  </sheetViews>
  <sheetFormatPr defaultRowHeight="15" x14ac:dyDescent="0.25"/>
  <cols>
    <col min="1" max="1" width="4.140625" style="19" customWidth="1"/>
    <col min="2" max="2" width="43.85546875" style="27" customWidth="1"/>
    <col min="3" max="3" width="4.85546875" style="34" customWidth="1"/>
    <col min="4" max="4" width="4.85546875" style="19" customWidth="1"/>
    <col min="5" max="5" width="7.5703125" style="34" customWidth="1"/>
    <col min="6" max="6" width="8.28515625" style="34" customWidth="1"/>
    <col min="7" max="7" width="10.7109375" style="34" customWidth="1"/>
    <col min="8" max="8" width="9.140625" style="34" customWidth="1"/>
    <col min="9" max="9" width="8.5703125" style="34" customWidth="1"/>
    <col min="10" max="10" width="9.7109375" style="34" customWidth="1"/>
    <col min="11" max="11" width="8.140625" style="34" customWidth="1"/>
    <col min="12" max="12" width="12.28515625" style="1" customWidth="1"/>
    <col min="13" max="19" width="11" style="28" customWidth="1"/>
    <col min="20" max="16384" width="9.140625" style="28"/>
  </cols>
  <sheetData>
    <row r="8" spans="1:24" ht="23.45" customHeight="1" x14ac:dyDescent="0.25">
      <c r="A8" s="71" t="s">
        <v>124</v>
      </c>
      <c r="B8" s="71"/>
      <c r="E8" s="43"/>
      <c r="F8" s="43"/>
      <c r="G8" s="43"/>
      <c r="H8" s="43"/>
      <c r="I8" s="43"/>
      <c r="J8" s="43"/>
      <c r="K8" s="43"/>
      <c r="L8" s="40">
        <f ca="1">TODAY()</f>
        <v>44252</v>
      </c>
    </row>
    <row r="9" spans="1:24" ht="10.9" customHeight="1" x14ac:dyDescent="0.25"/>
    <row r="10" spans="1:24" ht="26.25" x14ac:dyDescent="0.4">
      <c r="A10" s="73" t="s">
        <v>142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</row>
    <row r="11" spans="1:24" ht="19.149999999999999" customHeight="1" x14ac:dyDescent="0.25"/>
    <row r="12" spans="1:24" ht="36.75" thickBot="1" x14ac:dyDescent="0.35">
      <c r="A12" s="30" t="s">
        <v>0</v>
      </c>
      <c r="B12" s="30" t="s">
        <v>1</v>
      </c>
      <c r="C12" s="35" t="s">
        <v>2</v>
      </c>
      <c r="D12" s="69" t="s">
        <v>3</v>
      </c>
      <c r="E12" s="44" t="s">
        <v>10</v>
      </c>
      <c r="F12" s="44" t="s">
        <v>8</v>
      </c>
      <c r="G12" s="44" t="s">
        <v>23</v>
      </c>
      <c r="H12" s="65" t="s">
        <v>138</v>
      </c>
      <c r="I12" s="44" t="s">
        <v>139</v>
      </c>
      <c r="J12" s="44" t="s">
        <v>152</v>
      </c>
      <c r="K12" s="44" t="s">
        <v>135</v>
      </c>
      <c r="L12" s="31" t="s">
        <v>23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30" t="s">
        <v>24</v>
      </c>
      <c r="X12" s="30" t="s">
        <v>25</v>
      </c>
    </row>
    <row r="13" spans="1:24" ht="19.5" hidden="1" thickTop="1" x14ac:dyDescent="0.3">
      <c r="A13" s="11" t="s">
        <v>11</v>
      </c>
      <c r="B13" s="11" t="s">
        <v>12</v>
      </c>
      <c r="C13" s="18"/>
      <c r="D13" s="18"/>
      <c r="E13" s="12" t="s">
        <v>13</v>
      </c>
      <c r="F13" s="12" t="s">
        <v>14</v>
      </c>
      <c r="G13" s="12"/>
      <c r="H13" s="12"/>
      <c r="I13" s="12"/>
      <c r="J13" s="12"/>
      <c r="K13" s="12"/>
      <c r="L13" s="13" t="s">
        <v>15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18"/>
      <c r="X13" s="18"/>
    </row>
    <row r="14" spans="1:24" ht="24.75" hidden="1" thickTop="1" x14ac:dyDescent="0.3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 t="s">
        <v>16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</row>
    <row r="15" spans="1:24" ht="45.75" thickTop="1" x14ac:dyDescent="0.25">
      <c r="A15" s="64">
        <v>1</v>
      </c>
      <c r="B15" s="61" t="s">
        <v>63</v>
      </c>
      <c r="C15" s="60" t="s">
        <v>118</v>
      </c>
      <c r="D15" s="60">
        <v>3</v>
      </c>
      <c r="E15" s="62">
        <v>46305</v>
      </c>
      <c r="F15" s="63">
        <v>3000</v>
      </c>
      <c r="G15" s="63">
        <f t="shared" ref="G15:G56" si="0">SUM(E15+F15)*D15</f>
        <v>147915</v>
      </c>
      <c r="H15" s="63">
        <f>G15*2%</f>
        <v>2958.3</v>
      </c>
      <c r="I15" s="63">
        <f>G15*17%</f>
        <v>25145.550000000003</v>
      </c>
      <c r="J15" s="63">
        <f>G15*25%</f>
        <v>36978.75</v>
      </c>
      <c r="K15" s="63">
        <f>G15*7.5%</f>
        <v>11093.625</v>
      </c>
      <c r="L15" s="63">
        <f>G15+H15+I15+J15+K15</f>
        <v>224091.22499999998</v>
      </c>
      <c r="M15" s="29">
        <v>51450</v>
      </c>
      <c r="N15" s="29">
        <f>M15*10%</f>
        <v>5145</v>
      </c>
      <c r="O15" s="29">
        <f>M15-N15</f>
        <v>46305</v>
      </c>
      <c r="P15" s="39">
        <f>O15*20%</f>
        <v>9261</v>
      </c>
      <c r="Q15" s="29">
        <f>P15+O15</f>
        <v>55566</v>
      </c>
      <c r="R15" s="29">
        <f>Q15*7.5%</f>
        <v>4167.45</v>
      </c>
      <c r="S15" s="29">
        <f>R15+Q15</f>
        <v>59733.45</v>
      </c>
      <c r="T15" s="29">
        <f>M15*32.9%</f>
        <v>16927.05</v>
      </c>
      <c r="U15" s="29">
        <f>T15+M15</f>
        <v>68377.05</v>
      </c>
      <c r="V15" s="29"/>
      <c r="W15" s="32" t="s">
        <v>26</v>
      </c>
      <c r="X15" s="32" t="s">
        <v>27</v>
      </c>
    </row>
    <row r="16" spans="1:24" ht="30" x14ac:dyDescent="0.25">
      <c r="A16" s="64">
        <v>2</v>
      </c>
      <c r="B16" s="61" t="s">
        <v>64</v>
      </c>
      <c r="C16" s="60" t="s">
        <v>118</v>
      </c>
      <c r="D16" s="60">
        <v>9</v>
      </c>
      <c r="E16" s="62">
        <v>37264.449999999997</v>
      </c>
      <c r="F16" s="63">
        <v>1000</v>
      </c>
      <c r="G16" s="63">
        <f t="shared" si="0"/>
        <v>344380.05</v>
      </c>
      <c r="H16" s="63">
        <f t="shared" ref="H16:H56" si="1">G16*2%</f>
        <v>6887.6009999999997</v>
      </c>
      <c r="I16" s="63">
        <f t="shared" ref="I16:I56" si="2">G16*17%</f>
        <v>58544.608500000002</v>
      </c>
      <c r="J16" s="63">
        <f t="shared" ref="J16:J56" si="3">G16*25%</f>
        <v>86095.012499999997</v>
      </c>
      <c r="K16" s="63">
        <f>G16*7.5%</f>
        <v>25828.50375</v>
      </c>
      <c r="L16" s="63">
        <f t="shared" ref="L16:L56" si="4">G16+H16+I16+J16+K16</f>
        <v>521735.77575000003</v>
      </c>
      <c r="M16" s="29">
        <v>39350</v>
      </c>
      <c r="N16" s="29">
        <f t="shared" ref="N16:N56" si="5">M16*5.3%</f>
        <v>2085.5499999999997</v>
      </c>
      <c r="O16" s="29">
        <f t="shared" ref="O16:O56" si="6">M16-N16</f>
        <v>37264.449999999997</v>
      </c>
      <c r="P16" s="39">
        <f t="shared" ref="P16:P56" si="7">O16*20%</f>
        <v>7452.8899999999994</v>
      </c>
      <c r="Q16" s="29">
        <f t="shared" ref="Q16:Q56" si="8">P16+O16</f>
        <v>44717.34</v>
      </c>
      <c r="R16" s="29">
        <f t="shared" ref="R16:R56" si="9">Q16*7.5%</f>
        <v>3353.8004999999998</v>
      </c>
      <c r="S16" s="29">
        <f t="shared" ref="S16:S56" si="10">R16+Q16</f>
        <v>48071.140499999994</v>
      </c>
      <c r="T16" s="29"/>
      <c r="U16" s="29"/>
      <c r="V16" s="29"/>
      <c r="W16" s="32" t="s">
        <v>28</v>
      </c>
      <c r="X16" s="32" t="s">
        <v>29</v>
      </c>
    </row>
    <row r="17" spans="1:24" ht="46.5" customHeight="1" x14ac:dyDescent="0.25">
      <c r="A17" s="64">
        <v>3</v>
      </c>
      <c r="B17" s="61" t="s">
        <v>65</v>
      </c>
      <c r="C17" s="60" t="s">
        <v>118</v>
      </c>
      <c r="D17" s="60">
        <v>0</v>
      </c>
      <c r="E17" s="62">
        <v>9233.25</v>
      </c>
      <c r="F17" s="63">
        <v>500</v>
      </c>
      <c r="G17" s="63">
        <f t="shared" si="0"/>
        <v>0</v>
      </c>
      <c r="H17" s="63">
        <f t="shared" si="1"/>
        <v>0</v>
      </c>
      <c r="I17" s="63">
        <f t="shared" si="2"/>
        <v>0</v>
      </c>
      <c r="J17" s="63">
        <f t="shared" si="3"/>
        <v>0</v>
      </c>
      <c r="K17" s="63">
        <f>G17*7.5%</f>
        <v>0</v>
      </c>
      <c r="L17" s="63">
        <f t="shared" si="4"/>
        <v>0</v>
      </c>
      <c r="M17" s="29">
        <v>9750</v>
      </c>
      <c r="N17" s="29">
        <f t="shared" si="5"/>
        <v>516.75</v>
      </c>
      <c r="O17" s="29">
        <f t="shared" si="6"/>
        <v>9233.25</v>
      </c>
      <c r="P17" s="39">
        <f t="shared" si="7"/>
        <v>1846.65</v>
      </c>
      <c r="Q17" s="29">
        <f t="shared" si="8"/>
        <v>11079.9</v>
      </c>
      <c r="R17" s="29">
        <f t="shared" si="9"/>
        <v>830.99249999999995</v>
      </c>
      <c r="S17" s="29">
        <f t="shared" si="10"/>
        <v>11910.8925</v>
      </c>
      <c r="T17" s="29"/>
      <c r="U17" s="29"/>
      <c r="V17" s="29"/>
      <c r="W17" s="32" t="s">
        <v>30</v>
      </c>
      <c r="X17" s="32" t="s">
        <v>27</v>
      </c>
    </row>
    <row r="18" spans="1:24" ht="30" x14ac:dyDescent="0.25">
      <c r="A18" s="64">
        <v>4</v>
      </c>
      <c r="B18" s="61" t="s">
        <v>66</v>
      </c>
      <c r="C18" s="60" t="s">
        <v>118</v>
      </c>
      <c r="D18" s="60">
        <v>11</v>
      </c>
      <c r="E18" s="62">
        <v>6155.5</v>
      </c>
      <c r="F18" s="63">
        <v>500</v>
      </c>
      <c r="G18" s="63">
        <f t="shared" si="0"/>
        <v>73210.5</v>
      </c>
      <c r="H18" s="63">
        <f t="shared" si="1"/>
        <v>1464.21</v>
      </c>
      <c r="I18" s="63">
        <f t="shared" si="2"/>
        <v>12445.785000000002</v>
      </c>
      <c r="J18" s="63">
        <f t="shared" si="3"/>
        <v>18302.625</v>
      </c>
      <c r="K18" s="63">
        <f>G18*7.5%</f>
        <v>5490.7874999999995</v>
      </c>
      <c r="L18" s="63">
        <f t="shared" si="4"/>
        <v>110913.90750000002</v>
      </c>
      <c r="M18" s="29">
        <v>6500</v>
      </c>
      <c r="N18" s="29">
        <f t="shared" si="5"/>
        <v>344.5</v>
      </c>
      <c r="O18" s="29">
        <f t="shared" si="6"/>
        <v>6155.5</v>
      </c>
      <c r="P18" s="39">
        <f t="shared" si="7"/>
        <v>1231.1000000000001</v>
      </c>
      <c r="Q18" s="29">
        <f t="shared" si="8"/>
        <v>7386.6</v>
      </c>
      <c r="R18" s="29">
        <f t="shared" si="9"/>
        <v>553.995</v>
      </c>
      <c r="S18" s="29">
        <f t="shared" si="10"/>
        <v>7940.5950000000003</v>
      </c>
      <c r="T18" s="29"/>
      <c r="U18" s="29"/>
      <c r="V18" s="29"/>
      <c r="W18" s="32" t="s">
        <v>31</v>
      </c>
      <c r="X18" s="32" t="s">
        <v>29</v>
      </c>
    </row>
    <row r="19" spans="1:24" ht="30" x14ac:dyDescent="0.25">
      <c r="A19" s="64">
        <v>5</v>
      </c>
      <c r="B19" s="61" t="s">
        <v>67</v>
      </c>
      <c r="C19" s="60" t="s">
        <v>118</v>
      </c>
      <c r="D19" s="60">
        <v>5</v>
      </c>
      <c r="E19" s="62">
        <v>10890.5</v>
      </c>
      <c r="F19" s="63">
        <v>300</v>
      </c>
      <c r="G19" s="63">
        <f t="shared" si="0"/>
        <v>55952.5</v>
      </c>
      <c r="H19" s="63">
        <f t="shared" si="1"/>
        <v>1119.05</v>
      </c>
      <c r="I19" s="63">
        <f t="shared" si="2"/>
        <v>9511.9250000000011</v>
      </c>
      <c r="J19" s="63">
        <f t="shared" si="3"/>
        <v>13988.125</v>
      </c>
      <c r="K19" s="63">
        <f>G19*7.5%</f>
        <v>4196.4375</v>
      </c>
      <c r="L19" s="63">
        <f t="shared" si="4"/>
        <v>84768.037500000006</v>
      </c>
      <c r="M19" s="29">
        <v>11500</v>
      </c>
      <c r="N19" s="29">
        <f t="shared" si="5"/>
        <v>609.5</v>
      </c>
      <c r="O19" s="29">
        <f t="shared" si="6"/>
        <v>10890.5</v>
      </c>
      <c r="P19" s="39">
        <f t="shared" si="7"/>
        <v>2178.1</v>
      </c>
      <c r="Q19" s="29">
        <f t="shared" si="8"/>
        <v>13068.6</v>
      </c>
      <c r="R19" s="29">
        <f t="shared" si="9"/>
        <v>980.14499999999998</v>
      </c>
      <c r="S19" s="29">
        <f t="shared" si="10"/>
        <v>14048.745000000001</v>
      </c>
      <c r="T19" s="29"/>
      <c r="U19" s="29"/>
      <c r="V19" s="29"/>
      <c r="W19" s="32" t="s">
        <v>32</v>
      </c>
      <c r="X19" s="32" t="s">
        <v>27</v>
      </c>
    </row>
    <row r="20" spans="1:24" ht="43.5" customHeight="1" x14ac:dyDescent="0.25">
      <c r="A20" s="64">
        <v>6</v>
      </c>
      <c r="B20" s="61" t="s">
        <v>68</v>
      </c>
      <c r="C20" s="60" t="s">
        <v>118</v>
      </c>
      <c r="D20" s="60">
        <v>1</v>
      </c>
      <c r="E20" s="62">
        <v>24622</v>
      </c>
      <c r="F20" s="63">
        <v>2000</v>
      </c>
      <c r="G20" s="63">
        <f t="shared" si="0"/>
        <v>26622</v>
      </c>
      <c r="H20" s="63">
        <f t="shared" si="1"/>
        <v>532.44000000000005</v>
      </c>
      <c r="I20" s="63">
        <f t="shared" si="2"/>
        <v>4525.7400000000007</v>
      </c>
      <c r="J20" s="63">
        <f t="shared" si="3"/>
        <v>6655.5</v>
      </c>
      <c r="K20" s="63">
        <f>G20*7.5%</f>
        <v>1996.6499999999999</v>
      </c>
      <c r="L20" s="63">
        <f t="shared" si="4"/>
        <v>40332.33</v>
      </c>
      <c r="M20" s="29">
        <v>26000</v>
      </c>
      <c r="N20" s="29">
        <f t="shared" si="5"/>
        <v>1378</v>
      </c>
      <c r="O20" s="29">
        <f t="shared" si="6"/>
        <v>24622</v>
      </c>
      <c r="P20" s="39">
        <f t="shared" si="7"/>
        <v>4924.4000000000005</v>
      </c>
      <c r="Q20" s="29">
        <f t="shared" si="8"/>
        <v>29546.400000000001</v>
      </c>
      <c r="R20" s="29">
        <f t="shared" si="9"/>
        <v>2215.98</v>
      </c>
      <c r="S20" s="29">
        <f t="shared" si="10"/>
        <v>31762.38</v>
      </c>
      <c r="T20" s="29"/>
      <c r="U20" s="29"/>
      <c r="V20" s="29"/>
      <c r="W20" s="32" t="s">
        <v>33</v>
      </c>
      <c r="X20" s="32" t="s">
        <v>34</v>
      </c>
    </row>
    <row r="21" spans="1:24" ht="30" x14ac:dyDescent="0.25">
      <c r="A21" s="64">
        <v>7</v>
      </c>
      <c r="B21" s="61" t="s">
        <v>69</v>
      </c>
      <c r="C21" s="60" t="s">
        <v>118</v>
      </c>
      <c r="D21" s="60">
        <v>1</v>
      </c>
      <c r="E21" s="62">
        <v>7433.95</v>
      </c>
      <c r="F21" s="63">
        <v>500</v>
      </c>
      <c r="G21" s="63">
        <f t="shared" si="0"/>
        <v>7933.95</v>
      </c>
      <c r="H21" s="63">
        <f t="shared" si="1"/>
        <v>158.679</v>
      </c>
      <c r="I21" s="63">
        <f t="shared" si="2"/>
        <v>1348.7715000000001</v>
      </c>
      <c r="J21" s="63">
        <f t="shared" si="3"/>
        <v>1983.4875</v>
      </c>
      <c r="K21" s="63">
        <f>G21*7.5%</f>
        <v>595.04624999999999</v>
      </c>
      <c r="L21" s="63">
        <f t="shared" si="4"/>
        <v>12019.934249999998</v>
      </c>
      <c r="M21" s="29">
        <v>7850</v>
      </c>
      <c r="N21" s="29">
        <f t="shared" si="5"/>
        <v>416.05</v>
      </c>
      <c r="O21" s="29">
        <f t="shared" si="6"/>
        <v>7433.95</v>
      </c>
      <c r="P21" s="39">
        <f t="shared" si="7"/>
        <v>1486.79</v>
      </c>
      <c r="Q21" s="29">
        <f t="shared" si="8"/>
        <v>8920.74</v>
      </c>
      <c r="R21" s="29">
        <f t="shared" si="9"/>
        <v>669.05549999999994</v>
      </c>
      <c r="S21" s="29">
        <f t="shared" si="10"/>
        <v>9589.7955000000002</v>
      </c>
      <c r="T21" s="29"/>
      <c r="U21" s="29"/>
      <c r="V21" s="29"/>
      <c r="W21" s="32" t="s">
        <v>35</v>
      </c>
      <c r="X21" s="32" t="s">
        <v>34</v>
      </c>
    </row>
    <row r="22" spans="1:24" ht="30" x14ac:dyDescent="0.25">
      <c r="A22" s="64">
        <v>8</v>
      </c>
      <c r="B22" s="61" t="s">
        <v>70</v>
      </c>
      <c r="C22" s="60" t="s">
        <v>118</v>
      </c>
      <c r="D22" s="60">
        <v>1</v>
      </c>
      <c r="E22" s="62">
        <v>7102.5</v>
      </c>
      <c r="F22" s="63">
        <v>500</v>
      </c>
      <c r="G22" s="63">
        <f t="shared" si="0"/>
        <v>7602.5</v>
      </c>
      <c r="H22" s="63">
        <f t="shared" si="1"/>
        <v>152.05000000000001</v>
      </c>
      <c r="I22" s="63">
        <f t="shared" si="2"/>
        <v>1292.4250000000002</v>
      </c>
      <c r="J22" s="63">
        <f t="shared" si="3"/>
        <v>1900.625</v>
      </c>
      <c r="K22" s="63">
        <f>G22*7.5%</f>
        <v>570.1875</v>
      </c>
      <c r="L22" s="63">
        <f t="shared" si="4"/>
        <v>11517.7875</v>
      </c>
      <c r="M22" s="29">
        <v>7500</v>
      </c>
      <c r="N22" s="29">
        <f t="shared" si="5"/>
        <v>397.5</v>
      </c>
      <c r="O22" s="29">
        <f t="shared" si="6"/>
        <v>7102.5</v>
      </c>
      <c r="P22" s="39">
        <f t="shared" si="7"/>
        <v>1420.5</v>
      </c>
      <c r="Q22" s="29">
        <f t="shared" si="8"/>
        <v>8523</v>
      </c>
      <c r="R22" s="29">
        <f t="shared" si="9"/>
        <v>639.22500000000002</v>
      </c>
      <c r="S22" s="29">
        <f t="shared" si="10"/>
        <v>9162.2250000000004</v>
      </c>
      <c r="T22" s="29"/>
      <c r="U22" s="29"/>
      <c r="V22" s="29"/>
      <c r="W22" s="32" t="s">
        <v>36</v>
      </c>
      <c r="X22" s="32" t="s">
        <v>37</v>
      </c>
    </row>
    <row r="23" spans="1:24" ht="36" x14ac:dyDescent="0.25">
      <c r="A23" s="64">
        <v>9</v>
      </c>
      <c r="B23" s="61" t="s">
        <v>71</v>
      </c>
      <c r="C23" s="60" t="s">
        <v>118</v>
      </c>
      <c r="D23" s="60">
        <v>3</v>
      </c>
      <c r="E23" s="62">
        <v>41857.4</v>
      </c>
      <c r="F23" s="63">
        <v>4000</v>
      </c>
      <c r="G23" s="63">
        <f t="shared" si="0"/>
        <v>137572.20000000001</v>
      </c>
      <c r="H23" s="63">
        <f t="shared" si="1"/>
        <v>2751.4440000000004</v>
      </c>
      <c r="I23" s="63">
        <f t="shared" si="2"/>
        <v>23387.274000000005</v>
      </c>
      <c r="J23" s="63">
        <f t="shared" si="3"/>
        <v>34393.050000000003</v>
      </c>
      <c r="K23" s="63">
        <f>G23*7.5%</f>
        <v>10317.915000000001</v>
      </c>
      <c r="L23" s="63">
        <f t="shared" si="4"/>
        <v>208421.883</v>
      </c>
      <c r="M23" s="29">
        <v>44200</v>
      </c>
      <c r="N23" s="29">
        <f t="shared" si="5"/>
        <v>2342.6</v>
      </c>
      <c r="O23" s="29">
        <f t="shared" si="6"/>
        <v>41857.4</v>
      </c>
      <c r="P23" s="39">
        <f t="shared" si="7"/>
        <v>8371.4800000000014</v>
      </c>
      <c r="Q23" s="29">
        <f t="shared" si="8"/>
        <v>50228.880000000005</v>
      </c>
      <c r="R23" s="29">
        <f t="shared" si="9"/>
        <v>3767.1660000000002</v>
      </c>
      <c r="S23" s="29">
        <f t="shared" si="10"/>
        <v>53996.046000000002</v>
      </c>
      <c r="T23" s="29"/>
      <c r="U23" s="29"/>
      <c r="V23" s="29"/>
      <c r="W23" s="33" t="s">
        <v>98</v>
      </c>
      <c r="X23" s="32" t="s">
        <v>34</v>
      </c>
    </row>
    <row r="24" spans="1:24" ht="30" x14ac:dyDescent="0.25">
      <c r="A24" s="64">
        <v>10</v>
      </c>
      <c r="B24" s="61" t="s">
        <v>72</v>
      </c>
      <c r="C24" s="60" t="s">
        <v>118</v>
      </c>
      <c r="D24" s="60">
        <v>3</v>
      </c>
      <c r="E24" s="62">
        <v>14489.1</v>
      </c>
      <c r="F24" s="63">
        <v>2000</v>
      </c>
      <c r="G24" s="63">
        <f t="shared" si="0"/>
        <v>49467.299999999996</v>
      </c>
      <c r="H24" s="63">
        <f t="shared" si="1"/>
        <v>989.34599999999989</v>
      </c>
      <c r="I24" s="63">
        <f t="shared" si="2"/>
        <v>8409.4410000000007</v>
      </c>
      <c r="J24" s="63">
        <f t="shared" si="3"/>
        <v>12366.824999999999</v>
      </c>
      <c r="K24" s="63">
        <f>G24*7.5%</f>
        <v>3710.0474999999997</v>
      </c>
      <c r="L24" s="63">
        <f t="shared" si="4"/>
        <v>74942.959499999997</v>
      </c>
      <c r="M24" s="29">
        <v>15300</v>
      </c>
      <c r="N24" s="29">
        <f t="shared" si="5"/>
        <v>810.9</v>
      </c>
      <c r="O24" s="29">
        <f t="shared" si="6"/>
        <v>14489.1</v>
      </c>
      <c r="P24" s="39">
        <f t="shared" si="7"/>
        <v>2897.82</v>
      </c>
      <c r="Q24" s="29">
        <f t="shared" si="8"/>
        <v>17386.920000000002</v>
      </c>
      <c r="R24" s="29">
        <f t="shared" si="9"/>
        <v>1304.019</v>
      </c>
      <c r="S24" s="29">
        <f t="shared" si="10"/>
        <v>18690.939000000002</v>
      </c>
      <c r="T24" s="29"/>
      <c r="U24" s="29"/>
      <c r="V24" s="29"/>
      <c r="W24" s="32" t="s">
        <v>38</v>
      </c>
      <c r="X24" s="33" t="s">
        <v>117</v>
      </c>
    </row>
    <row r="25" spans="1:24" ht="30" x14ac:dyDescent="0.25">
      <c r="A25" s="64">
        <v>11</v>
      </c>
      <c r="B25" s="61" t="s">
        <v>73</v>
      </c>
      <c r="C25" s="60" t="s">
        <v>118</v>
      </c>
      <c r="D25" s="60">
        <v>3</v>
      </c>
      <c r="E25" s="62">
        <v>4924.3999999999996</v>
      </c>
      <c r="F25" s="63">
        <v>500</v>
      </c>
      <c r="G25" s="63">
        <f t="shared" si="0"/>
        <v>16273.199999999999</v>
      </c>
      <c r="H25" s="63">
        <f t="shared" si="1"/>
        <v>325.464</v>
      </c>
      <c r="I25" s="63">
        <f t="shared" si="2"/>
        <v>2766.444</v>
      </c>
      <c r="J25" s="63">
        <f t="shared" si="3"/>
        <v>4068.2999999999997</v>
      </c>
      <c r="K25" s="63">
        <f>G25*7.5%</f>
        <v>1220.4899999999998</v>
      </c>
      <c r="L25" s="63">
        <f t="shared" si="4"/>
        <v>24653.898000000001</v>
      </c>
      <c r="M25" s="29">
        <v>5200</v>
      </c>
      <c r="N25" s="29">
        <f t="shared" si="5"/>
        <v>275.59999999999997</v>
      </c>
      <c r="O25" s="29">
        <f t="shared" si="6"/>
        <v>4924.3999999999996</v>
      </c>
      <c r="P25" s="39">
        <f t="shared" si="7"/>
        <v>984.88</v>
      </c>
      <c r="Q25" s="29">
        <f t="shared" si="8"/>
        <v>5909.28</v>
      </c>
      <c r="R25" s="29">
        <f t="shared" si="9"/>
        <v>443.19599999999997</v>
      </c>
      <c r="S25" s="29">
        <f t="shared" si="10"/>
        <v>6352.4759999999997</v>
      </c>
      <c r="T25" s="29"/>
      <c r="U25" s="29"/>
      <c r="V25" s="29"/>
      <c r="W25" s="32" t="s">
        <v>39</v>
      </c>
      <c r="X25" s="32" t="s">
        <v>29</v>
      </c>
    </row>
    <row r="26" spans="1:24" ht="51.75" customHeight="1" x14ac:dyDescent="0.25">
      <c r="A26" s="64">
        <v>12</v>
      </c>
      <c r="B26" s="61" t="s">
        <v>74</v>
      </c>
      <c r="C26" s="60" t="s">
        <v>118</v>
      </c>
      <c r="D26" s="60">
        <v>0</v>
      </c>
      <c r="E26" s="62">
        <v>6392.25</v>
      </c>
      <c r="F26" s="63">
        <v>500</v>
      </c>
      <c r="G26" s="63">
        <f t="shared" si="0"/>
        <v>0</v>
      </c>
      <c r="H26" s="63">
        <f t="shared" si="1"/>
        <v>0</v>
      </c>
      <c r="I26" s="63">
        <f t="shared" si="2"/>
        <v>0</v>
      </c>
      <c r="J26" s="63">
        <f t="shared" si="3"/>
        <v>0</v>
      </c>
      <c r="K26" s="63">
        <f>G26*7.5%</f>
        <v>0</v>
      </c>
      <c r="L26" s="63">
        <f t="shared" si="4"/>
        <v>0</v>
      </c>
      <c r="M26" s="29">
        <v>6750</v>
      </c>
      <c r="N26" s="29">
        <f t="shared" si="5"/>
        <v>357.75</v>
      </c>
      <c r="O26" s="29">
        <f t="shared" si="6"/>
        <v>6392.25</v>
      </c>
      <c r="P26" s="39">
        <f t="shared" si="7"/>
        <v>1278.45</v>
      </c>
      <c r="Q26" s="29">
        <f t="shared" si="8"/>
        <v>7670.7</v>
      </c>
      <c r="R26" s="29">
        <f t="shared" si="9"/>
        <v>575.30250000000001</v>
      </c>
      <c r="S26" s="29">
        <f t="shared" si="10"/>
        <v>8246.0025000000005</v>
      </c>
      <c r="T26" s="29"/>
      <c r="U26" s="29"/>
      <c r="V26" s="29"/>
      <c r="W26" s="32" t="s">
        <v>40</v>
      </c>
      <c r="X26" s="32" t="s">
        <v>29</v>
      </c>
    </row>
    <row r="27" spans="1:24" ht="51.75" customHeight="1" x14ac:dyDescent="0.25">
      <c r="A27" s="64">
        <v>13</v>
      </c>
      <c r="B27" s="61" t="s">
        <v>75</v>
      </c>
      <c r="C27" s="60" t="s">
        <v>118</v>
      </c>
      <c r="D27" s="60">
        <v>5</v>
      </c>
      <c r="E27" s="62">
        <v>6392.25</v>
      </c>
      <c r="F27" s="63">
        <v>500</v>
      </c>
      <c r="G27" s="63">
        <f t="shared" si="0"/>
        <v>34461.25</v>
      </c>
      <c r="H27" s="63">
        <f t="shared" si="1"/>
        <v>689.22500000000002</v>
      </c>
      <c r="I27" s="63">
        <f t="shared" si="2"/>
        <v>5858.4125000000004</v>
      </c>
      <c r="J27" s="63">
        <f t="shared" si="3"/>
        <v>8615.3125</v>
      </c>
      <c r="K27" s="63">
        <f>G27*7.5%</f>
        <v>2584.59375</v>
      </c>
      <c r="L27" s="63">
        <f t="shared" si="4"/>
        <v>52208.793749999997</v>
      </c>
      <c r="M27" s="29">
        <v>6750</v>
      </c>
      <c r="N27" s="29">
        <f t="shared" si="5"/>
        <v>357.75</v>
      </c>
      <c r="O27" s="29">
        <f t="shared" si="6"/>
        <v>6392.25</v>
      </c>
      <c r="P27" s="39">
        <f t="shared" si="7"/>
        <v>1278.45</v>
      </c>
      <c r="Q27" s="29">
        <f t="shared" si="8"/>
        <v>7670.7</v>
      </c>
      <c r="R27" s="29">
        <f t="shared" si="9"/>
        <v>575.30250000000001</v>
      </c>
      <c r="S27" s="29">
        <f t="shared" si="10"/>
        <v>8246.0025000000005</v>
      </c>
      <c r="T27" s="29"/>
      <c r="U27" s="29"/>
      <c r="V27" s="29"/>
      <c r="W27" s="32" t="s">
        <v>41</v>
      </c>
      <c r="X27" s="32" t="s">
        <v>29</v>
      </c>
    </row>
    <row r="28" spans="1:24" ht="43.5" customHeight="1" x14ac:dyDescent="0.25">
      <c r="A28" s="64">
        <v>14</v>
      </c>
      <c r="B28" s="61" t="s">
        <v>76</v>
      </c>
      <c r="C28" s="60" t="s">
        <v>118</v>
      </c>
      <c r="D28" s="60">
        <v>0</v>
      </c>
      <c r="E28" s="62">
        <v>10322.299999999999</v>
      </c>
      <c r="F28" s="63">
        <v>500</v>
      </c>
      <c r="G28" s="63">
        <f t="shared" si="0"/>
        <v>0</v>
      </c>
      <c r="H28" s="63">
        <f t="shared" si="1"/>
        <v>0</v>
      </c>
      <c r="I28" s="63">
        <f t="shared" si="2"/>
        <v>0</v>
      </c>
      <c r="J28" s="63">
        <f t="shared" si="3"/>
        <v>0</v>
      </c>
      <c r="K28" s="63">
        <f>G28*7.5%</f>
        <v>0</v>
      </c>
      <c r="L28" s="63">
        <f t="shared" si="4"/>
        <v>0</v>
      </c>
      <c r="M28" s="29">
        <v>10900</v>
      </c>
      <c r="N28" s="29">
        <f t="shared" si="5"/>
        <v>577.69999999999993</v>
      </c>
      <c r="O28" s="29">
        <f t="shared" si="6"/>
        <v>10322.299999999999</v>
      </c>
      <c r="P28" s="39">
        <f t="shared" si="7"/>
        <v>2064.46</v>
      </c>
      <c r="Q28" s="29">
        <f t="shared" si="8"/>
        <v>12386.759999999998</v>
      </c>
      <c r="R28" s="29">
        <f t="shared" si="9"/>
        <v>929.00699999999983</v>
      </c>
      <c r="S28" s="29">
        <f t="shared" si="10"/>
        <v>13315.766999999998</v>
      </c>
      <c r="T28" s="29"/>
      <c r="U28" s="29"/>
      <c r="V28" s="29"/>
      <c r="W28" s="32" t="s">
        <v>42</v>
      </c>
      <c r="X28" s="32" t="s">
        <v>29</v>
      </c>
    </row>
    <row r="29" spans="1:24" ht="43.5" customHeight="1" x14ac:dyDescent="0.25">
      <c r="A29" s="64">
        <v>15</v>
      </c>
      <c r="B29" s="61" t="s">
        <v>77</v>
      </c>
      <c r="C29" s="60" t="s">
        <v>118</v>
      </c>
      <c r="D29" s="60">
        <v>6</v>
      </c>
      <c r="E29" s="62">
        <v>17993</v>
      </c>
      <c r="F29" s="63">
        <v>500</v>
      </c>
      <c r="G29" s="63">
        <f t="shared" si="0"/>
        <v>110958</v>
      </c>
      <c r="H29" s="63">
        <f t="shared" si="1"/>
        <v>2219.16</v>
      </c>
      <c r="I29" s="63">
        <f t="shared" si="2"/>
        <v>18862.86</v>
      </c>
      <c r="J29" s="63">
        <f t="shared" si="3"/>
        <v>27739.5</v>
      </c>
      <c r="K29" s="63">
        <f>G29*7.5%</f>
        <v>8321.85</v>
      </c>
      <c r="L29" s="63">
        <f t="shared" si="4"/>
        <v>168101.37000000002</v>
      </c>
      <c r="M29" s="29">
        <v>19000</v>
      </c>
      <c r="N29" s="29">
        <f t="shared" si="5"/>
        <v>1007</v>
      </c>
      <c r="O29" s="29">
        <f t="shared" si="6"/>
        <v>17993</v>
      </c>
      <c r="P29" s="39">
        <f t="shared" si="7"/>
        <v>3598.6000000000004</v>
      </c>
      <c r="Q29" s="29">
        <f t="shared" si="8"/>
        <v>21591.599999999999</v>
      </c>
      <c r="R29" s="29">
        <f t="shared" si="9"/>
        <v>1619.37</v>
      </c>
      <c r="S29" s="29">
        <f t="shared" si="10"/>
        <v>23210.969999999998</v>
      </c>
      <c r="T29" s="29"/>
      <c r="U29" s="29"/>
      <c r="V29" s="29"/>
      <c r="W29" s="32" t="s">
        <v>43</v>
      </c>
      <c r="X29" s="32" t="s">
        <v>29</v>
      </c>
    </row>
    <row r="30" spans="1:24" ht="43.5" customHeight="1" x14ac:dyDescent="0.25">
      <c r="A30" s="64">
        <v>16</v>
      </c>
      <c r="B30" s="61" t="s">
        <v>78</v>
      </c>
      <c r="C30" s="60" t="s">
        <v>118</v>
      </c>
      <c r="D30" s="60">
        <v>0</v>
      </c>
      <c r="E30" s="62">
        <v>26989.5</v>
      </c>
      <c r="F30" s="63">
        <v>1000</v>
      </c>
      <c r="G30" s="63">
        <f t="shared" si="0"/>
        <v>0</v>
      </c>
      <c r="H30" s="63">
        <f t="shared" si="1"/>
        <v>0</v>
      </c>
      <c r="I30" s="63">
        <f t="shared" si="2"/>
        <v>0</v>
      </c>
      <c r="J30" s="63">
        <f t="shared" si="3"/>
        <v>0</v>
      </c>
      <c r="K30" s="63">
        <f>G30*7.5%</f>
        <v>0</v>
      </c>
      <c r="L30" s="63">
        <f t="shared" si="4"/>
        <v>0</v>
      </c>
      <c r="M30" s="29">
        <v>28500</v>
      </c>
      <c r="N30" s="29">
        <f t="shared" si="5"/>
        <v>1510.5</v>
      </c>
      <c r="O30" s="29">
        <f t="shared" si="6"/>
        <v>26989.5</v>
      </c>
      <c r="P30" s="39">
        <f t="shared" si="7"/>
        <v>5397.9000000000005</v>
      </c>
      <c r="Q30" s="29">
        <f t="shared" si="8"/>
        <v>32387.4</v>
      </c>
      <c r="R30" s="29">
        <f t="shared" si="9"/>
        <v>2429.0549999999998</v>
      </c>
      <c r="S30" s="29">
        <f t="shared" si="10"/>
        <v>34816.455000000002</v>
      </c>
      <c r="T30" s="29"/>
      <c r="U30" s="29"/>
      <c r="V30" s="29"/>
      <c r="W30" s="32" t="s">
        <v>44</v>
      </c>
      <c r="X30" s="32" t="s">
        <v>29</v>
      </c>
    </row>
    <row r="31" spans="1:24" ht="43.5" customHeight="1" x14ac:dyDescent="0.25">
      <c r="A31" s="64">
        <v>17</v>
      </c>
      <c r="B31" s="61" t="s">
        <v>79</v>
      </c>
      <c r="C31" s="60" t="s">
        <v>118</v>
      </c>
      <c r="D31" s="60">
        <v>1</v>
      </c>
      <c r="E31" s="62">
        <v>6771.05</v>
      </c>
      <c r="F31" s="63">
        <v>500</v>
      </c>
      <c r="G31" s="63">
        <f t="shared" si="0"/>
        <v>7271.05</v>
      </c>
      <c r="H31" s="63">
        <f t="shared" si="1"/>
        <v>145.42100000000002</v>
      </c>
      <c r="I31" s="63">
        <f t="shared" si="2"/>
        <v>1236.0785000000001</v>
      </c>
      <c r="J31" s="63">
        <f t="shared" si="3"/>
        <v>1817.7625</v>
      </c>
      <c r="K31" s="63">
        <f>G31*7.5%</f>
        <v>545.32875000000001</v>
      </c>
      <c r="L31" s="63">
        <f t="shared" si="4"/>
        <v>11015.640750000002</v>
      </c>
      <c r="M31" s="29">
        <v>7150</v>
      </c>
      <c r="N31" s="29">
        <f t="shared" si="5"/>
        <v>378.95</v>
      </c>
      <c r="O31" s="29">
        <f t="shared" si="6"/>
        <v>6771.05</v>
      </c>
      <c r="P31" s="39">
        <f t="shared" si="7"/>
        <v>1354.21</v>
      </c>
      <c r="Q31" s="29">
        <f t="shared" si="8"/>
        <v>8125.26</v>
      </c>
      <c r="R31" s="29">
        <f t="shared" si="9"/>
        <v>609.39449999999999</v>
      </c>
      <c r="S31" s="29">
        <f t="shared" si="10"/>
        <v>8734.6545000000006</v>
      </c>
      <c r="T31" s="29"/>
      <c r="U31" s="29"/>
      <c r="V31" s="29"/>
      <c r="W31" s="32" t="s">
        <v>45</v>
      </c>
      <c r="X31" s="32" t="s">
        <v>29</v>
      </c>
    </row>
    <row r="32" spans="1:24" ht="43.5" customHeight="1" x14ac:dyDescent="0.25">
      <c r="A32" s="64">
        <v>18</v>
      </c>
      <c r="B32" s="61" t="s">
        <v>80</v>
      </c>
      <c r="C32" s="60" t="s">
        <v>118</v>
      </c>
      <c r="D32" s="60">
        <v>1</v>
      </c>
      <c r="E32" s="62">
        <v>10937.85</v>
      </c>
      <c r="F32" s="63">
        <v>1500</v>
      </c>
      <c r="G32" s="63">
        <f t="shared" si="0"/>
        <v>12437.85</v>
      </c>
      <c r="H32" s="63">
        <f t="shared" si="1"/>
        <v>248.75700000000001</v>
      </c>
      <c r="I32" s="63">
        <f t="shared" si="2"/>
        <v>2114.4345000000003</v>
      </c>
      <c r="J32" s="63">
        <f t="shared" si="3"/>
        <v>3109.4625000000001</v>
      </c>
      <c r="K32" s="63">
        <f>G32*7.5%</f>
        <v>932.83875</v>
      </c>
      <c r="L32" s="63">
        <f t="shared" si="4"/>
        <v>18843.34275</v>
      </c>
      <c r="M32" s="29">
        <v>11550</v>
      </c>
      <c r="N32" s="29">
        <f t="shared" si="5"/>
        <v>612.15</v>
      </c>
      <c r="O32" s="29">
        <f t="shared" si="6"/>
        <v>10937.85</v>
      </c>
      <c r="P32" s="39">
        <f t="shared" si="7"/>
        <v>2187.5700000000002</v>
      </c>
      <c r="Q32" s="29">
        <f t="shared" si="8"/>
        <v>13125.42</v>
      </c>
      <c r="R32" s="29">
        <f t="shared" si="9"/>
        <v>984.40649999999994</v>
      </c>
      <c r="S32" s="29">
        <f t="shared" si="10"/>
        <v>14109.826499999999</v>
      </c>
      <c r="T32" s="29"/>
      <c r="U32" s="29"/>
      <c r="V32" s="29"/>
      <c r="W32" s="32" t="s">
        <v>46</v>
      </c>
      <c r="X32" s="32" t="s">
        <v>29</v>
      </c>
    </row>
    <row r="33" spans="1:24" ht="43.5" customHeight="1" x14ac:dyDescent="0.25">
      <c r="A33" s="64">
        <v>19</v>
      </c>
      <c r="B33" s="61" t="s">
        <v>81</v>
      </c>
      <c r="C33" s="60" t="s">
        <v>118</v>
      </c>
      <c r="D33" s="60">
        <v>1</v>
      </c>
      <c r="E33" s="62">
        <v>8617.7000000000007</v>
      </c>
      <c r="F33" s="63">
        <v>500</v>
      </c>
      <c r="G33" s="63">
        <f t="shared" si="0"/>
        <v>9117.7000000000007</v>
      </c>
      <c r="H33" s="63">
        <f t="shared" si="1"/>
        <v>182.35400000000001</v>
      </c>
      <c r="I33" s="63">
        <f t="shared" si="2"/>
        <v>1550.0090000000002</v>
      </c>
      <c r="J33" s="63">
        <f t="shared" si="3"/>
        <v>2279.4250000000002</v>
      </c>
      <c r="K33" s="63">
        <f>G33*7.5%</f>
        <v>683.82749999999999</v>
      </c>
      <c r="L33" s="63">
        <f t="shared" si="4"/>
        <v>13813.315500000001</v>
      </c>
      <c r="M33" s="29">
        <v>9100</v>
      </c>
      <c r="N33" s="29">
        <f t="shared" si="5"/>
        <v>482.3</v>
      </c>
      <c r="O33" s="29">
        <f t="shared" si="6"/>
        <v>8617.7000000000007</v>
      </c>
      <c r="P33" s="39">
        <f t="shared" si="7"/>
        <v>1723.5400000000002</v>
      </c>
      <c r="Q33" s="29">
        <f t="shared" si="8"/>
        <v>10341.240000000002</v>
      </c>
      <c r="R33" s="29">
        <f t="shared" si="9"/>
        <v>775.59300000000007</v>
      </c>
      <c r="S33" s="29">
        <f t="shared" si="10"/>
        <v>11116.833000000002</v>
      </c>
      <c r="T33" s="29"/>
      <c r="U33" s="29"/>
      <c r="V33" s="29"/>
      <c r="W33" s="32" t="s">
        <v>47</v>
      </c>
      <c r="X33" s="32" t="s">
        <v>29</v>
      </c>
    </row>
    <row r="34" spans="1:24" ht="43.5" customHeight="1" x14ac:dyDescent="0.25">
      <c r="A34" s="64">
        <v>20</v>
      </c>
      <c r="B34" s="61" t="s">
        <v>82</v>
      </c>
      <c r="C34" s="60" t="s">
        <v>118</v>
      </c>
      <c r="D34" s="60">
        <v>1</v>
      </c>
      <c r="E34" s="62">
        <v>3219.8</v>
      </c>
      <c r="F34" s="63">
        <v>500</v>
      </c>
      <c r="G34" s="63">
        <f t="shared" si="0"/>
        <v>3719.8</v>
      </c>
      <c r="H34" s="63">
        <f t="shared" si="1"/>
        <v>74.396000000000001</v>
      </c>
      <c r="I34" s="63">
        <f t="shared" si="2"/>
        <v>632.3660000000001</v>
      </c>
      <c r="J34" s="63">
        <f t="shared" si="3"/>
        <v>929.95</v>
      </c>
      <c r="K34" s="63">
        <f>G34*7.5%</f>
        <v>278.98500000000001</v>
      </c>
      <c r="L34" s="63">
        <f t="shared" si="4"/>
        <v>5635.4970000000003</v>
      </c>
      <c r="M34" s="29">
        <v>3400</v>
      </c>
      <c r="N34" s="29">
        <f t="shared" si="5"/>
        <v>180.2</v>
      </c>
      <c r="O34" s="29">
        <f t="shared" si="6"/>
        <v>3219.8</v>
      </c>
      <c r="P34" s="39">
        <f t="shared" si="7"/>
        <v>643.96</v>
      </c>
      <c r="Q34" s="29">
        <f t="shared" si="8"/>
        <v>3863.76</v>
      </c>
      <c r="R34" s="29">
        <f t="shared" si="9"/>
        <v>289.78199999999998</v>
      </c>
      <c r="S34" s="29">
        <f t="shared" si="10"/>
        <v>4153.5420000000004</v>
      </c>
      <c r="T34" s="29"/>
      <c r="U34" s="29"/>
      <c r="V34" s="29"/>
      <c r="W34" s="32" t="s">
        <v>48</v>
      </c>
      <c r="X34" s="32" t="s">
        <v>29</v>
      </c>
    </row>
    <row r="35" spans="1:24" ht="30" x14ac:dyDescent="0.25">
      <c r="A35" s="64">
        <v>21</v>
      </c>
      <c r="B35" s="61" t="s">
        <v>83</v>
      </c>
      <c r="C35" s="60" t="s">
        <v>118</v>
      </c>
      <c r="D35" s="60">
        <v>1</v>
      </c>
      <c r="E35" s="62">
        <v>7433.95</v>
      </c>
      <c r="F35" s="63">
        <v>500</v>
      </c>
      <c r="G35" s="63">
        <f t="shared" si="0"/>
        <v>7933.95</v>
      </c>
      <c r="H35" s="63">
        <f t="shared" si="1"/>
        <v>158.679</v>
      </c>
      <c r="I35" s="63">
        <f t="shared" si="2"/>
        <v>1348.7715000000001</v>
      </c>
      <c r="J35" s="63">
        <f t="shared" si="3"/>
        <v>1983.4875</v>
      </c>
      <c r="K35" s="63">
        <f>G35*7.5%</f>
        <v>595.04624999999999</v>
      </c>
      <c r="L35" s="63">
        <f t="shared" si="4"/>
        <v>12019.934249999998</v>
      </c>
      <c r="M35" s="29">
        <v>7850</v>
      </c>
      <c r="N35" s="29">
        <f t="shared" si="5"/>
        <v>416.05</v>
      </c>
      <c r="O35" s="29">
        <f t="shared" si="6"/>
        <v>7433.95</v>
      </c>
      <c r="P35" s="39">
        <f t="shared" si="7"/>
        <v>1486.79</v>
      </c>
      <c r="Q35" s="29">
        <f t="shared" si="8"/>
        <v>8920.74</v>
      </c>
      <c r="R35" s="29">
        <f t="shared" si="9"/>
        <v>669.05549999999994</v>
      </c>
      <c r="S35" s="29">
        <f t="shared" si="10"/>
        <v>9589.7955000000002</v>
      </c>
      <c r="T35" s="29"/>
      <c r="U35" s="29"/>
      <c r="V35" s="29"/>
      <c r="W35" s="32" t="s">
        <v>49</v>
      </c>
      <c r="X35" s="32" t="s">
        <v>29</v>
      </c>
    </row>
    <row r="36" spans="1:24" ht="30" x14ac:dyDescent="0.25">
      <c r="A36" s="64">
        <v>22</v>
      </c>
      <c r="B36" s="61" t="s">
        <v>84</v>
      </c>
      <c r="C36" s="60" t="s">
        <v>118</v>
      </c>
      <c r="D36" s="60">
        <v>1</v>
      </c>
      <c r="E36" s="62">
        <v>5161.1499999999996</v>
      </c>
      <c r="F36" s="63">
        <v>500</v>
      </c>
      <c r="G36" s="63">
        <f t="shared" si="0"/>
        <v>5661.15</v>
      </c>
      <c r="H36" s="63">
        <f t="shared" si="1"/>
        <v>113.223</v>
      </c>
      <c r="I36" s="63">
        <f t="shared" si="2"/>
        <v>962.39549999999997</v>
      </c>
      <c r="J36" s="63">
        <f t="shared" si="3"/>
        <v>1415.2874999999999</v>
      </c>
      <c r="K36" s="63">
        <f>G36*7.5%</f>
        <v>424.58624999999995</v>
      </c>
      <c r="L36" s="63">
        <f t="shared" si="4"/>
        <v>8576.642249999999</v>
      </c>
      <c r="M36" s="29">
        <v>5450</v>
      </c>
      <c r="N36" s="29">
        <f t="shared" si="5"/>
        <v>288.84999999999997</v>
      </c>
      <c r="O36" s="29">
        <f t="shared" si="6"/>
        <v>5161.1499999999996</v>
      </c>
      <c r="P36" s="39">
        <f t="shared" si="7"/>
        <v>1032.23</v>
      </c>
      <c r="Q36" s="29">
        <f t="shared" si="8"/>
        <v>6193.3799999999992</v>
      </c>
      <c r="R36" s="29">
        <f t="shared" si="9"/>
        <v>464.50349999999992</v>
      </c>
      <c r="S36" s="29">
        <f t="shared" si="10"/>
        <v>6657.883499999999</v>
      </c>
      <c r="T36" s="29"/>
      <c r="U36" s="29"/>
      <c r="V36" s="29"/>
      <c r="W36" s="32" t="s">
        <v>50</v>
      </c>
      <c r="X36" s="32" t="s">
        <v>29</v>
      </c>
    </row>
    <row r="37" spans="1:24" ht="30" x14ac:dyDescent="0.25">
      <c r="A37" s="64">
        <v>23</v>
      </c>
      <c r="B37" s="61" t="s">
        <v>85</v>
      </c>
      <c r="C37" s="60" t="s">
        <v>118</v>
      </c>
      <c r="D37" s="60">
        <v>0</v>
      </c>
      <c r="E37" s="62">
        <v>21591.599999999999</v>
      </c>
      <c r="F37" s="63">
        <v>2000</v>
      </c>
      <c r="G37" s="63">
        <f t="shared" si="0"/>
        <v>0</v>
      </c>
      <c r="H37" s="63">
        <f t="shared" si="1"/>
        <v>0</v>
      </c>
      <c r="I37" s="63">
        <f t="shared" si="2"/>
        <v>0</v>
      </c>
      <c r="J37" s="63">
        <f t="shared" si="3"/>
        <v>0</v>
      </c>
      <c r="K37" s="63">
        <f>G37*7.5%</f>
        <v>0</v>
      </c>
      <c r="L37" s="63">
        <f t="shared" si="4"/>
        <v>0</v>
      </c>
      <c r="M37" s="29">
        <v>22800</v>
      </c>
      <c r="N37" s="29">
        <f t="shared" si="5"/>
        <v>1208.3999999999999</v>
      </c>
      <c r="O37" s="29">
        <f t="shared" si="6"/>
        <v>21591.599999999999</v>
      </c>
      <c r="P37" s="39">
        <f t="shared" si="7"/>
        <v>4318.32</v>
      </c>
      <c r="Q37" s="29">
        <f t="shared" si="8"/>
        <v>25909.919999999998</v>
      </c>
      <c r="R37" s="29">
        <f t="shared" si="9"/>
        <v>1943.2439999999997</v>
      </c>
      <c r="S37" s="29">
        <f t="shared" si="10"/>
        <v>27853.163999999997</v>
      </c>
      <c r="T37" s="29"/>
      <c r="U37" s="29"/>
      <c r="V37" s="29"/>
      <c r="W37" s="32" t="s">
        <v>51</v>
      </c>
      <c r="X37" s="32" t="s">
        <v>34</v>
      </c>
    </row>
    <row r="38" spans="1:24" ht="30" x14ac:dyDescent="0.25">
      <c r="A38" s="64">
        <v>24</v>
      </c>
      <c r="B38" s="61" t="s">
        <v>86</v>
      </c>
      <c r="C38" s="60" t="s">
        <v>118</v>
      </c>
      <c r="D38" s="60">
        <v>3</v>
      </c>
      <c r="E38" s="62">
        <v>19555.55</v>
      </c>
      <c r="F38" s="63">
        <v>2000</v>
      </c>
      <c r="G38" s="63">
        <f t="shared" si="0"/>
        <v>64666.649999999994</v>
      </c>
      <c r="H38" s="63">
        <f t="shared" si="1"/>
        <v>1293.3329999999999</v>
      </c>
      <c r="I38" s="63">
        <f t="shared" si="2"/>
        <v>10993.3305</v>
      </c>
      <c r="J38" s="63">
        <f t="shared" si="3"/>
        <v>16166.662499999999</v>
      </c>
      <c r="K38" s="63">
        <f>G38*7.5%</f>
        <v>4849.9987499999997</v>
      </c>
      <c r="L38" s="63">
        <f t="shared" si="4"/>
        <v>97969.974749999994</v>
      </c>
      <c r="M38" s="29">
        <v>20650</v>
      </c>
      <c r="N38" s="29">
        <f t="shared" si="5"/>
        <v>1094.45</v>
      </c>
      <c r="O38" s="29">
        <f t="shared" si="6"/>
        <v>19555.55</v>
      </c>
      <c r="P38" s="39">
        <f t="shared" si="7"/>
        <v>3911.11</v>
      </c>
      <c r="Q38" s="29">
        <f t="shared" si="8"/>
        <v>23466.66</v>
      </c>
      <c r="R38" s="29">
        <f t="shared" si="9"/>
        <v>1759.9994999999999</v>
      </c>
      <c r="S38" s="29">
        <f t="shared" si="10"/>
        <v>25226.659500000002</v>
      </c>
      <c r="T38" s="29"/>
      <c r="U38" s="29"/>
      <c r="V38" s="29"/>
      <c r="W38" s="32" t="s">
        <v>52</v>
      </c>
      <c r="X38" s="32" t="s">
        <v>34</v>
      </c>
    </row>
    <row r="39" spans="1:24" ht="30" x14ac:dyDescent="0.25">
      <c r="A39" s="64">
        <v>25</v>
      </c>
      <c r="B39" s="61" t="s">
        <v>87</v>
      </c>
      <c r="C39" s="60" t="s">
        <v>118</v>
      </c>
      <c r="D39" s="60">
        <v>0</v>
      </c>
      <c r="E39" s="62">
        <v>15483.45</v>
      </c>
      <c r="F39" s="63">
        <v>2000</v>
      </c>
      <c r="G39" s="63">
        <f t="shared" si="0"/>
        <v>0</v>
      </c>
      <c r="H39" s="63">
        <f t="shared" si="1"/>
        <v>0</v>
      </c>
      <c r="I39" s="63">
        <f t="shared" si="2"/>
        <v>0</v>
      </c>
      <c r="J39" s="63">
        <f t="shared" si="3"/>
        <v>0</v>
      </c>
      <c r="K39" s="63">
        <f>G39*7.5%</f>
        <v>0</v>
      </c>
      <c r="L39" s="63">
        <f t="shared" si="4"/>
        <v>0</v>
      </c>
      <c r="M39" s="29">
        <v>16350</v>
      </c>
      <c r="N39" s="29">
        <f t="shared" si="5"/>
        <v>866.55</v>
      </c>
      <c r="O39" s="29">
        <f t="shared" si="6"/>
        <v>15483.45</v>
      </c>
      <c r="P39" s="39">
        <f t="shared" si="7"/>
        <v>3096.6900000000005</v>
      </c>
      <c r="Q39" s="29">
        <f t="shared" si="8"/>
        <v>18580.14</v>
      </c>
      <c r="R39" s="29">
        <f t="shared" si="9"/>
        <v>1393.5104999999999</v>
      </c>
      <c r="S39" s="29">
        <f t="shared" si="10"/>
        <v>19973.6505</v>
      </c>
      <c r="T39" s="29"/>
      <c r="U39" s="29"/>
      <c r="V39" s="29"/>
      <c r="W39" s="32" t="s">
        <v>53</v>
      </c>
      <c r="X39" s="32" t="s">
        <v>34</v>
      </c>
    </row>
    <row r="40" spans="1:24" ht="30" x14ac:dyDescent="0.25">
      <c r="A40" s="64">
        <v>26</v>
      </c>
      <c r="B40" s="61" t="s">
        <v>88</v>
      </c>
      <c r="C40" s="60" t="s">
        <v>118</v>
      </c>
      <c r="D40" s="60">
        <v>7</v>
      </c>
      <c r="E40" s="62">
        <v>2083.4</v>
      </c>
      <c r="F40" s="63">
        <v>500</v>
      </c>
      <c r="G40" s="63">
        <f t="shared" si="0"/>
        <v>18083.8</v>
      </c>
      <c r="H40" s="63">
        <f t="shared" si="1"/>
        <v>361.67599999999999</v>
      </c>
      <c r="I40" s="63">
        <f t="shared" si="2"/>
        <v>3074.2460000000001</v>
      </c>
      <c r="J40" s="63">
        <f t="shared" si="3"/>
        <v>4520.95</v>
      </c>
      <c r="K40" s="63">
        <f>G40*7.5%</f>
        <v>1356.2849999999999</v>
      </c>
      <c r="L40" s="63">
        <f t="shared" si="4"/>
        <v>27396.956999999999</v>
      </c>
      <c r="M40" s="29">
        <v>2200</v>
      </c>
      <c r="N40" s="29">
        <f t="shared" si="5"/>
        <v>116.6</v>
      </c>
      <c r="O40" s="29">
        <f t="shared" si="6"/>
        <v>2083.4</v>
      </c>
      <c r="P40" s="39">
        <f t="shared" si="7"/>
        <v>416.68000000000006</v>
      </c>
      <c r="Q40" s="29">
        <f t="shared" si="8"/>
        <v>2500.08</v>
      </c>
      <c r="R40" s="29">
        <f t="shared" si="9"/>
        <v>187.506</v>
      </c>
      <c r="S40" s="29">
        <f t="shared" si="10"/>
        <v>2687.5859999999998</v>
      </c>
      <c r="T40" s="29"/>
      <c r="U40" s="29"/>
      <c r="V40" s="29"/>
      <c r="W40" s="32" t="s">
        <v>54</v>
      </c>
      <c r="X40" s="32" t="s">
        <v>29</v>
      </c>
    </row>
    <row r="41" spans="1:24" ht="43.5" customHeight="1" x14ac:dyDescent="0.25">
      <c r="A41" s="64">
        <v>27</v>
      </c>
      <c r="B41" s="61" t="s">
        <v>68</v>
      </c>
      <c r="C41" s="60" t="s">
        <v>118</v>
      </c>
      <c r="D41" s="60">
        <v>1</v>
      </c>
      <c r="E41" s="62">
        <v>24622</v>
      </c>
      <c r="F41" s="63">
        <v>2000</v>
      </c>
      <c r="G41" s="63">
        <f t="shared" si="0"/>
        <v>26622</v>
      </c>
      <c r="H41" s="63">
        <f t="shared" si="1"/>
        <v>532.44000000000005</v>
      </c>
      <c r="I41" s="63">
        <f t="shared" si="2"/>
        <v>4525.7400000000007</v>
      </c>
      <c r="J41" s="63">
        <f t="shared" si="3"/>
        <v>6655.5</v>
      </c>
      <c r="K41" s="63">
        <f>G41*7.5%</f>
        <v>1996.6499999999999</v>
      </c>
      <c r="L41" s="63">
        <f t="shared" si="4"/>
        <v>40332.33</v>
      </c>
      <c r="M41" s="29">
        <v>26000</v>
      </c>
      <c r="N41" s="29">
        <f t="shared" si="5"/>
        <v>1378</v>
      </c>
      <c r="O41" s="29">
        <f t="shared" si="6"/>
        <v>24622</v>
      </c>
      <c r="P41" s="39">
        <f t="shared" si="7"/>
        <v>4924.4000000000005</v>
      </c>
      <c r="Q41" s="29">
        <f t="shared" si="8"/>
        <v>29546.400000000001</v>
      </c>
      <c r="R41" s="29">
        <f t="shared" si="9"/>
        <v>2215.98</v>
      </c>
      <c r="S41" s="29">
        <f t="shared" si="10"/>
        <v>31762.38</v>
      </c>
      <c r="T41" s="29"/>
      <c r="U41" s="29"/>
      <c r="V41" s="29"/>
      <c r="W41" s="32" t="s">
        <v>33</v>
      </c>
      <c r="X41" s="32" t="s">
        <v>34</v>
      </c>
    </row>
    <row r="42" spans="1:24" ht="30" x14ac:dyDescent="0.25">
      <c r="A42" s="64">
        <v>28</v>
      </c>
      <c r="B42" s="61" t="s">
        <v>69</v>
      </c>
      <c r="C42" s="60" t="s">
        <v>118</v>
      </c>
      <c r="D42" s="60">
        <v>1</v>
      </c>
      <c r="E42" s="62">
        <v>7433.95</v>
      </c>
      <c r="F42" s="63">
        <v>2000</v>
      </c>
      <c r="G42" s="63">
        <f t="shared" si="0"/>
        <v>9433.9500000000007</v>
      </c>
      <c r="H42" s="63">
        <f t="shared" si="1"/>
        <v>188.67900000000003</v>
      </c>
      <c r="I42" s="63">
        <f t="shared" si="2"/>
        <v>1603.7715000000003</v>
      </c>
      <c r="J42" s="63">
        <f t="shared" si="3"/>
        <v>2358.4875000000002</v>
      </c>
      <c r="K42" s="63">
        <f>G42*7.5%</f>
        <v>707.54624999999999</v>
      </c>
      <c r="L42" s="63">
        <f t="shared" si="4"/>
        <v>14292.434250000002</v>
      </c>
      <c r="M42" s="29">
        <v>7850</v>
      </c>
      <c r="N42" s="29">
        <f t="shared" si="5"/>
        <v>416.05</v>
      </c>
      <c r="O42" s="29">
        <f t="shared" si="6"/>
        <v>7433.95</v>
      </c>
      <c r="P42" s="39">
        <f t="shared" si="7"/>
        <v>1486.79</v>
      </c>
      <c r="Q42" s="29">
        <f t="shared" si="8"/>
        <v>8920.74</v>
      </c>
      <c r="R42" s="29">
        <f t="shared" si="9"/>
        <v>669.05549999999994</v>
      </c>
      <c r="S42" s="29">
        <f t="shared" si="10"/>
        <v>9589.7955000000002</v>
      </c>
      <c r="T42" s="29"/>
      <c r="U42" s="29"/>
      <c r="V42" s="29"/>
      <c r="W42" s="32" t="s">
        <v>35</v>
      </c>
      <c r="X42" s="32" t="s">
        <v>34</v>
      </c>
    </row>
    <row r="43" spans="1:24" ht="43.5" customHeight="1" x14ac:dyDescent="0.25">
      <c r="A43" s="64">
        <v>29</v>
      </c>
      <c r="B43" s="61" t="s">
        <v>89</v>
      </c>
      <c r="C43" s="60" t="s">
        <v>118</v>
      </c>
      <c r="D43" s="60">
        <v>0</v>
      </c>
      <c r="E43" s="62">
        <v>14678.5</v>
      </c>
      <c r="F43" s="63">
        <v>500</v>
      </c>
      <c r="G43" s="63">
        <f t="shared" si="0"/>
        <v>0</v>
      </c>
      <c r="H43" s="63">
        <f t="shared" si="1"/>
        <v>0</v>
      </c>
      <c r="I43" s="63">
        <f t="shared" si="2"/>
        <v>0</v>
      </c>
      <c r="J43" s="63">
        <f t="shared" si="3"/>
        <v>0</v>
      </c>
      <c r="K43" s="63">
        <f>G43*7.5%</f>
        <v>0</v>
      </c>
      <c r="L43" s="63">
        <f t="shared" si="4"/>
        <v>0</v>
      </c>
      <c r="M43" s="29">
        <v>15500</v>
      </c>
      <c r="N43" s="29">
        <f t="shared" si="5"/>
        <v>821.5</v>
      </c>
      <c r="O43" s="29">
        <f t="shared" si="6"/>
        <v>14678.5</v>
      </c>
      <c r="P43" s="39">
        <f t="shared" si="7"/>
        <v>2935.7000000000003</v>
      </c>
      <c r="Q43" s="29">
        <f t="shared" si="8"/>
        <v>17614.2</v>
      </c>
      <c r="R43" s="29">
        <f t="shared" si="9"/>
        <v>1321.0650000000001</v>
      </c>
      <c r="S43" s="29">
        <f t="shared" si="10"/>
        <v>18935.264999999999</v>
      </c>
      <c r="T43" s="29"/>
      <c r="U43" s="29"/>
      <c r="V43" s="29"/>
      <c r="W43" s="32" t="s">
        <v>55</v>
      </c>
      <c r="X43" s="32" t="s">
        <v>29</v>
      </c>
    </row>
    <row r="44" spans="1:24" ht="43.5" customHeight="1" x14ac:dyDescent="0.25">
      <c r="A44" s="64">
        <v>30</v>
      </c>
      <c r="B44" s="61" t="s">
        <v>90</v>
      </c>
      <c r="C44" s="60" t="s">
        <v>118</v>
      </c>
      <c r="D44" s="60">
        <v>2</v>
      </c>
      <c r="E44" s="62">
        <v>15483.45</v>
      </c>
      <c r="F44" s="63">
        <v>500</v>
      </c>
      <c r="G44" s="63">
        <f t="shared" si="0"/>
        <v>31966.9</v>
      </c>
      <c r="H44" s="63">
        <f t="shared" si="1"/>
        <v>639.33800000000008</v>
      </c>
      <c r="I44" s="63">
        <f t="shared" si="2"/>
        <v>5434.3730000000005</v>
      </c>
      <c r="J44" s="63">
        <f t="shared" si="3"/>
        <v>7991.7250000000004</v>
      </c>
      <c r="K44" s="63">
        <f>G44*7.5%</f>
        <v>2397.5174999999999</v>
      </c>
      <c r="L44" s="63">
        <f t="shared" si="4"/>
        <v>48429.853500000005</v>
      </c>
      <c r="M44" s="29">
        <v>16350</v>
      </c>
      <c r="N44" s="29">
        <f t="shared" si="5"/>
        <v>866.55</v>
      </c>
      <c r="O44" s="29">
        <f t="shared" si="6"/>
        <v>15483.45</v>
      </c>
      <c r="P44" s="39">
        <f t="shared" si="7"/>
        <v>3096.6900000000005</v>
      </c>
      <c r="Q44" s="29">
        <f t="shared" si="8"/>
        <v>18580.14</v>
      </c>
      <c r="R44" s="29">
        <f t="shared" si="9"/>
        <v>1393.5104999999999</v>
      </c>
      <c r="S44" s="29">
        <f t="shared" si="10"/>
        <v>19973.6505</v>
      </c>
      <c r="T44" s="29"/>
      <c r="U44" s="29"/>
      <c r="V44" s="29"/>
      <c r="W44" s="32" t="s">
        <v>56</v>
      </c>
      <c r="X44" s="32" t="s">
        <v>29</v>
      </c>
    </row>
    <row r="45" spans="1:24" ht="30" x14ac:dyDescent="0.25">
      <c r="A45" s="64">
        <v>31</v>
      </c>
      <c r="B45" s="61" t="s">
        <v>91</v>
      </c>
      <c r="C45" s="60" t="s">
        <v>118</v>
      </c>
      <c r="D45" s="60">
        <v>2</v>
      </c>
      <c r="E45" s="62">
        <v>5729.35</v>
      </c>
      <c r="F45" s="63">
        <v>3000</v>
      </c>
      <c r="G45" s="63">
        <f t="shared" si="0"/>
        <v>17458.7</v>
      </c>
      <c r="H45" s="63">
        <f t="shared" si="1"/>
        <v>349.17400000000004</v>
      </c>
      <c r="I45" s="63">
        <f t="shared" si="2"/>
        <v>2967.9790000000003</v>
      </c>
      <c r="J45" s="63">
        <f t="shared" si="3"/>
        <v>4364.6750000000002</v>
      </c>
      <c r="K45" s="63">
        <f>G45*7.5%</f>
        <v>1309.4024999999999</v>
      </c>
      <c r="L45" s="63">
        <f t="shared" si="4"/>
        <v>26449.930499999999</v>
      </c>
      <c r="M45" s="29">
        <v>6050</v>
      </c>
      <c r="N45" s="29">
        <f t="shared" si="5"/>
        <v>320.64999999999998</v>
      </c>
      <c r="O45" s="29">
        <f t="shared" si="6"/>
        <v>5729.35</v>
      </c>
      <c r="P45" s="39">
        <f t="shared" si="7"/>
        <v>1145.8700000000001</v>
      </c>
      <c r="Q45" s="29">
        <f t="shared" si="8"/>
        <v>6875.22</v>
      </c>
      <c r="R45" s="29">
        <f t="shared" si="9"/>
        <v>515.64149999999995</v>
      </c>
      <c r="S45" s="29">
        <f t="shared" si="10"/>
        <v>7390.8615</v>
      </c>
      <c r="T45" s="29"/>
      <c r="U45" s="29"/>
      <c r="V45" s="29"/>
      <c r="W45" s="32" t="s">
        <v>57</v>
      </c>
      <c r="X45" s="32" t="s">
        <v>34</v>
      </c>
    </row>
    <row r="46" spans="1:24" ht="30" x14ac:dyDescent="0.25">
      <c r="A46" s="64">
        <v>32</v>
      </c>
      <c r="B46" s="61" t="s">
        <v>72</v>
      </c>
      <c r="C46" s="60" t="s">
        <v>118</v>
      </c>
      <c r="D46" s="60">
        <v>2</v>
      </c>
      <c r="E46" s="62">
        <v>14489.1</v>
      </c>
      <c r="F46" s="63">
        <v>2000</v>
      </c>
      <c r="G46" s="63">
        <f t="shared" si="0"/>
        <v>32978.199999999997</v>
      </c>
      <c r="H46" s="63">
        <f t="shared" si="1"/>
        <v>659.56399999999996</v>
      </c>
      <c r="I46" s="63">
        <f t="shared" si="2"/>
        <v>5606.2939999999999</v>
      </c>
      <c r="J46" s="63">
        <f t="shared" si="3"/>
        <v>8244.5499999999993</v>
      </c>
      <c r="K46" s="63">
        <f>G46*7.5%</f>
        <v>2473.3649999999998</v>
      </c>
      <c r="L46" s="63">
        <f t="shared" si="4"/>
        <v>49961.972999999991</v>
      </c>
      <c r="M46" s="29">
        <v>15300</v>
      </c>
      <c r="N46" s="29">
        <f t="shared" si="5"/>
        <v>810.9</v>
      </c>
      <c r="O46" s="29">
        <f t="shared" si="6"/>
        <v>14489.1</v>
      </c>
      <c r="P46" s="39">
        <f t="shared" si="7"/>
        <v>2897.82</v>
      </c>
      <c r="Q46" s="29">
        <f t="shared" si="8"/>
        <v>17386.920000000002</v>
      </c>
      <c r="R46" s="29">
        <f t="shared" si="9"/>
        <v>1304.019</v>
      </c>
      <c r="S46" s="29">
        <f t="shared" si="10"/>
        <v>18690.939000000002</v>
      </c>
      <c r="T46" s="29"/>
      <c r="U46" s="29"/>
      <c r="V46" s="29"/>
      <c r="W46" s="32" t="s">
        <v>38</v>
      </c>
      <c r="X46" s="33" t="s">
        <v>117</v>
      </c>
    </row>
    <row r="47" spans="1:24" ht="30" x14ac:dyDescent="0.25">
      <c r="A47" s="64">
        <v>33</v>
      </c>
      <c r="B47" s="61" t="s">
        <v>73</v>
      </c>
      <c r="C47" s="60" t="s">
        <v>118</v>
      </c>
      <c r="D47" s="60">
        <v>2</v>
      </c>
      <c r="E47" s="62">
        <v>4924.3999999999996</v>
      </c>
      <c r="F47" s="63">
        <v>1000</v>
      </c>
      <c r="G47" s="63">
        <f t="shared" si="0"/>
        <v>11848.8</v>
      </c>
      <c r="H47" s="63">
        <f t="shared" si="1"/>
        <v>236.976</v>
      </c>
      <c r="I47" s="63">
        <f t="shared" si="2"/>
        <v>2014.296</v>
      </c>
      <c r="J47" s="63">
        <f t="shared" si="3"/>
        <v>2962.2</v>
      </c>
      <c r="K47" s="63">
        <f>G47*7.5%</f>
        <v>888.66</v>
      </c>
      <c r="L47" s="63">
        <f t="shared" si="4"/>
        <v>17950.932000000001</v>
      </c>
      <c r="M47" s="29">
        <v>5200</v>
      </c>
      <c r="N47" s="29">
        <f t="shared" si="5"/>
        <v>275.59999999999997</v>
      </c>
      <c r="O47" s="29">
        <f t="shared" si="6"/>
        <v>4924.3999999999996</v>
      </c>
      <c r="P47" s="39">
        <f t="shared" si="7"/>
        <v>984.88</v>
      </c>
      <c r="Q47" s="29">
        <f t="shared" si="8"/>
        <v>5909.28</v>
      </c>
      <c r="R47" s="29">
        <f t="shared" si="9"/>
        <v>443.19599999999997</v>
      </c>
      <c r="S47" s="29">
        <f t="shared" si="10"/>
        <v>6352.4759999999997</v>
      </c>
      <c r="T47" s="29"/>
      <c r="U47" s="29"/>
      <c r="V47" s="29"/>
      <c r="W47" s="32" t="s">
        <v>39</v>
      </c>
      <c r="X47" s="32" t="s">
        <v>29</v>
      </c>
    </row>
    <row r="48" spans="1:24" ht="30" x14ac:dyDescent="0.25">
      <c r="A48" s="64">
        <v>34</v>
      </c>
      <c r="B48" s="61" t="s">
        <v>85</v>
      </c>
      <c r="C48" s="60" t="s">
        <v>118</v>
      </c>
      <c r="D48" s="60">
        <v>0</v>
      </c>
      <c r="E48" s="62">
        <v>21591.599999999999</v>
      </c>
      <c r="F48" s="63">
        <v>2000</v>
      </c>
      <c r="G48" s="63">
        <f t="shared" si="0"/>
        <v>0</v>
      </c>
      <c r="H48" s="63">
        <f t="shared" si="1"/>
        <v>0</v>
      </c>
      <c r="I48" s="63">
        <f t="shared" si="2"/>
        <v>0</v>
      </c>
      <c r="J48" s="63">
        <f t="shared" si="3"/>
        <v>0</v>
      </c>
      <c r="K48" s="63">
        <f>G48*7.5%</f>
        <v>0</v>
      </c>
      <c r="L48" s="63">
        <f t="shared" si="4"/>
        <v>0</v>
      </c>
      <c r="M48" s="29">
        <v>22800</v>
      </c>
      <c r="N48" s="29">
        <f t="shared" si="5"/>
        <v>1208.3999999999999</v>
      </c>
      <c r="O48" s="29">
        <f t="shared" si="6"/>
        <v>21591.599999999999</v>
      </c>
      <c r="P48" s="39">
        <f t="shared" si="7"/>
        <v>4318.32</v>
      </c>
      <c r="Q48" s="29">
        <f t="shared" si="8"/>
        <v>25909.919999999998</v>
      </c>
      <c r="R48" s="29">
        <f t="shared" si="9"/>
        <v>1943.2439999999997</v>
      </c>
      <c r="S48" s="29">
        <f t="shared" si="10"/>
        <v>27853.163999999997</v>
      </c>
      <c r="T48" s="29"/>
      <c r="U48" s="29"/>
      <c r="V48" s="29"/>
      <c r="W48" s="32" t="s">
        <v>51</v>
      </c>
      <c r="X48" s="32" t="s">
        <v>34</v>
      </c>
    </row>
    <row r="49" spans="1:24" ht="30" x14ac:dyDescent="0.25">
      <c r="A49" s="64">
        <v>35</v>
      </c>
      <c r="B49" s="61" t="s">
        <v>86</v>
      </c>
      <c r="C49" s="60" t="s">
        <v>118</v>
      </c>
      <c r="D49" s="60">
        <v>4</v>
      </c>
      <c r="E49" s="62">
        <v>19555.55</v>
      </c>
      <c r="F49" s="63">
        <v>2000</v>
      </c>
      <c r="G49" s="63">
        <f t="shared" si="0"/>
        <v>86222.2</v>
      </c>
      <c r="H49" s="63">
        <f t="shared" si="1"/>
        <v>1724.444</v>
      </c>
      <c r="I49" s="63">
        <f t="shared" si="2"/>
        <v>14657.774000000001</v>
      </c>
      <c r="J49" s="63">
        <f t="shared" si="3"/>
        <v>21555.55</v>
      </c>
      <c r="K49" s="63">
        <f>G49*7.5%</f>
        <v>6466.665</v>
      </c>
      <c r="L49" s="63">
        <f t="shared" si="4"/>
        <v>130626.633</v>
      </c>
      <c r="M49" s="29">
        <v>20650</v>
      </c>
      <c r="N49" s="29">
        <f t="shared" si="5"/>
        <v>1094.45</v>
      </c>
      <c r="O49" s="29">
        <f t="shared" si="6"/>
        <v>19555.55</v>
      </c>
      <c r="P49" s="39">
        <f t="shared" si="7"/>
        <v>3911.11</v>
      </c>
      <c r="Q49" s="29">
        <f t="shared" si="8"/>
        <v>23466.66</v>
      </c>
      <c r="R49" s="29">
        <f t="shared" si="9"/>
        <v>1759.9994999999999</v>
      </c>
      <c r="S49" s="29">
        <f t="shared" si="10"/>
        <v>25226.659500000002</v>
      </c>
      <c r="T49" s="29"/>
      <c r="U49" s="29"/>
      <c r="V49" s="29"/>
      <c r="W49" s="32" t="s">
        <v>52</v>
      </c>
      <c r="X49" s="32" t="s">
        <v>34</v>
      </c>
    </row>
    <row r="50" spans="1:24" ht="30" x14ac:dyDescent="0.25">
      <c r="A50" s="64">
        <v>36</v>
      </c>
      <c r="B50" s="61" t="s">
        <v>87</v>
      </c>
      <c r="C50" s="60" t="s">
        <v>118</v>
      </c>
      <c r="D50" s="60">
        <v>0</v>
      </c>
      <c r="E50" s="62">
        <v>15483.45</v>
      </c>
      <c r="F50" s="63">
        <v>2000</v>
      </c>
      <c r="G50" s="63">
        <f t="shared" si="0"/>
        <v>0</v>
      </c>
      <c r="H50" s="63">
        <f t="shared" si="1"/>
        <v>0</v>
      </c>
      <c r="I50" s="63">
        <f t="shared" si="2"/>
        <v>0</v>
      </c>
      <c r="J50" s="63">
        <f t="shared" si="3"/>
        <v>0</v>
      </c>
      <c r="K50" s="63">
        <f>G50*7.5%</f>
        <v>0</v>
      </c>
      <c r="L50" s="63">
        <f t="shared" si="4"/>
        <v>0</v>
      </c>
      <c r="M50" s="29">
        <v>16350</v>
      </c>
      <c r="N50" s="29">
        <f t="shared" si="5"/>
        <v>866.55</v>
      </c>
      <c r="O50" s="29">
        <f t="shared" si="6"/>
        <v>15483.45</v>
      </c>
      <c r="P50" s="39">
        <f t="shared" si="7"/>
        <v>3096.6900000000005</v>
      </c>
      <c r="Q50" s="29">
        <f t="shared" si="8"/>
        <v>18580.14</v>
      </c>
      <c r="R50" s="29">
        <f t="shared" si="9"/>
        <v>1393.5104999999999</v>
      </c>
      <c r="S50" s="29">
        <f t="shared" si="10"/>
        <v>19973.6505</v>
      </c>
      <c r="T50" s="29"/>
      <c r="U50" s="29"/>
      <c r="V50" s="29"/>
      <c r="W50" s="32" t="s">
        <v>53</v>
      </c>
      <c r="X50" s="32" t="s">
        <v>34</v>
      </c>
    </row>
    <row r="51" spans="1:24" ht="35.25" customHeight="1" x14ac:dyDescent="0.25">
      <c r="A51" s="64">
        <v>37</v>
      </c>
      <c r="B51" s="61" t="s">
        <v>92</v>
      </c>
      <c r="C51" s="60" t="s">
        <v>118</v>
      </c>
      <c r="D51" s="60">
        <v>1</v>
      </c>
      <c r="E51" s="62">
        <v>57482.9</v>
      </c>
      <c r="F51" s="63">
        <v>1000</v>
      </c>
      <c r="G51" s="63">
        <f t="shared" si="0"/>
        <v>58482.9</v>
      </c>
      <c r="H51" s="63">
        <f t="shared" si="1"/>
        <v>1169.6580000000001</v>
      </c>
      <c r="I51" s="63">
        <f t="shared" si="2"/>
        <v>9942.0930000000008</v>
      </c>
      <c r="J51" s="63">
        <f t="shared" si="3"/>
        <v>14620.725</v>
      </c>
      <c r="K51" s="63">
        <f>G51*7.5%</f>
        <v>4386.2174999999997</v>
      </c>
      <c r="L51" s="63">
        <f t="shared" si="4"/>
        <v>88601.593500000017</v>
      </c>
      <c r="M51" s="29">
        <v>60700</v>
      </c>
      <c r="N51" s="29">
        <f t="shared" si="5"/>
        <v>3217.1</v>
      </c>
      <c r="O51" s="29">
        <f t="shared" si="6"/>
        <v>57482.9</v>
      </c>
      <c r="P51" s="39">
        <f t="shared" si="7"/>
        <v>11496.580000000002</v>
      </c>
      <c r="Q51" s="29">
        <f t="shared" si="8"/>
        <v>68979.48000000001</v>
      </c>
      <c r="R51" s="29">
        <f t="shared" si="9"/>
        <v>5173.4610000000002</v>
      </c>
      <c r="S51" s="29">
        <f t="shared" si="10"/>
        <v>74152.941000000006</v>
      </c>
      <c r="W51" s="32" t="s">
        <v>58</v>
      </c>
      <c r="X51" s="32" t="s">
        <v>37</v>
      </c>
    </row>
    <row r="52" spans="1:24" ht="48.75" customHeight="1" x14ac:dyDescent="0.25">
      <c r="A52" s="64">
        <v>38</v>
      </c>
      <c r="B52" s="61" t="s">
        <v>93</v>
      </c>
      <c r="C52" s="60" t="s">
        <v>118</v>
      </c>
      <c r="D52" s="60">
        <v>1</v>
      </c>
      <c r="E52" s="62">
        <v>325294.5</v>
      </c>
      <c r="F52" s="63">
        <v>10000</v>
      </c>
      <c r="G52" s="63">
        <f t="shared" si="0"/>
        <v>335294.5</v>
      </c>
      <c r="H52" s="63">
        <f t="shared" si="1"/>
        <v>6705.89</v>
      </c>
      <c r="I52" s="63">
        <f t="shared" si="2"/>
        <v>57000.065000000002</v>
      </c>
      <c r="J52" s="63">
        <f t="shared" si="3"/>
        <v>83823.625</v>
      </c>
      <c r="K52" s="63">
        <f>G52*7.5%</f>
        <v>25147.087499999998</v>
      </c>
      <c r="L52" s="63">
        <f t="shared" si="4"/>
        <v>507971.16750000004</v>
      </c>
      <c r="M52" s="29">
        <v>343500</v>
      </c>
      <c r="N52" s="29">
        <f t="shared" si="5"/>
        <v>18205.5</v>
      </c>
      <c r="O52" s="29">
        <f t="shared" si="6"/>
        <v>325294.5</v>
      </c>
      <c r="P52" s="39">
        <f t="shared" si="7"/>
        <v>65058.9</v>
      </c>
      <c r="Q52" s="29">
        <f t="shared" si="8"/>
        <v>390353.4</v>
      </c>
      <c r="R52" s="29">
        <f t="shared" si="9"/>
        <v>29276.505000000001</v>
      </c>
      <c r="S52" s="29">
        <f t="shared" si="10"/>
        <v>419629.90500000003</v>
      </c>
      <c r="W52" s="32" t="s">
        <v>59</v>
      </c>
      <c r="X52" s="32" t="s">
        <v>37</v>
      </c>
    </row>
    <row r="53" spans="1:24" ht="35.25" customHeight="1" x14ac:dyDescent="0.25">
      <c r="A53" s="64">
        <v>39</v>
      </c>
      <c r="B53" s="61" t="s">
        <v>94</v>
      </c>
      <c r="C53" s="60" t="s">
        <v>118</v>
      </c>
      <c r="D53" s="60">
        <v>1</v>
      </c>
      <c r="E53" s="62">
        <v>68846.899999999994</v>
      </c>
      <c r="F53" s="63">
        <v>1000</v>
      </c>
      <c r="G53" s="63">
        <f t="shared" si="0"/>
        <v>69846.899999999994</v>
      </c>
      <c r="H53" s="63">
        <f t="shared" si="1"/>
        <v>1396.9379999999999</v>
      </c>
      <c r="I53" s="63">
        <f t="shared" si="2"/>
        <v>11873.973</v>
      </c>
      <c r="J53" s="63">
        <f t="shared" si="3"/>
        <v>17461.724999999999</v>
      </c>
      <c r="K53" s="63">
        <f>G53*7.5%</f>
        <v>5238.517499999999</v>
      </c>
      <c r="L53" s="63">
        <f t="shared" si="4"/>
        <v>105818.05349999999</v>
      </c>
      <c r="M53" s="29">
        <v>72700</v>
      </c>
      <c r="N53" s="29">
        <f t="shared" si="5"/>
        <v>3853.1</v>
      </c>
      <c r="O53" s="29">
        <f t="shared" si="6"/>
        <v>68846.899999999994</v>
      </c>
      <c r="P53" s="39">
        <f t="shared" si="7"/>
        <v>13769.38</v>
      </c>
      <c r="Q53" s="29">
        <f t="shared" si="8"/>
        <v>82616.28</v>
      </c>
      <c r="R53" s="29">
        <f t="shared" si="9"/>
        <v>6196.2209999999995</v>
      </c>
      <c r="S53" s="29">
        <f t="shared" si="10"/>
        <v>88812.501000000004</v>
      </c>
      <c r="W53" s="32" t="s">
        <v>60</v>
      </c>
      <c r="X53" s="32" t="s">
        <v>37</v>
      </c>
    </row>
    <row r="54" spans="1:24" ht="35.25" customHeight="1" x14ac:dyDescent="0.25">
      <c r="A54" s="64">
        <v>40</v>
      </c>
      <c r="B54" s="61" t="s">
        <v>95</v>
      </c>
      <c r="C54" s="60" t="s">
        <v>118</v>
      </c>
      <c r="D54" s="60">
        <v>1</v>
      </c>
      <c r="E54" s="62">
        <v>10890.5</v>
      </c>
      <c r="F54" s="63">
        <v>500</v>
      </c>
      <c r="G54" s="63">
        <f t="shared" si="0"/>
        <v>11390.5</v>
      </c>
      <c r="H54" s="63">
        <f t="shared" si="1"/>
        <v>227.81</v>
      </c>
      <c r="I54" s="63">
        <f t="shared" si="2"/>
        <v>1936.3850000000002</v>
      </c>
      <c r="J54" s="63">
        <f t="shared" si="3"/>
        <v>2847.625</v>
      </c>
      <c r="K54" s="63">
        <f>G54*7.5%</f>
        <v>854.28750000000002</v>
      </c>
      <c r="L54" s="63">
        <f t="shared" si="4"/>
        <v>17256.607499999998</v>
      </c>
      <c r="M54" s="29">
        <v>11500</v>
      </c>
      <c r="N54" s="29">
        <f t="shared" si="5"/>
        <v>609.5</v>
      </c>
      <c r="O54" s="29">
        <f t="shared" si="6"/>
        <v>10890.5</v>
      </c>
      <c r="P54" s="39">
        <f t="shared" si="7"/>
        <v>2178.1</v>
      </c>
      <c r="Q54" s="29">
        <f t="shared" si="8"/>
        <v>13068.6</v>
      </c>
      <c r="R54" s="29">
        <f t="shared" si="9"/>
        <v>980.14499999999998</v>
      </c>
      <c r="S54" s="29">
        <f t="shared" si="10"/>
        <v>14048.745000000001</v>
      </c>
      <c r="W54" s="32" t="s">
        <v>32</v>
      </c>
      <c r="X54" s="32" t="s">
        <v>27</v>
      </c>
    </row>
    <row r="55" spans="1:24" ht="31.5" customHeight="1" x14ac:dyDescent="0.25">
      <c r="A55" s="64">
        <v>41</v>
      </c>
      <c r="B55" s="61" t="s">
        <v>96</v>
      </c>
      <c r="C55" s="60" t="s">
        <v>118</v>
      </c>
      <c r="D55" s="60">
        <v>1</v>
      </c>
      <c r="E55" s="62">
        <v>3645.95</v>
      </c>
      <c r="F55" s="63">
        <v>1000</v>
      </c>
      <c r="G55" s="63">
        <f t="shared" si="0"/>
        <v>4645.95</v>
      </c>
      <c r="H55" s="63">
        <f t="shared" si="1"/>
        <v>92.918999999999997</v>
      </c>
      <c r="I55" s="63">
        <f t="shared" si="2"/>
        <v>789.81150000000002</v>
      </c>
      <c r="J55" s="63">
        <f t="shared" si="3"/>
        <v>1161.4875</v>
      </c>
      <c r="K55" s="63">
        <f>G55*7.5%</f>
        <v>348.44624999999996</v>
      </c>
      <c r="L55" s="63">
        <f t="shared" si="4"/>
        <v>7038.6142499999996</v>
      </c>
      <c r="M55" s="29">
        <v>3850</v>
      </c>
      <c r="N55" s="29">
        <f t="shared" si="5"/>
        <v>204.04999999999998</v>
      </c>
      <c r="O55" s="29">
        <f t="shared" si="6"/>
        <v>3645.95</v>
      </c>
      <c r="P55" s="39">
        <f t="shared" si="7"/>
        <v>729.19</v>
      </c>
      <c r="Q55" s="29">
        <f t="shared" si="8"/>
        <v>4375.1399999999994</v>
      </c>
      <c r="R55" s="29">
        <f t="shared" si="9"/>
        <v>328.13549999999992</v>
      </c>
      <c r="S55" s="29">
        <f t="shared" si="10"/>
        <v>4703.2754999999997</v>
      </c>
      <c r="W55" s="32" t="s">
        <v>61</v>
      </c>
      <c r="X55" s="32" t="s">
        <v>29</v>
      </c>
    </row>
    <row r="56" spans="1:24" ht="30" x14ac:dyDescent="0.25">
      <c r="A56" s="64">
        <v>42</v>
      </c>
      <c r="B56" s="61" t="s">
        <v>97</v>
      </c>
      <c r="C56" s="60" t="s">
        <v>118</v>
      </c>
      <c r="D56" s="60">
        <v>1</v>
      </c>
      <c r="E56" s="62">
        <v>4072.1</v>
      </c>
      <c r="F56" s="63">
        <v>500</v>
      </c>
      <c r="G56" s="63">
        <f t="shared" si="0"/>
        <v>4572.1000000000004</v>
      </c>
      <c r="H56" s="63">
        <f t="shared" si="1"/>
        <v>91.442000000000007</v>
      </c>
      <c r="I56" s="63">
        <f t="shared" si="2"/>
        <v>777.25700000000006</v>
      </c>
      <c r="J56" s="63">
        <f t="shared" si="3"/>
        <v>1143.0250000000001</v>
      </c>
      <c r="K56" s="63">
        <f>G56*7.5%</f>
        <v>342.90750000000003</v>
      </c>
      <c r="L56" s="63">
        <f t="shared" si="4"/>
        <v>6926.7315000000008</v>
      </c>
      <c r="M56" s="29">
        <v>4300</v>
      </c>
      <c r="N56" s="29">
        <f t="shared" si="5"/>
        <v>227.9</v>
      </c>
      <c r="O56" s="29">
        <f t="shared" si="6"/>
        <v>4072.1</v>
      </c>
      <c r="P56" s="39">
        <f t="shared" si="7"/>
        <v>814.42000000000007</v>
      </c>
      <c r="Q56" s="29">
        <f t="shared" si="8"/>
        <v>4886.5200000000004</v>
      </c>
      <c r="R56" s="29">
        <f t="shared" si="9"/>
        <v>366.48900000000003</v>
      </c>
      <c r="S56" s="29">
        <f t="shared" si="10"/>
        <v>5253.009</v>
      </c>
      <c r="W56" s="32" t="s">
        <v>62</v>
      </c>
      <c r="X56" s="32" t="s">
        <v>29</v>
      </c>
    </row>
    <row r="57" spans="1:24" ht="15.75" x14ac:dyDescent="0.25">
      <c r="A57" s="75" t="s">
        <v>4</v>
      </c>
      <c r="B57" s="76"/>
      <c r="C57" s="76"/>
      <c r="D57" s="76"/>
      <c r="E57" s="76"/>
      <c r="F57" s="76"/>
      <c r="G57" s="76"/>
      <c r="H57" s="76"/>
      <c r="I57" s="76"/>
      <c r="J57" s="76"/>
      <c r="K57" s="77"/>
      <c r="L57" s="59">
        <f>SUM(L15:L56)</f>
        <v>2790636.06</v>
      </c>
    </row>
    <row r="58" spans="1:24" ht="11.45" customHeight="1" x14ac:dyDescent="0.25"/>
    <row r="59" spans="1:24" ht="11.45" hidden="1" customHeight="1" x14ac:dyDescent="0.25">
      <c r="A59" s="74" t="s">
        <v>17</v>
      </c>
      <c r="B59" s="74"/>
      <c r="C59" s="36"/>
      <c r="D59" s="20"/>
    </row>
    <row r="60" spans="1:24" ht="11.45" hidden="1" customHeight="1" x14ac:dyDescent="0.25">
      <c r="A60" s="24"/>
      <c r="B60" s="25"/>
      <c r="C60" s="36"/>
      <c r="D60" s="20"/>
    </row>
    <row r="61" spans="1:24" hidden="1" x14ac:dyDescent="0.25">
      <c r="A61" s="71" t="s">
        <v>18</v>
      </c>
      <c r="B61" s="71"/>
    </row>
    <row r="62" spans="1:24" hidden="1" x14ac:dyDescent="0.25">
      <c r="A62" s="71" t="s">
        <v>19</v>
      </c>
      <c r="B62" s="71"/>
    </row>
    <row r="63" spans="1:24" hidden="1" x14ac:dyDescent="0.25">
      <c r="A63" s="71" t="s">
        <v>20</v>
      </c>
      <c r="B63" s="71"/>
    </row>
    <row r="64" spans="1:24" ht="1.5" customHeight="1" x14ac:dyDescent="0.25"/>
    <row r="65" spans="1:22" ht="15.75" x14ac:dyDescent="0.25">
      <c r="A65" s="4" t="s">
        <v>5</v>
      </c>
      <c r="B65" s="5"/>
      <c r="C65" s="37"/>
      <c r="D65" s="2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4"/>
      <c r="B66" s="5"/>
      <c r="C66" s="37"/>
      <c r="D66" s="2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x14ac:dyDescent="0.25">
      <c r="A67" s="6" t="s">
        <v>6</v>
      </c>
      <c r="B67" s="26"/>
      <c r="C67" s="38"/>
      <c r="D67" s="2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</row>
    <row r="69" spans="1:22" x14ac:dyDescent="0.25">
      <c r="K69" s="57"/>
    </row>
    <row r="70" spans="1:22" x14ac:dyDescent="0.25">
      <c r="K70" s="58"/>
    </row>
    <row r="71" spans="1:22" x14ac:dyDescent="0.25">
      <c r="K71" s="57"/>
    </row>
    <row r="72" spans="1:22" x14ac:dyDescent="0.25">
      <c r="K72" s="57"/>
    </row>
    <row r="73" spans="1:22" x14ac:dyDescent="0.25">
      <c r="K73" s="57"/>
    </row>
  </sheetData>
  <mergeCells count="7">
    <mergeCell ref="A61:B61"/>
    <mergeCell ref="A62:B62"/>
    <mergeCell ref="A63:B63"/>
    <mergeCell ref="A8:B8"/>
    <mergeCell ref="A10:L10"/>
    <mergeCell ref="A59:B59"/>
    <mergeCell ref="A57:K57"/>
  </mergeCells>
  <printOptions horizontalCentered="1"/>
  <pageMargins left="0" right="0" top="0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61"/>
  <sheetViews>
    <sheetView tabSelected="1" view="pageBreakPreview" zoomScaleNormal="100" zoomScaleSheetLayoutView="100" workbookViewId="0">
      <selection activeCell="F22" sqref="F22"/>
    </sheetView>
  </sheetViews>
  <sheetFormatPr defaultRowHeight="15" x14ac:dyDescent="0.25"/>
  <cols>
    <col min="1" max="1" width="4.140625" style="19" customWidth="1"/>
    <col min="2" max="2" width="52.42578125" style="27" customWidth="1"/>
    <col min="3" max="3" width="6.85546875" style="34" customWidth="1"/>
    <col min="4" max="4" width="6.42578125" style="19" customWidth="1"/>
    <col min="5" max="5" width="8.42578125" style="34" customWidth="1"/>
    <col min="6" max="6" width="9" style="34" customWidth="1"/>
    <col min="7" max="7" width="10.7109375" style="34" hidden="1" customWidth="1"/>
    <col min="8" max="8" width="8.5703125" style="34" hidden="1" customWidth="1"/>
    <col min="9" max="9" width="11" style="34" hidden="1" customWidth="1"/>
    <col min="10" max="10" width="9.140625" style="34" hidden="1" customWidth="1"/>
    <col min="11" max="11" width="8.5703125" style="34" hidden="1" customWidth="1"/>
    <col min="12" max="12" width="9.28515625" style="34" hidden="1" customWidth="1"/>
    <col min="13" max="13" width="10.140625" style="34" hidden="1" customWidth="1"/>
    <col min="14" max="14" width="8.140625" style="34" hidden="1" customWidth="1"/>
    <col min="15" max="15" width="12.28515625" style="1" customWidth="1"/>
    <col min="16" max="16384" width="9.140625" style="28"/>
  </cols>
  <sheetData>
    <row r="9" spans="1:15" ht="23.45" customHeight="1" x14ac:dyDescent="0.25">
      <c r="A9" s="71" t="s">
        <v>143</v>
      </c>
      <c r="B9" s="71"/>
      <c r="E9" s="43"/>
      <c r="F9" s="43"/>
      <c r="G9" s="43"/>
      <c r="H9" s="43"/>
      <c r="I9" s="43"/>
      <c r="J9" s="43"/>
      <c r="K9" s="43"/>
      <c r="L9" s="43"/>
      <c r="M9" s="43"/>
      <c r="N9" s="43"/>
      <c r="O9" s="40">
        <f ca="1">TODAY()</f>
        <v>44252</v>
      </c>
    </row>
    <row r="10" spans="1:15" ht="10.9" customHeight="1" x14ac:dyDescent="0.25"/>
    <row r="11" spans="1:15" ht="26.25" x14ac:dyDescent="0.4">
      <c r="A11" s="73" t="s">
        <v>126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15" ht="12" customHeight="1" x14ac:dyDescent="0.25"/>
    <row r="13" spans="1:15" ht="36.75" thickBot="1" x14ac:dyDescent="0.3">
      <c r="A13" s="30" t="s">
        <v>0</v>
      </c>
      <c r="B13" s="30" t="s">
        <v>1</v>
      </c>
      <c r="C13" s="35" t="s">
        <v>2</v>
      </c>
      <c r="D13" s="69" t="s">
        <v>3</v>
      </c>
      <c r="E13" s="44" t="s">
        <v>10</v>
      </c>
      <c r="F13" s="44" t="s">
        <v>8</v>
      </c>
      <c r="G13" s="44" t="s">
        <v>23</v>
      </c>
      <c r="H13" s="44" t="s">
        <v>127</v>
      </c>
      <c r="I13" s="44" t="s">
        <v>140</v>
      </c>
      <c r="J13" s="65" t="s">
        <v>138</v>
      </c>
      <c r="K13" s="44" t="s">
        <v>139</v>
      </c>
      <c r="L13" s="44" t="s">
        <v>133</v>
      </c>
      <c r="M13" s="44" t="s">
        <v>134</v>
      </c>
      <c r="N13" s="44" t="s">
        <v>135</v>
      </c>
      <c r="O13" s="31" t="s">
        <v>23</v>
      </c>
    </row>
    <row r="14" spans="1:15" ht="15.75" hidden="1" thickTop="1" x14ac:dyDescent="0.25">
      <c r="A14" s="11" t="s">
        <v>11</v>
      </c>
      <c r="B14" s="11" t="s">
        <v>12</v>
      </c>
      <c r="C14" s="18"/>
      <c r="D14" s="18"/>
      <c r="E14" s="12" t="s">
        <v>13</v>
      </c>
      <c r="F14" s="12" t="s">
        <v>14</v>
      </c>
      <c r="G14" s="12"/>
      <c r="H14" s="12"/>
      <c r="I14" s="12"/>
      <c r="J14" s="12"/>
      <c r="K14" s="12"/>
      <c r="L14" s="12"/>
      <c r="M14" s="12"/>
      <c r="N14" s="12"/>
      <c r="O14" s="13" t="s">
        <v>15</v>
      </c>
    </row>
    <row r="15" spans="1:15" ht="24.75" hidden="1" thickTop="1" x14ac:dyDescent="0.25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 t="s">
        <v>16</v>
      </c>
    </row>
    <row r="16" spans="1:15" ht="39" thickTop="1" x14ac:dyDescent="0.25">
      <c r="A16" s="45">
        <v>1</v>
      </c>
      <c r="B16" s="46" t="s">
        <v>99</v>
      </c>
      <c r="C16" s="47"/>
      <c r="D16" s="4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5">
      <c r="A17" s="45"/>
      <c r="B17" s="46" t="s">
        <v>105</v>
      </c>
      <c r="C17" s="45" t="s">
        <v>116</v>
      </c>
      <c r="D17" s="45">
        <v>520</v>
      </c>
      <c r="E17" s="56">
        <v>242</v>
      </c>
      <c r="F17" s="42">
        <v>50</v>
      </c>
      <c r="G17" s="42">
        <f>SUM(E17+F17)*D17</f>
        <v>151840</v>
      </c>
      <c r="H17" s="42">
        <f>G17*10%</f>
        <v>15184</v>
      </c>
      <c r="I17" s="42">
        <f>G17-H17</f>
        <v>136656</v>
      </c>
      <c r="J17" s="42">
        <f>I17*2%</f>
        <v>2733.12</v>
      </c>
      <c r="K17" s="42">
        <f>I17*17%</f>
        <v>23231.52</v>
      </c>
      <c r="L17" s="42">
        <f>I17*10%</f>
        <v>13665.6</v>
      </c>
      <c r="M17" s="42">
        <f>I17*10%</f>
        <v>13665.6</v>
      </c>
      <c r="N17" s="42">
        <f>I17*7.5%</f>
        <v>10249.199999999999</v>
      </c>
      <c r="O17" s="42">
        <f>SUM(E17+F17)*D17</f>
        <v>151840</v>
      </c>
    </row>
    <row r="18" spans="1:15" x14ac:dyDescent="0.25">
      <c r="A18" s="45"/>
      <c r="B18" s="46" t="s">
        <v>104</v>
      </c>
      <c r="C18" s="45" t="s">
        <v>116</v>
      </c>
      <c r="D18" s="45">
        <v>940</v>
      </c>
      <c r="E18" s="56">
        <v>375</v>
      </c>
      <c r="F18" s="42">
        <v>70</v>
      </c>
      <c r="G18" s="42">
        <f t="shared" ref="G18:G44" si="0">SUM(E18+F18)*D18</f>
        <v>418300</v>
      </c>
      <c r="H18" s="42">
        <f t="shared" ref="H18:H44" si="1">G18*10%</f>
        <v>41830</v>
      </c>
      <c r="I18" s="42">
        <f t="shared" ref="I18:I21" si="2">G18-H18</f>
        <v>376470</v>
      </c>
      <c r="J18" s="42">
        <f t="shared" ref="J18:J44" si="3">I18*2%</f>
        <v>7529.4000000000005</v>
      </c>
      <c r="K18" s="42">
        <f t="shared" ref="K18:K21" si="4">I18*17%</f>
        <v>63999.9</v>
      </c>
      <c r="L18" s="42">
        <f t="shared" ref="L18:L21" si="5">I18*10%</f>
        <v>37647</v>
      </c>
      <c r="M18" s="42">
        <f t="shared" ref="M18:M21" si="6">I18*10%</f>
        <v>37647</v>
      </c>
      <c r="N18" s="42">
        <f t="shared" ref="N18:N21" si="7">I18*7.5%</f>
        <v>28235.25</v>
      </c>
      <c r="O18" s="42">
        <f t="shared" ref="O18:O44" si="8">SUM(E18+F18)*D18</f>
        <v>418300</v>
      </c>
    </row>
    <row r="19" spans="1:15" x14ac:dyDescent="0.25">
      <c r="A19" s="45"/>
      <c r="B19" s="46" t="s">
        <v>106</v>
      </c>
      <c r="C19" s="45" t="s">
        <v>116</v>
      </c>
      <c r="D19" s="45">
        <v>3200</v>
      </c>
      <c r="E19" s="56">
        <v>586</v>
      </c>
      <c r="F19" s="42">
        <v>100</v>
      </c>
      <c r="G19" s="42">
        <f t="shared" si="0"/>
        <v>2195200</v>
      </c>
      <c r="H19" s="42">
        <f t="shared" si="1"/>
        <v>219520</v>
      </c>
      <c r="I19" s="42">
        <f t="shared" si="2"/>
        <v>1975680</v>
      </c>
      <c r="J19" s="42">
        <f t="shared" si="3"/>
        <v>39513.599999999999</v>
      </c>
      <c r="K19" s="42">
        <f t="shared" si="4"/>
        <v>335865.60000000003</v>
      </c>
      <c r="L19" s="42">
        <f t="shared" si="5"/>
        <v>197568</v>
      </c>
      <c r="M19" s="42">
        <f t="shared" si="6"/>
        <v>197568</v>
      </c>
      <c r="N19" s="42">
        <f t="shared" si="7"/>
        <v>148176</v>
      </c>
      <c r="O19" s="42">
        <f t="shared" si="8"/>
        <v>2195200</v>
      </c>
    </row>
    <row r="20" spans="1:15" x14ac:dyDescent="0.25">
      <c r="A20" s="45"/>
      <c r="B20" s="46" t="s">
        <v>107</v>
      </c>
      <c r="C20" s="45" t="s">
        <v>116</v>
      </c>
      <c r="D20" s="45">
        <v>90</v>
      </c>
      <c r="E20" s="56">
        <v>960</v>
      </c>
      <c r="F20" s="42">
        <v>150</v>
      </c>
      <c r="G20" s="42">
        <f t="shared" si="0"/>
        <v>99900</v>
      </c>
      <c r="H20" s="42">
        <f t="shared" si="1"/>
        <v>9990</v>
      </c>
      <c r="I20" s="42">
        <f t="shared" si="2"/>
        <v>89910</v>
      </c>
      <c r="J20" s="42">
        <f t="shared" si="3"/>
        <v>1798.2</v>
      </c>
      <c r="K20" s="42">
        <f t="shared" si="4"/>
        <v>15284.7</v>
      </c>
      <c r="L20" s="42">
        <f t="shared" si="5"/>
        <v>8991</v>
      </c>
      <c r="M20" s="42">
        <f t="shared" si="6"/>
        <v>8991</v>
      </c>
      <c r="N20" s="42">
        <f t="shared" si="7"/>
        <v>6743.25</v>
      </c>
      <c r="O20" s="42">
        <f t="shared" si="8"/>
        <v>99900</v>
      </c>
    </row>
    <row r="21" spans="1:15" ht="25.5" x14ac:dyDescent="0.25">
      <c r="A21" s="45">
        <v>2</v>
      </c>
      <c r="B21" s="46" t="s">
        <v>108</v>
      </c>
      <c r="C21" s="45" t="s">
        <v>7</v>
      </c>
      <c r="D21" s="45">
        <v>120</v>
      </c>
      <c r="E21" s="49">
        <v>3500</v>
      </c>
      <c r="F21" s="49">
        <v>1000</v>
      </c>
      <c r="G21" s="42">
        <f t="shared" si="0"/>
        <v>540000</v>
      </c>
      <c r="H21" s="42">
        <f t="shared" si="1"/>
        <v>54000</v>
      </c>
      <c r="I21" s="42">
        <f t="shared" si="2"/>
        <v>486000</v>
      </c>
      <c r="J21" s="42">
        <f t="shared" si="3"/>
        <v>9720</v>
      </c>
      <c r="K21" s="42">
        <f t="shared" si="4"/>
        <v>82620</v>
      </c>
      <c r="L21" s="42">
        <f t="shared" si="5"/>
        <v>48600</v>
      </c>
      <c r="M21" s="42">
        <f t="shared" si="6"/>
        <v>48600</v>
      </c>
      <c r="N21" s="42">
        <f t="shared" si="7"/>
        <v>36450</v>
      </c>
      <c r="O21" s="42">
        <f t="shared" si="8"/>
        <v>540000</v>
      </c>
    </row>
    <row r="22" spans="1:15" x14ac:dyDescent="0.25">
      <c r="A22" s="45">
        <v>3</v>
      </c>
      <c r="B22" s="46" t="s">
        <v>119</v>
      </c>
      <c r="C22" s="47"/>
      <c r="D22" s="47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</row>
    <row r="23" spans="1:15" x14ac:dyDescent="0.25">
      <c r="A23" s="45"/>
      <c r="B23" s="46" t="s">
        <v>102</v>
      </c>
      <c r="C23" s="45" t="s">
        <v>7</v>
      </c>
      <c r="D23" s="45">
        <v>22</v>
      </c>
      <c r="E23" s="56">
        <v>3000</v>
      </c>
      <c r="F23" s="42">
        <v>500</v>
      </c>
      <c r="G23" s="42">
        <f t="shared" si="0"/>
        <v>77000</v>
      </c>
      <c r="H23" s="42">
        <f t="shared" si="1"/>
        <v>7700</v>
      </c>
      <c r="I23" s="42">
        <f t="shared" ref="I23:I25" si="9">G23-H23</f>
        <v>69300</v>
      </c>
      <c r="J23" s="42">
        <f t="shared" si="3"/>
        <v>1386</v>
      </c>
      <c r="K23" s="42">
        <f t="shared" ref="K23:K25" si="10">I23*17%</f>
        <v>11781</v>
      </c>
      <c r="L23" s="42">
        <f t="shared" ref="L23:L25" si="11">I23*10%</f>
        <v>6930</v>
      </c>
      <c r="M23" s="42">
        <f t="shared" ref="M23:M25" si="12">I23*10%</f>
        <v>6930</v>
      </c>
      <c r="N23" s="42">
        <f t="shared" ref="N23:N25" si="13">I23*7.5%</f>
        <v>5197.5</v>
      </c>
      <c r="O23" s="42">
        <f t="shared" si="8"/>
        <v>77000</v>
      </c>
    </row>
    <row r="24" spans="1:15" x14ac:dyDescent="0.25">
      <c r="A24" s="45"/>
      <c r="B24" s="46" t="s">
        <v>103</v>
      </c>
      <c r="C24" s="45" t="s">
        <v>7</v>
      </c>
      <c r="D24" s="45">
        <v>181</v>
      </c>
      <c r="E24" s="56">
        <v>3500</v>
      </c>
      <c r="F24" s="42">
        <v>500</v>
      </c>
      <c r="G24" s="42">
        <f t="shared" si="0"/>
        <v>724000</v>
      </c>
      <c r="H24" s="42">
        <f t="shared" si="1"/>
        <v>72400</v>
      </c>
      <c r="I24" s="42">
        <f t="shared" si="9"/>
        <v>651600</v>
      </c>
      <c r="J24" s="42">
        <f t="shared" si="3"/>
        <v>13032</v>
      </c>
      <c r="K24" s="42">
        <f t="shared" si="10"/>
        <v>110772.00000000001</v>
      </c>
      <c r="L24" s="42">
        <f t="shared" si="11"/>
        <v>65160</v>
      </c>
      <c r="M24" s="42">
        <f t="shared" si="12"/>
        <v>65160</v>
      </c>
      <c r="N24" s="42">
        <f t="shared" si="13"/>
        <v>48870</v>
      </c>
      <c r="O24" s="42">
        <f t="shared" si="8"/>
        <v>724000</v>
      </c>
    </row>
    <row r="25" spans="1:15" x14ac:dyDescent="0.25">
      <c r="A25" s="45"/>
      <c r="B25" s="46" t="s">
        <v>141</v>
      </c>
      <c r="C25" s="45" t="s">
        <v>7</v>
      </c>
      <c r="D25" s="45">
        <v>8</v>
      </c>
      <c r="E25" s="56">
        <v>4000</v>
      </c>
      <c r="F25" s="42">
        <v>500</v>
      </c>
      <c r="G25" s="42">
        <f t="shared" si="0"/>
        <v>36000</v>
      </c>
      <c r="H25" s="42">
        <f t="shared" si="1"/>
        <v>3600</v>
      </c>
      <c r="I25" s="42">
        <f t="shared" si="9"/>
        <v>32400</v>
      </c>
      <c r="J25" s="42">
        <f t="shared" si="3"/>
        <v>648</v>
      </c>
      <c r="K25" s="42">
        <f t="shared" si="10"/>
        <v>5508</v>
      </c>
      <c r="L25" s="42">
        <f t="shared" si="11"/>
        <v>3240</v>
      </c>
      <c r="M25" s="42">
        <f t="shared" si="12"/>
        <v>3240</v>
      </c>
      <c r="N25" s="42">
        <f t="shared" si="13"/>
        <v>2430</v>
      </c>
      <c r="O25" s="42">
        <f t="shared" si="8"/>
        <v>36000</v>
      </c>
    </row>
    <row r="26" spans="1:15" ht="26.25" customHeight="1" x14ac:dyDescent="0.25">
      <c r="A26" s="45">
        <v>4</v>
      </c>
      <c r="B26" s="46" t="s">
        <v>100</v>
      </c>
      <c r="C26" s="47"/>
      <c r="D26" s="47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x14ac:dyDescent="0.25">
      <c r="A27" s="45"/>
      <c r="B27" s="46" t="s">
        <v>109</v>
      </c>
      <c r="C27" s="45" t="s">
        <v>116</v>
      </c>
      <c r="D27" s="45">
        <v>460</v>
      </c>
      <c r="E27" s="56">
        <v>80</v>
      </c>
      <c r="F27" s="42">
        <v>40</v>
      </c>
      <c r="G27" s="42">
        <f t="shared" si="0"/>
        <v>55200</v>
      </c>
      <c r="H27" s="42">
        <f t="shared" si="1"/>
        <v>5520</v>
      </c>
      <c r="I27" s="42">
        <f t="shared" ref="I27:I44" si="14">G27-H27</f>
        <v>49680</v>
      </c>
      <c r="J27" s="42">
        <f t="shared" si="3"/>
        <v>993.6</v>
      </c>
      <c r="K27" s="42">
        <f t="shared" ref="K27:K42" si="15">I27*17%</f>
        <v>8445.6</v>
      </c>
      <c r="L27" s="42">
        <f t="shared" ref="L27:L44" si="16">I27*10%</f>
        <v>4968</v>
      </c>
      <c r="M27" s="42">
        <f t="shared" ref="M27:M44" si="17">I27*10%</f>
        <v>4968</v>
      </c>
      <c r="N27" s="42">
        <f t="shared" ref="N27:N44" si="18">I27*7.5%</f>
        <v>3726</v>
      </c>
      <c r="O27" s="42">
        <f t="shared" si="8"/>
        <v>55200</v>
      </c>
    </row>
    <row r="28" spans="1:15" x14ac:dyDescent="0.25">
      <c r="A28" s="45"/>
      <c r="B28" s="46" t="s">
        <v>110</v>
      </c>
      <c r="C28" s="45" t="s">
        <v>116</v>
      </c>
      <c r="D28" s="45">
        <v>970</v>
      </c>
      <c r="E28" s="56">
        <v>110</v>
      </c>
      <c r="F28" s="42">
        <v>50</v>
      </c>
      <c r="G28" s="42">
        <f t="shared" si="0"/>
        <v>155200</v>
      </c>
      <c r="H28" s="42">
        <f t="shared" si="1"/>
        <v>15520</v>
      </c>
      <c r="I28" s="42">
        <f t="shared" si="14"/>
        <v>139680</v>
      </c>
      <c r="J28" s="42">
        <f t="shared" si="3"/>
        <v>2793.6</v>
      </c>
      <c r="K28" s="42">
        <f t="shared" si="15"/>
        <v>23745.600000000002</v>
      </c>
      <c r="L28" s="42">
        <f t="shared" si="16"/>
        <v>13968</v>
      </c>
      <c r="M28" s="42">
        <f t="shared" si="17"/>
        <v>13968</v>
      </c>
      <c r="N28" s="42">
        <f t="shared" si="18"/>
        <v>10476</v>
      </c>
      <c r="O28" s="42">
        <f t="shared" si="8"/>
        <v>155200</v>
      </c>
    </row>
    <row r="29" spans="1:15" x14ac:dyDescent="0.25">
      <c r="A29" s="45"/>
      <c r="B29" s="46" t="s">
        <v>111</v>
      </c>
      <c r="C29" s="45" t="s">
        <v>116</v>
      </c>
      <c r="D29" s="45">
        <v>780</v>
      </c>
      <c r="E29" s="56">
        <v>140</v>
      </c>
      <c r="F29" s="42">
        <v>60</v>
      </c>
      <c r="G29" s="42">
        <f t="shared" si="0"/>
        <v>156000</v>
      </c>
      <c r="H29" s="42">
        <f t="shared" si="1"/>
        <v>15600</v>
      </c>
      <c r="I29" s="42">
        <f t="shared" si="14"/>
        <v>140400</v>
      </c>
      <c r="J29" s="42">
        <f t="shared" si="3"/>
        <v>2808</v>
      </c>
      <c r="K29" s="42">
        <f t="shared" si="15"/>
        <v>23868</v>
      </c>
      <c r="L29" s="42">
        <f t="shared" si="16"/>
        <v>14040</v>
      </c>
      <c r="M29" s="42">
        <f t="shared" si="17"/>
        <v>14040</v>
      </c>
      <c r="N29" s="42">
        <f t="shared" si="18"/>
        <v>10530</v>
      </c>
      <c r="O29" s="42">
        <f t="shared" si="8"/>
        <v>156000</v>
      </c>
    </row>
    <row r="30" spans="1:15" x14ac:dyDescent="0.25">
      <c r="A30" s="45"/>
      <c r="B30" s="46" t="s">
        <v>112</v>
      </c>
      <c r="C30" s="45" t="s">
        <v>116</v>
      </c>
      <c r="D30" s="45">
        <v>610</v>
      </c>
      <c r="E30" s="56">
        <v>210</v>
      </c>
      <c r="F30" s="42">
        <v>70</v>
      </c>
      <c r="G30" s="42">
        <f t="shared" si="0"/>
        <v>170800</v>
      </c>
      <c r="H30" s="42">
        <f t="shared" si="1"/>
        <v>17080</v>
      </c>
      <c r="I30" s="42">
        <f t="shared" si="14"/>
        <v>153720</v>
      </c>
      <c r="J30" s="42">
        <f t="shared" si="3"/>
        <v>3074.4</v>
      </c>
      <c r="K30" s="42">
        <f t="shared" si="15"/>
        <v>26132.400000000001</v>
      </c>
      <c r="L30" s="42">
        <f t="shared" si="16"/>
        <v>15372</v>
      </c>
      <c r="M30" s="42">
        <f t="shared" si="17"/>
        <v>15372</v>
      </c>
      <c r="N30" s="42">
        <f t="shared" si="18"/>
        <v>11529</v>
      </c>
      <c r="O30" s="42">
        <f t="shared" si="8"/>
        <v>170800</v>
      </c>
    </row>
    <row r="31" spans="1:15" x14ac:dyDescent="0.25">
      <c r="A31" s="45"/>
      <c r="B31" s="46" t="s">
        <v>113</v>
      </c>
      <c r="C31" s="45" t="s">
        <v>116</v>
      </c>
      <c r="D31" s="45">
        <v>80</v>
      </c>
      <c r="E31" s="56">
        <v>275</v>
      </c>
      <c r="F31" s="42">
        <v>80</v>
      </c>
      <c r="G31" s="42">
        <f t="shared" si="0"/>
        <v>28400</v>
      </c>
      <c r="H31" s="42">
        <f t="shared" si="1"/>
        <v>2840</v>
      </c>
      <c r="I31" s="42">
        <f t="shared" si="14"/>
        <v>25560</v>
      </c>
      <c r="J31" s="42">
        <f t="shared" si="3"/>
        <v>511.2</v>
      </c>
      <c r="K31" s="42">
        <f t="shared" si="15"/>
        <v>4345.2000000000007</v>
      </c>
      <c r="L31" s="42">
        <f t="shared" si="16"/>
        <v>2556</v>
      </c>
      <c r="M31" s="42">
        <f t="shared" si="17"/>
        <v>2556</v>
      </c>
      <c r="N31" s="42">
        <f t="shared" si="18"/>
        <v>1917</v>
      </c>
      <c r="O31" s="42">
        <f t="shared" si="8"/>
        <v>28400</v>
      </c>
    </row>
    <row r="32" spans="1:15" x14ac:dyDescent="0.25">
      <c r="A32" s="45"/>
      <c r="B32" s="46" t="s">
        <v>114</v>
      </c>
      <c r="C32" s="45" t="s">
        <v>116</v>
      </c>
      <c r="D32" s="45">
        <v>60</v>
      </c>
      <c r="E32" s="56">
        <v>415</v>
      </c>
      <c r="F32" s="42">
        <v>90</v>
      </c>
      <c r="G32" s="42">
        <f t="shared" si="0"/>
        <v>30300</v>
      </c>
      <c r="H32" s="42">
        <f t="shared" si="1"/>
        <v>3030</v>
      </c>
      <c r="I32" s="42">
        <f t="shared" si="14"/>
        <v>27270</v>
      </c>
      <c r="J32" s="42">
        <f t="shared" si="3"/>
        <v>545.4</v>
      </c>
      <c r="K32" s="42">
        <f t="shared" si="15"/>
        <v>4635.9000000000005</v>
      </c>
      <c r="L32" s="42">
        <f t="shared" si="16"/>
        <v>2727</v>
      </c>
      <c r="M32" s="42">
        <f t="shared" si="17"/>
        <v>2727</v>
      </c>
      <c r="N32" s="42">
        <f t="shared" si="18"/>
        <v>2045.25</v>
      </c>
      <c r="O32" s="42">
        <f t="shared" si="8"/>
        <v>30300</v>
      </c>
    </row>
    <row r="33" spans="1:15" x14ac:dyDescent="0.25">
      <c r="A33" s="45"/>
      <c r="B33" s="46" t="s">
        <v>115</v>
      </c>
      <c r="C33" s="45" t="s">
        <v>116</v>
      </c>
      <c r="D33" s="45">
        <v>1160</v>
      </c>
      <c r="E33" s="56">
        <v>55</v>
      </c>
      <c r="F33" s="42">
        <v>100</v>
      </c>
      <c r="G33" s="42">
        <f t="shared" si="0"/>
        <v>179800</v>
      </c>
      <c r="H33" s="42">
        <f t="shared" si="1"/>
        <v>17980</v>
      </c>
      <c r="I33" s="42">
        <f t="shared" si="14"/>
        <v>161820</v>
      </c>
      <c r="J33" s="42">
        <f t="shared" si="3"/>
        <v>3236.4</v>
      </c>
      <c r="K33" s="42">
        <f t="shared" si="15"/>
        <v>27509.4</v>
      </c>
      <c r="L33" s="42">
        <f t="shared" si="16"/>
        <v>16182</v>
      </c>
      <c r="M33" s="42">
        <f t="shared" si="17"/>
        <v>16182</v>
      </c>
      <c r="N33" s="42">
        <f t="shared" si="18"/>
        <v>12136.5</v>
      </c>
      <c r="O33" s="42">
        <f t="shared" si="8"/>
        <v>179800</v>
      </c>
    </row>
    <row r="34" spans="1:15" x14ac:dyDescent="0.25">
      <c r="A34" s="45">
        <v>5</v>
      </c>
      <c r="B34" s="46" t="s">
        <v>144</v>
      </c>
      <c r="C34" s="47"/>
      <c r="D34" s="47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x14ac:dyDescent="0.25">
      <c r="A35" s="45"/>
      <c r="B35" s="46" t="s">
        <v>145</v>
      </c>
      <c r="C35" s="45" t="s">
        <v>7</v>
      </c>
      <c r="D35" s="45">
        <v>88</v>
      </c>
      <c r="E35" s="56">
        <v>1920</v>
      </c>
      <c r="F35" s="42">
        <v>500</v>
      </c>
      <c r="G35" s="42">
        <f t="shared" ref="G35:G38" si="19">SUM(E35+F35)*D35</f>
        <v>212960</v>
      </c>
      <c r="H35" s="42">
        <f t="shared" si="1"/>
        <v>21296</v>
      </c>
      <c r="I35" s="42">
        <f t="shared" ref="I35:I38" si="20">G35-H35</f>
        <v>191664</v>
      </c>
      <c r="J35" s="42">
        <f t="shared" si="3"/>
        <v>3833.28</v>
      </c>
      <c r="K35" s="42">
        <f t="shared" ref="K35:K38" si="21">I35*17%</f>
        <v>32582.880000000001</v>
      </c>
      <c r="L35" s="42">
        <f t="shared" ref="L35:L38" si="22">I35*10%</f>
        <v>19166.400000000001</v>
      </c>
      <c r="M35" s="42">
        <f t="shared" ref="M35:M38" si="23">I35*10%</f>
        <v>19166.400000000001</v>
      </c>
      <c r="N35" s="42">
        <f t="shared" ref="N35:N38" si="24">I35*7.5%</f>
        <v>14374.8</v>
      </c>
      <c r="O35" s="42">
        <f t="shared" ref="O35:O40" si="25">SUM(E35+F35)*D35</f>
        <v>212960</v>
      </c>
    </row>
    <row r="36" spans="1:15" x14ac:dyDescent="0.25">
      <c r="A36" s="45"/>
      <c r="B36" s="46" t="s">
        <v>146</v>
      </c>
      <c r="C36" s="45" t="s">
        <v>7</v>
      </c>
      <c r="D36" s="45">
        <v>22</v>
      </c>
      <c r="E36" s="56">
        <v>3456</v>
      </c>
      <c r="F36" s="42">
        <v>500</v>
      </c>
      <c r="G36" s="42">
        <f t="shared" si="19"/>
        <v>87032</v>
      </c>
      <c r="H36" s="42">
        <f t="shared" si="1"/>
        <v>8703.2000000000007</v>
      </c>
      <c r="I36" s="42">
        <f t="shared" si="20"/>
        <v>78328.800000000003</v>
      </c>
      <c r="J36" s="42">
        <f t="shared" si="3"/>
        <v>1566.576</v>
      </c>
      <c r="K36" s="42">
        <f t="shared" si="21"/>
        <v>13315.896000000001</v>
      </c>
      <c r="L36" s="42">
        <f t="shared" si="22"/>
        <v>7832.880000000001</v>
      </c>
      <c r="M36" s="42">
        <f t="shared" si="23"/>
        <v>7832.880000000001</v>
      </c>
      <c r="N36" s="42">
        <f t="shared" si="24"/>
        <v>5874.66</v>
      </c>
      <c r="O36" s="42">
        <f t="shared" si="25"/>
        <v>87032</v>
      </c>
    </row>
    <row r="37" spans="1:15" x14ac:dyDescent="0.25">
      <c r="A37" s="45"/>
      <c r="B37" s="46" t="s">
        <v>147</v>
      </c>
      <c r="C37" s="45" t="s">
        <v>7</v>
      </c>
      <c r="D37" s="45">
        <v>9</v>
      </c>
      <c r="E37" s="56">
        <v>4176</v>
      </c>
      <c r="F37" s="42">
        <v>500</v>
      </c>
      <c r="G37" s="42">
        <f t="shared" si="19"/>
        <v>42084</v>
      </c>
      <c r="H37" s="42">
        <f t="shared" si="1"/>
        <v>4208.4000000000005</v>
      </c>
      <c r="I37" s="42">
        <f t="shared" si="20"/>
        <v>37875.599999999999</v>
      </c>
      <c r="J37" s="42">
        <f t="shared" si="3"/>
        <v>757.51199999999994</v>
      </c>
      <c r="K37" s="42">
        <f t="shared" si="21"/>
        <v>6438.8519999999999</v>
      </c>
      <c r="L37" s="42">
        <f t="shared" si="22"/>
        <v>3787.56</v>
      </c>
      <c r="M37" s="42">
        <f t="shared" si="23"/>
        <v>3787.56</v>
      </c>
      <c r="N37" s="42">
        <f t="shared" si="24"/>
        <v>2840.6699999999996</v>
      </c>
      <c r="O37" s="42">
        <f t="shared" si="25"/>
        <v>42084</v>
      </c>
    </row>
    <row r="38" spans="1:15" x14ac:dyDescent="0.25">
      <c r="A38" s="45"/>
      <c r="B38" s="46" t="s">
        <v>148</v>
      </c>
      <c r="C38" s="45" t="s">
        <v>7</v>
      </c>
      <c r="D38" s="45">
        <v>7</v>
      </c>
      <c r="E38" s="56">
        <v>5856</v>
      </c>
      <c r="F38" s="42">
        <v>500</v>
      </c>
      <c r="G38" s="42">
        <f t="shared" si="19"/>
        <v>44492</v>
      </c>
      <c r="H38" s="42">
        <f t="shared" si="1"/>
        <v>4449.2</v>
      </c>
      <c r="I38" s="42">
        <f t="shared" si="20"/>
        <v>40042.800000000003</v>
      </c>
      <c r="J38" s="42">
        <f t="shared" si="3"/>
        <v>800.85600000000011</v>
      </c>
      <c r="K38" s="42">
        <f t="shared" si="21"/>
        <v>6807.2760000000007</v>
      </c>
      <c r="L38" s="42">
        <f t="shared" si="22"/>
        <v>4004.2800000000007</v>
      </c>
      <c r="M38" s="42">
        <f t="shared" si="23"/>
        <v>4004.2800000000007</v>
      </c>
      <c r="N38" s="42">
        <f t="shared" si="24"/>
        <v>3003.21</v>
      </c>
      <c r="O38" s="42">
        <f t="shared" si="25"/>
        <v>44492</v>
      </c>
    </row>
    <row r="39" spans="1:15" x14ac:dyDescent="0.25">
      <c r="A39" s="45"/>
      <c r="B39" s="46" t="s">
        <v>149</v>
      </c>
      <c r="C39" s="45" t="s">
        <v>7</v>
      </c>
      <c r="D39" s="45">
        <v>12</v>
      </c>
      <c r="E39" s="56">
        <v>10080</v>
      </c>
      <c r="F39" s="42">
        <v>500</v>
      </c>
      <c r="G39" s="42"/>
      <c r="H39" s="42"/>
      <c r="I39" s="42"/>
      <c r="J39" s="42"/>
      <c r="K39" s="42"/>
      <c r="L39" s="42"/>
      <c r="M39" s="42"/>
      <c r="N39" s="42"/>
      <c r="O39" s="42">
        <f t="shared" si="25"/>
        <v>126960</v>
      </c>
    </row>
    <row r="40" spans="1:15" x14ac:dyDescent="0.25">
      <c r="A40" s="45"/>
      <c r="B40" s="46" t="s">
        <v>150</v>
      </c>
      <c r="C40" s="45" t="s">
        <v>7</v>
      </c>
      <c r="D40" s="45">
        <v>1</v>
      </c>
      <c r="E40" s="56">
        <v>15360</v>
      </c>
      <c r="F40" s="42">
        <v>500</v>
      </c>
      <c r="G40" s="42"/>
      <c r="H40" s="42"/>
      <c r="I40" s="42"/>
      <c r="J40" s="42"/>
      <c r="K40" s="42"/>
      <c r="L40" s="42"/>
      <c r="M40" s="42"/>
      <c r="N40" s="42"/>
      <c r="O40" s="42">
        <f t="shared" si="25"/>
        <v>15860</v>
      </c>
    </row>
    <row r="41" spans="1:15" ht="25.5" x14ac:dyDescent="0.25">
      <c r="A41" s="45">
        <v>6</v>
      </c>
      <c r="B41" s="46" t="s">
        <v>120</v>
      </c>
      <c r="C41" s="45" t="s">
        <v>9</v>
      </c>
      <c r="D41" s="45">
        <v>1</v>
      </c>
      <c r="E41" s="56">
        <v>150000</v>
      </c>
      <c r="F41" s="42">
        <v>30000</v>
      </c>
      <c r="G41" s="42">
        <f t="shared" si="0"/>
        <v>180000</v>
      </c>
      <c r="H41" s="42">
        <f t="shared" si="1"/>
        <v>18000</v>
      </c>
      <c r="I41" s="42">
        <f t="shared" si="14"/>
        <v>162000</v>
      </c>
      <c r="J41" s="42">
        <f t="shared" si="3"/>
        <v>3240</v>
      </c>
      <c r="K41" s="42">
        <f t="shared" si="15"/>
        <v>27540.000000000004</v>
      </c>
      <c r="L41" s="42">
        <f t="shared" si="16"/>
        <v>16200</v>
      </c>
      <c r="M41" s="42">
        <f t="shared" si="17"/>
        <v>16200</v>
      </c>
      <c r="N41" s="42">
        <f t="shared" si="18"/>
        <v>12150</v>
      </c>
      <c r="O41" s="42">
        <f t="shared" si="8"/>
        <v>180000</v>
      </c>
    </row>
    <row r="42" spans="1:15" ht="25.5" x14ac:dyDescent="0.25">
      <c r="A42" s="48">
        <v>7</v>
      </c>
      <c r="B42" s="46" t="s">
        <v>101</v>
      </c>
      <c r="C42" s="45" t="s">
        <v>9</v>
      </c>
      <c r="D42" s="45">
        <v>1</v>
      </c>
      <c r="E42" s="42">
        <v>550000</v>
      </c>
      <c r="F42" s="42">
        <v>90000</v>
      </c>
      <c r="G42" s="42">
        <v>90000</v>
      </c>
      <c r="H42" s="42">
        <f t="shared" si="1"/>
        <v>9000</v>
      </c>
      <c r="I42" s="42">
        <f t="shared" si="14"/>
        <v>81000</v>
      </c>
      <c r="J42" s="42">
        <f t="shared" si="3"/>
        <v>1620</v>
      </c>
      <c r="K42" s="42">
        <f t="shared" si="15"/>
        <v>13770.000000000002</v>
      </c>
      <c r="L42" s="42">
        <f t="shared" si="16"/>
        <v>8100</v>
      </c>
      <c r="M42" s="42">
        <f t="shared" si="17"/>
        <v>8100</v>
      </c>
      <c r="N42" s="42">
        <f t="shared" si="18"/>
        <v>6075</v>
      </c>
      <c r="O42" s="42">
        <f t="shared" si="8"/>
        <v>640000</v>
      </c>
    </row>
    <row r="43" spans="1:15" x14ac:dyDescent="0.25">
      <c r="A43" s="48">
        <v>8</v>
      </c>
      <c r="B43" s="46" t="s">
        <v>121</v>
      </c>
      <c r="C43" s="45" t="s">
        <v>9</v>
      </c>
      <c r="D43" s="45">
        <v>1</v>
      </c>
      <c r="E43" s="42">
        <v>0</v>
      </c>
      <c r="F43" s="42">
        <v>30000</v>
      </c>
      <c r="G43" s="42">
        <f t="shared" si="0"/>
        <v>30000</v>
      </c>
      <c r="H43" s="42">
        <f t="shared" si="1"/>
        <v>3000</v>
      </c>
      <c r="I43" s="42">
        <f t="shared" si="14"/>
        <v>27000</v>
      </c>
      <c r="J43" s="42">
        <f t="shared" si="3"/>
        <v>540</v>
      </c>
      <c r="K43" s="42">
        <v>0</v>
      </c>
      <c r="L43" s="42">
        <f t="shared" si="16"/>
        <v>2700</v>
      </c>
      <c r="M43" s="42">
        <f t="shared" si="17"/>
        <v>2700</v>
      </c>
      <c r="N43" s="42">
        <f t="shared" si="18"/>
        <v>2025</v>
      </c>
      <c r="O43" s="42">
        <f t="shared" si="8"/>
        <v>30000</v>
      </c>
    </row>
    <row r="44" spans="1:15" x14ac:dyDescent="0.25">
      <c r="A44" s="48">
        <v>9</v>
      </c>
      <c r="B44" s="46" t="s">
        <v>122</v>
      </c>
      <c r="C44" s="45" t="s">
        <v>9</v>
      </c>
      <c r="D44" s="45">
        <v>1</v>
      </c>
      <c r="E44" s="42">
        <v>0</v>
      </c>
      <c r="F44" s="42">
        <v>200000</v>
      </c>
      <c r="G44" s="42">
        <f t="shared" si="0"/>
        <v>200000</v>
      </c>
      <c r="H44" s="42">
        <f t="shared" si="1"/>
        <v>20000</v>
      </c>
      <c r="I44" s="42">
        <f t="shared" si="14"/>
        <v>180000</v>
      </c>
      <c r="J44" s="42">
        <f t="shared" si="3"/>
        <v>3600</v>
      </c>
      <c r="K44" s="42">
        <v>0</v>
      </c>
      <c r="L44" s="42">
        <f t="shared" si="16"/>
        <v>18000</v>
      </c>
      <c r="M44" s="42">
        <f t="shared" si="17"/>
        <v>18000</v>
      </c>
      <c r="N44" s="42">
        <f t="shared" si="18"/>
        <v>13500</v>
      </c>
      <c r="O44" s="42">
        <f t="shared" si="8"/>
        <v>200000</v>
      </c>
    </row>
    <row r="45" spans="1:15" ht="15.75" x14ac:dyDescent="0.25">
      <c r="A45" s="75" t="s">
        <v>4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59">
        <f>SUM(O17:O44)</f>
        <v>6597328</v>
      </c>
    </row>
    <row r="46" spans="1:15" ht="11.45" customHeight="1" x14ac:dyDescent="0.25"/>
    <row r="47" spans="1:15" ht="11.45" hidden="1" customHeight="1" x14ac:dyDescent="0.25">
      <c r="A47" s="74" t="s">
        <v>17</v>
      </c>
      <c r="B47" s="74"/>
      <c r="C47" s="36"/>
      <c r="D47" s="20"/>
    </row>
    <row r="48" spans="1:15" ht="11.45" hidden="1" customHeight="1" x14ac:dyDescent="0.25">
      <c r="A48" s="55"/>
      <c r="B48" s="25"/>
      <c r="C48" s="36"/>
      <c r="D48" s="20"/>
    </row>
    <row r="49" spans="1:15" hidden="1" x14ac:dyDescent="0.25">
      <c r="A49" s="71" t="s">
        <v>18</v>
      </c>
      <c r="B49" s="71"/>
    </row>
    <row r="50" spans="1:15" hidden="1" x14ac:dyDescent="0.25">
      <c r="A50" s="71" t="s">
        <v>19</v>
      </c>
      <c r="B50" s="71"/>
    </row>
    <row r="51" spans="1:15" hidden="1" x14ac:dyDescent="0.25">
      <c r="A51" s="71" t="s">
        <v>20</v>
      </c>
      <c r="B51" s="71"/>
    </row>
    <row r="52" spans="1:15" ht="1.5" customHeight="1" x14ac:dyDescent="0.25"/>
    <row r="53" spans="1:15" ht="15.75" x14ac:dyDescent="0.25">
      <c r="A53" s="4" t="s">
        <v>5</v>
      </c>
      <c r="B53" s="5"/>
      <c r="C53" s="37"/>
      <c r="D53" s="21"/>
      <c r="O53" s="3"/>
    </row>
    <row r="54" spans="1:15" ht="3.75" customHeight="1" x14ac:dyDescent="0.25">
      <c r="A54" s="4"/>
      <c r="B54" s="5"/>
      <c r="C54" s="37"/>
      <c r="D54" s="21"/>
      <c r="O54" s="3"/>
    </row>
    <row r="55" spans="1:15" ht="15.75" x14ac:dyDescent="0.25">
      <c r="A55" s="6" t="s">
        <v>6</v>
      </c>
      <c r="B55" s="26"/>
      <c r="C55" s="38"/>
      <c r="D55" s="22"/>
      <c r="O55" s="3"/>
    </row>
    <row r="57" spans="1:15" x14ac:dyDescent="0.25">
      <c r="N57" s="57"/>
    </row>
    <row r="58" spans="1:15" x14ac:dyDescent="0.25">
      <c r="N58" s="58"/>
    </row>
    <row r="59" spans="1:15" x14ac:dyDescent="0.25">
      <c r="N59" s="57"/>
    </row>
    <row r="60" spans="1:15" x14ac:dyDescent="0.25">
      <c r="N60" s="57"/>
    </row>
    <row r="61" spans="1:15" x14ac:dyDescent="0.25">
      <c r="N61" s="57"/>
    </row>
  </sheetData>
  <mergeCells count="7">
    <mergeCell ref="A50:B50"/>
    <mergeCell ref="A51:B51"/>
    <mergeCell ref="A9:B9"/>
    <mergeCell ref="A11:O11"/>
    <mergeCell ref="A45:N45"/>
    <mergeCell ref="A47:B47"/>
    <mergeCell ref="A49:B49"/>
  </mergeCells>
  <printOptions horizontalCentered="1"/>
  <pageMargins left="0.2" right="0.2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HVAC</vt:lpstr>
      <vt:lpstr>Faucets</vt:lpstr>
      <vt:lpstr>Plumbing</vt:lpstr>
      <vt:lpstr>Faucets!Print_Area</vt:lpstr>
      <vt:lpstr>HVAC!Print_Area</vt:lpstr>
      <vt:lpstr>Faucets!Print_Titles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2021-02-25T11:53:09Z</dcterms:modified>
</cp:coreProperties>
</file>