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umbing" sheetId="1" r:id="rId1"/>
  </sheets>
  <definedNames>
    <definedName name="_xlnm.Print_Area" localSheetId="0">Plumbing!$A$1:$O$58</definedName>
  </definedNames>
  <calcPr calcId="152511" iterate="1" calcOnSave="0"/>
</workbook>
</file>

<file path=xl/calcChain.xml><?xml version="1.0" encoding="utf-8"?>
<calcChain xmlns="http://schemas.openxmlformats.org/spreadsheetml/2006/main">
  <c r="R18" i="1" l="1"/>
  <c r="T18" i="1" s="1"/>
  <c r="S18" i="1"/>
  <c r="U18" i="1" s="1"/>
  <c r="R19" i="1"/>
  <c r="T19" i="1" s="1"/>
  <c r="S19" i="1"/>
  <c r="U19" i="1" s="1"/>
  <c r="R20" i="1"/>
  <c r="T20" i="1" s="1"/>
  <c r="S20" i="1"/>
  <c r="U20" i="1" s="1"/>
  <c r="R21" i="1"/>
  <c r="T21" i="1" s="1"/>
  <c r="S21" i="1"/>
  <c r="U21" i="1" s="1"/>
  <c r="R22" i="1"/>
  <c r="T22" i="1" s="1"/>
  <c r="S22" i="1"/>
  <c r="U22" i="1" s="1"/>
  <c r="R23" i="1"/>
  <c r="T23" i="1" s="1"/>
  <c r="S23" i="1"/>
  <c r="U23" i="1" s="1"/>
  <c r="R24" i="1"/>
  <c r="T24" i="1" s="1"/>
  <c r="S24" i="1"/>
  <c r="U24" i="1" s="1"/>
  <c r="R25" i="1"/>
  <c r="T25" i="1" s="1"/>
  <c r="S25" i="1"/>
  <c r="U25" i="1" s="1"/>
  <c r="R26" i="1"/>
  <c r="T26" i="1" s="1"/>
  <c r="S26" i="1"/>
  <c r="U26" i="1" s="1"/>
  <c r="R27" i="1"/>
  <c r="T27" i="1" s="1"/>
  <c r="S27" i="1"/>
  <c r="U27" i="1" s="1"/>
  <c r="R28" i="1"/>
  <c r="T28" i="1" s="1"/>
  <c r="S28" i="1"/>
  <c r="U28" i="1" s="1"/>
  <c r="R29" i="1"/>
  <c r="T29" i="1" s="1"/>
  <c r="S29" i="1"/>
  <c r="U29" i="1" s="1"/>
  <c r="R30" i="1"/>
  <c r="T30" i="1" s="1"/>
  <c r="S30" i="1"/>
  <c r="U30" i="1" s="1"/>
  <c r="R31" i="1"/>
  <c r="T31" i="1" s="1"/>
  <c r="S31" i="1"/>
  <c r="U31" i="1" s="1"/>
  <c r="R32" i="1"/>
  <c r="T32" i="1" s="1"/>
  <c r="S32" i="1"/>
  <c r="U32" i="1" s="1"/>
  <c r="R33" i="1"/>
  <c r="T33" i="1" s="1"/>
  <c r="S33" i="1"/>
  <c r="U33" i="1" s="1"/>
  <c r="R34" i="1"/>
  <c r="T34" i="1" s="1"/>
  <c r="S34" i="1"/>
  <c r="U34" i="1" s="1"/>
  <c r="R35" i="1"/>
  <c r="T35" i="1" s="1"/>
  <c r="S35" i="1"/>
  <c r="U35" i="1" s="1"/>
  <c r="R36" i="1"/>
  <c r="T36" i="1" s="1"/>
  <c r="S36" i="1"/>
  <c r="U36" i="1" s="1"/>
  <c r="R37" i="1"/>
  <c r="T37" i="1" s="1"/>
  <c r="S37" i="1"/>
  <c r="U37" i="1" s="1"/>
  <c r="R38" i="1"/>
  <c r="T38" i="1" s="1"/>
  <c r="S38" i="1"/>
  <c r="U38" i="1" s="1"/>
  <c r="R39" i="1"/>
  <c r="T39" i="1" s="1"/>
  <c r="S39" i="1"/>
  <c r="U39" i="1" s="1"/>
  <c r="R40" i="1"/>
  <c r="T40" i="1" s="1"/>
  <c r="S40" i="1"/>
  <c r="U40" i="1" s="1"/>
  <c r="R41" i="1"/>
  <c r="T41" i="1" s="1"/>
  <c r="S41" i="1"/>
  <c r="U41" i="1" s="1"/>
  <c r="R42" i="1"/>
  <c r="T42" i="1" s="1"/>
  <c r="S42" i="1"/>
  <c r="U42" i="1" s="1"/>
  <c r="R43" i="1"/>
  <c r="T43" i="1" s="1"/>
  <c r="S43" i="1"/>
  <c r="U43" i="1" s="1"/>
  <c r="R44" i="1"/>
  <c r="T44" i="1" s="1"/>
  <c r="S44" i="1"/>
  <c r="U44" i="1" s="1"/>
  <c r="U17" i="1"/>
  <c r="T17" i="1"/>
  <c r="S17" i="1"/>
  <c r="R17" i="1"/>
  <c r="R57" i="1"/>
  <c r="R56" i="1"/>
  <c r="O40" i="1" l="1"/>
  <c r="O39" i="1"/>
  <c r="O38" i="1"/>
  <c r="G38" i="1"/>
  <c r="H38" i="1" s="1"/>
  <c r="I38" i="1" s="1"/>
  <c r="O37" i="1"/>
  <c r="G37" i="1"/>
  <c r="H37" i="1" s="1"/>
  <c r="I37" i="1" s="1"/>
  <c r="O36" i="1"/>
  <c r="G36" i="1"/>
  <c r="O35" i="1"/>
  <c r="G35" i="1"/>
  <c r="K38" i="1" l="1"/>
  <c r="N38" i="1"/>
  <c r="J38" i="1"/>
  <c r="M38" i="1"/>
  <c r="L38" i="1"/>
  <c r="L37" i="1"/>
  <c r="K37" i="1"/>
  <c r="N37" i="1"/>
  <c r="J37" i="1"/>
  <c r="M37" i="1"/>
  <c r="H35" i="1"/>
  <c r="I35" i="1" s="1"/>
  <c r="H36" i="1"/>
  <c r="I36" i="1" s="1"/>
  <c r="G25" i="1"/>
  <c r="H25" i="1" s="1"/>
  <c r="O25" i="1"/>
  <c r="M36" i="1" l="1"/>
  <c r="L36" i="1"/>
  <c r="K36" i="1"/>
  <c r="N36" i="1"/>
  <c r="J36" i="1"/>
  <c r="N35" i="1"/>
  <c r="J35" i="1"/>
  <c r="M35" i="1"/>
  <c r="L35" i="1"/>
  <c r="K35" i="1"/>
  <c r="I25" i="1"/>
  <c r="O44" i="1"/>
  <c r="O43" i="1"/>
  <c r="O42" i="1"/>
  <c r="O41" i="1"/>
  <c r="O33" i="1"/>
  <c r="O32" i="1"/>
  <c r="O31" i="1"/>
  <c r="O30" i="1"/>
  <c r="O29" i="1"/>
  <c r="O28" i="1"/>
  <c r="O27" i="1"/>
  <c r="O24" i="1"/>
  <c r="O23" i="1"/>
  <c r="O18" i="1"/>
  <c r="O19" i="1"/>
  <c r="O20" i="1"/>
  <c r="O21" i="1"/>
  <c r="O17" i="1"/>
  <c r="G44" i="1"/>
  <c r="H44" i="1" s="1"/>
  <c r="G43" i="1"/>
  <c r="H42" i="1"/>
  <c r="I42" i="1" s="1"/>
  <c r="G41" i="1"/>
  <c r="H41" i="1" s="1"/>
  <c r="G33" i="1"/>
  <c r="H33" i="1" s="1"/>
  <c r="I33" i="1" s="1"/>
  <c r="G32" i="1"/>
  <c r="G31" i="1"/>
  <c r="H31" i="1" s="1"/>
  <c r="G30" i="1"/>
  <c r="H30" i="1" s="1"/>
  <c r="I30" i="1" s="1"/>
  <c r="M30" i="1" s="1"/>
  <c r="G29" i="1"/>
  <c r="H29" i="1" s="1"/>
  <c r="I29" i="1" s="1"/>
  <c r="G28" i="1"/>
  <c r="G27" i="1"/>
  <c r="H27" i="1" s="1"/>
  <c r="G24" i="1"/>
  <c r="H24" i="1" s="1"/>
  <c r="G23" i="1"/>
  <c r="H23" i="1" s="1"/>
  <c r="I23" i="1" s="1"/>
  <c r="G21" i="1"/>
  <c r="G20" i="1"/>
  <c r="H20" i="1" s="1"/>
  <c r="G19" i="1"/>
  <c r="G18" i="1"/>
  <c r="H18" i="1" s="1"/>
  <c r="I18" i="1" s="1"/>
  <c r="G17" i="1"/>
  <c r="O9" i="1"/>
  <c r="L25" i="1" l="1"/>
  <c r="K25" i="1"/>
  <c r="M25" i="1"/>
  <c r="J25" i="1"/>
  <c r="N25" i="1"/>
  <c r="I24" i="1"/>
  <c r="K24" i="1" s="1"/>
  <c r="H19" i="1"/>
  <c r="I19" i="1" s="1"/>
  <c r="H43" i="1"/>
  <c r="I43" i="1" s="1"/>
  <c r="I44" i="1"/>
  <c r="N44" i="1" s="1"/>
  <c r="L29" i="1"/>
  <c r="K29" i="1"/>
  <c r="J29" i="1"/>
  <c r="N29" i="1"/>
  <c r="M29" i="1"/>
  <c r="L23" i="1"/>
  <c r="K23" i="1"/>
  <c r="J23" i="1"/>
  <c r="M23" i="1"/>
  <c r="N23" i="1"/>
  <c r="L18" i="1"/>
  <c r="K18" i="1"/>
  <c r="J18" i="1"/>
  <c r="N18" i="1"/>
  <c r="M18" i="1"/>
  <c r="L33" i="1"/>
  <c r="K33" i="1"/>
  <c r="J33" i="1"/>
  <c r="M33" i="1"/>
  <c r="N33" i="1"/>
  <c r="H17" i="1"/>
  <c r="I17" i="1" s="1"/>
  <c r="H28" i="1"/>
  <c r="I28" i="1" s="1"/>
  <c r="L30" i="1"/>
  <c r="N42" i="1"/>
  <c r="J42" i="1"/>
  <c r="M42" i="1"/>
  <c r="L42" i="1"/>
  <c r="K42" i="1"/>
  <c r="M24" i="1"/>
  <c r="H21" i="1"/>
  <c r="I21" i="1" s="1"/>
  <c r="K30" i="1"/>
  <c r="N30" i="1"/>
  <c r="J30" i="1"/>
  <c r="H32" i="1"/>
  <c r="I32" i="1" s="1"/>
  <c r="I20" i="1"/>
  <c r="I27" i="1"/>
  <c r="I31" i="1"/>
  <c r="I41" i="1"/>
  <c r="J24" i="1" l="1"/>
  <c r="N24" i="1"/>
  <c r="L24" i="1"/>
  <c r="J43" i="1"/>
  <c r="M43" i="1"/>
  <c r="N43" i="1"/>
  <c r="M19" i="1"/>
  <c r="L19" i="1"/>
  <c r="N19" i="1"/>
  <c r="J19" i="1"/>
  <c r="L44" i="1"/>
  <c r="M44" i="1"/>
  <c r="J44" i="1"/>
  <c r="K19" i="1"/>
  <c r="L43" i="1"/>
  <c r="M17" i="1"/>
  <c r="L17" i="1"/>
  <c r="N17" i="1"/>
  <c r="J17" i="1"/>
  <c r="K17" i="1"/>
  <c r="M32" i="1"/>
  <c r="L32" i="1"/>
  <c r="N32" i="1"/>
  <c r="K32" i="1"/>
  <c r="J32" i="1"/>
  <c r="N31" i="1"/>
  <c r="J31" i="1"/>
  <c r="M31" i="1"/>
  <c r="L31" i="1"/>
  <c r="K31" i="1"/>
  <c r="M21" i="1"/>
  <c r="L21" i="1"/>
  <c r="N21" i="1"/>
  <c r="K21" i="1"/>
  <c r="J21" i="1"/>
  <c r="M28" i="1"/>
  <c r="L28" i="1"/>
  <c r="N28" i="1"/>
  <c r="J28" i="1"/>
  <c r="K28" i="1"/>
  <c r="N27" i="1"/>
  <c r="J27" i="1"/>
  <c r="M27" i="1"/>
  <c r="L27" i="1"/>
  <c r="K27" i="1"/>
  <c r="N20" i="1"/>
  <c r="J20" i="1"/>
  <c r="M20" i="1"/>
  <c r="L20" i="1"/>
  <c r="K20" i="1"/>
  <c r="N41" i="1"/>
  <c r="J41" i="1"/>
  <c r="M41" i="1"/>
  <c r="L41" i="1"/>
  <c r="K41" i="1"/>
  <c r="O45" i="1" l="1"/>
</calcChain>
</file>

<file path=xl/sharedStrings.xml><?xml version="1.0" encoding="utf-8"?>
<sst xmlns="http://schemas.openxmlformats.org/spreadsheetml/2006/main" count="84" uniqueCount="61">
  <si>
    <t>S. #</t>
  </si>
  <si>
    <t>Description</t>
  </si>
  <si>
    <t>Unit</t>
  </si>
  <si>
    <t>Qty</t>
  </si>
  <si>
    <t>Total Amount Rs.</t>
  </si>
  <si>
    <t>For PIONEER ENGINEERING SERVICES.</t>
  </si>
  <si>
    <t>M. Bilal Habib ur Rehman</t>
  </si>
  <si>
    <t>Nos</t>
  </si>
  <si>
    <t>Labour Rate</t>
  </si>
  <si>
    <t>Job</t>
  </si>
  <si>
    <t>Material Rate</t>
  </si>
  <si>
    <t>A</t>
  </si>
  <si>
    <t>B</t>
  </si>
  <si>
    <t>C</t>
  </si>
  <si>
    <t>D</t>
  </si>
  <si>
    <t>I</t>
  </si>
  <si>
    <t>(C + D + E + F) x H</t>
  </si>
  <si>
    <t>Terms &amp; Conditions:</t>
  </si>
  <si>
    <t>a) 50% advance</t>
  </si>
  <si>
    <t>b) 25% after delivery of material at site.</t>
  </si>
  <si>
    <t>c) 25% at the time of completion of work.</t>
  </si>
  <si>
    <t>Total Amount</t>
  </si>
  <si>
    <t>Supply and installation of UPVC pipe (NIKASI) including all fittings such as socket, tee, bend, elbow etc. for soil, waste &amp; vent system.</t>
  </si>
  <si>
    <t>Supply and installation of PPRC pipe (IIL) including fittings such as socket, tee, elbow etc. complete in all respect.</t>
  </si>
  <si>
    <t>Supply and installation of Hangers &amp; supports for water supply and drainage system.</t>
  </si>
  <si>
    <t>a) 75 mm</t>
  </si>
  <si>
    <t>b) 100 mm</t>
  </si>
  <si>
    <t>b) 75 mm</t>
  </si>
  <si>
    <t>a) 50 mm</t>
  </si>
  <si>
    <t>c) 100 mm</t>
  </si>
  <si>
    <t>d) 150 mm</t>
  </si>
  <si>
    <t>Supply and installation of 75 mm multi floor drain with 6" x 6" SS Greating.</t>
  </si>
  <si>
    <t>a) 12 mm</t>
  </si>
  <si>
    <t>b) 20 mm</t>
  </si>
  <si>
    <t>c) 25 mm</t>
  </si>
  <si>
    <t>d) 32 mm</t>
  </si>
  <si>
    <t>e) 40 mm</t>
  </si>
  <si>
    <t>f) 50 mm</t>
  </si>
  <si>
    <t>g) 63 mm</t>
  </si>
  <si>
    <t>Rft</t>
  </si>
  <si>
    <t>Supply and installation of clean out.</t>
  </si>
  <si>
    <t>Supply and installation of 12mm thick foam insulation over hot water pipes and fittings.</t>
  </si>
  <si>
    <t>Shop and As-built drawings.</t>
  </si>
  <si>
    <t>Testing and commissioing.</t>
  </si>
  <si>
    <t>Quotation for Plumbing Work 1st Floor Indus Hospital.</t>
  </si>
  <si>
    <t>Rebate 10%</t>
  </si>
  <si>
    <t>Total Margin 10%</t>
  </si>
  <si>
    <t>Pioneer Margin 10%</t>
  </si>
  <si>
    <t>Income Tax 7.5%</t>
  </si>
  <si>
    <t>Transport. &amp; Misc  02%</t>
  </si>
  <si>
    <t>GST 17%</t>
  </si>
  <si>
    <t>Net Total Amount</t>
  </si>
  <si>
    <t>c) 150 mm</t>
  </si>
  <si>
    <t>Ref # PES/indus/039/02/21</t>
  </si>
  <si>
    <t>Supply and installation of gate valves</t>
  </si>
  <si>
    <t>a) 13 mm</t>
  </si>
  <si>
    <t>b) 25 mm</t>
  </si>
  <si>
    <t>c) 32 mm</t>
  </si>
  <si>
    <t>d) 38 mm</t>
  </si>
  <si>
    <t>e) 50 mm</t>
  </si>
  <si>
    <t>f) 63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</si>
</sst>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6" fillId="0" borderId="4" xfId="0" applyFont="1" applyBorder="1" applyAlignment="1">
      <alignment horizontal="center" vertical="center" wrapText="1"/>
    </xf>
    <xf numFmtId="164" fontId="6" fillId="0" borderId="4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65" fontId="0" fillId="0" borderId="0" xfId="1" applyNumberFormat="1" applyFont="1" applyAlignment="1">
      <alignment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vertical="center"/>
    </xf>
    <xf numFmtId="0" fontId="8" fillId="0" borderId="0" xfId="0" applyFont="1" applyAlignment="1"/>
    <xf numFmtId="164" fontId="4" fillId="0" borderId="6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3" fontId="12" fillId="0" borderId="1" xfId="0" applyNumberFormat="1" applyFont="1" applyFill="1" applyBorder="1" applyAlignment="1">
      <alignment horizontal="right" vertical="center" shrinkToFit="1"/>
    </xf>
    <xf numFmtId="164" fontId="8" fillId="0" borderId="0" xfId="1" applyNumberFormat="1" applyFont="1" applyAlignment="1">
      <alignment horizontal="center"/>
    </xf>
    <xf numFmtId="43" fontId="8" fillId="0" borderId="0" xfId="0" applyNumberFormat="1" applyFont="1" applyAlignment="1">
      <alignment horizontal="center"/>
    </xf>
    <xf numFmtId="164" fontId="3" fillId="0" borderId="5" xfId="1" applyNumberFormat="1" applyFont="1" applyBorder="1" applyAlignment="1">
      <alignment vertical="center"/>
    </xf>
    <xf numFmtId="164" fontId="15" fillId="0" borderId="6" xfId="1" applyNumberFormat="1" applyFont="1" applyBorder="1" applyAlignment="1">
      <alignment horizontal="center" vertical="center" wrapText="1"/>
    </xf>
    <xf numFmtId="164" fontId="1" fillId="0" borderId="4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54</xdr:row>
      <xdr:rowOff>190500</xdr:rowOff>
    </xdr:from>
    <xdr:to>
      <xdr:col>1</xdr:col>
      <xdr:colOff>483484</xdr:colOff>
      <xdr:row>57</xdr:row>
      <xdr:rowOff>177165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698950"/>
          <a:ext cx="740659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1954236</xdr:colOff>
      <xdr:row>0</xdr:row>
      <xdr:rowOff>85726</xdr:rowOff>
    </xdr:from>
    <xdr:to>
      <xdr:col>3</xdr:col>
      <xdr:colOff>365105</xdr:colOff>
      <xdr:row>5</xdr:row>
      <xdr:rowOff>123826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0461" y="85726"/>
          <a:ext cx="2363744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61"/>
  <sheetViews>
    <sheetView tabSelected="1" view="pageBreakPreview" topLeftCell="A25" zoomScaleNormal="100" zoomScaleSheetLayoutView="100" workbookViewId="0">
      <selection activeCell="O45" sqref="O45"/>
    </sheetView>
  </sheetViews>
  <sheetFormatPr defaultRowHeight="15" x14ac:dyDescent="0.25"/>
  <cols>
    <col min="1" max="1" width="4.140625" style="12" customWidth="1"/>
    <col min="2" max="2" width="52.42578125" style="18" customWidth="1"/>
    <col min="3" max="3" width="6.85546875" style="22" customWidth="1"/>
    <col min="4" max="4" width="6.42578125" style="12" customWidth="1"/>
    <col min="5" max="5" width="8.42578125" style="22" customWidth="1"/>
    <col min="6" max="6" width="9" style="22" customWidth="1"/>
    <col min="7" max="7" width="10.7109375" style="22" hidden="1" customWidth="1"/>
    <col min="8" max="8" width="8.5703125" style="22" hidden="1" customWidth="1"/>
    <col min="9" max="9" width="11" style="22" hidden="1" customWidth="1"/>
    <col min="10" max="10" width="9.140625" style="22" hidden="1" customWidth="1"/>
    <col min="11" max="11" width="8.5703125" style="22" hidden="1" customWidth="1"/>
    <col min="12" max="12" width="9.28515625" style="22" hidden="1" customWidth="1"/>
    <col min="13" max="13" width="10.140625" style="22" hidden="1" customWidth="1"/>
    <col min="14" max="14" width="8.140625" style="22" hidden="1" customWidth="1"/>
    <col min="15" max="15" width="12.28515625" style="1" customWidth="1"/>
    <col min="16" max="17" width="9.140625" style="19"/>
    <col min="18" max="18" width="13.28515625" style="1" bestFit="1" customWidth="1"/>
    <col min="19" max="21" width="9.140625" style="1"/>
    <col min="22" max="16384" width="9.140625" style="19"/>
  </cols>
  <sheetData>
    <row r="9" spans="1:15" ht="23.45" customHeight="1" x14ac:dyDescent="0.25">
      <c r="A9" s="44" t="s">
        <v>53</v>
      </c>
      <c r="B9" s="44"/>
      <c r="E9" s="30"/>
      <c r="F9" s="30"/>
      <c r="G9" s="30"/>
      <c r="H9" s="30"/>
      <c r="I9" s="30"/>
      <c r="J9" s="30"/>
      <c r="K9" s="30"/>
      <c r="L9" s="30"/>
      <c r="M9" s="30"/>
      <c r="N9" s="30"/>
      <c r="O9" s="27">
        <f ca="1">TODAY()</f>
        <v>44466</v>
      </c>
    </row>
    <row r="10" spans="1:15" ht="10.9" customHeight="1" x14ac:dyDescent="0.25"/>
    <row r="11" spans="1:15" ht="26.25" x14ac:dyDescent="0.4">
      <c r="A11" s="45" t="s">
        <v>44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ht="12" customHeight="1" x14ac:dyDescent="0.25"/>
    <row r="13" spans="1:15" ht="36.75" thickBot="1" x14ac:dyDescent="0.3">
      <c r="A13" s="20" t="s">
        <v>0</v>
      </c>
      <c r="B13" s="20" t="s">
        <v>1</v>
      </c>
      <c r="C13" s="23" t="s">
        <v>2</v>
      </c>
      <c r="D13" s="43" t="s">
        <v>3</v>
      </c>
      <c r="E13" s="31" t="s">
        <v>10</v>
      </c>
      <c r="F13" s="31" t="s">
        <v>8</v>
      </c>
      <c r="G13" s="31" t="s">
        <v>21</v>
      </c>
      <c r="H13" s="31" t="s">
        <v>45</v>
      </c>
      <c r="I13" s="31" t="s">
        <v>51</v>
      </c>
      <c r="J13" s="42" t="s">
        <v>49</v>
      </c>
      <c r="K13" s="31" t="s">
        <v>50</v>
      </c>
      <c r="L13" s="31" t="s">
        <v>46</v>
      </c>
      <c r="M13" s="31" t="s">
        <v>47</v>
      </c>
      <c r="N13" s="31" t="s">
        <v>48</v>
      </c>
      <c r="O13" s="21" t="s">
        <v>21</v>
      </c>
    </row>
    <row r="14" spans="1:15" ht="15.75" hidden="1" thickTop="1" x14ac:dyDescent="0.25">
      <c r="A14" s="6" t="s">
        <v>11</v>
      </c>
      <c r="B14" s="6" t="s">
        <v>12</v>
      </c>
      <c r="C14" s="11"/>
      <c r="D14" s="11"/>
      <c r="E14" s="7" t="s">
        <v>13</v>
      </c>
      <c r="F14" s="7" t="s">
        <v>14</v>
      </c>
      <c r="G14" s="7"/>
      <c r="H14" s="7"/>
      <c r="I14" s="7"/>
      <c r="J14" s="7"/>
      <c r="K14" s="7"/>
      <c r="L14" s="7"/>
      <c r="M14" s="7"/>
      <c r="N14" s="7"/>
      <c r="O14" s="8" t="s">
        <v>15</v>
      </c>
    </row>
    <row r="15" spans="1:15" ht="24.75" hidden="1" thickTop="1" x14ac:dyDescent="0.25">
      <c r="A15" s="9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s">
        <v>16</v>
      </c>
    </row>
    <row r="16" spans="1:15" ht="39" thickTop="1" x14ac:dyDescent="0.25">
      <c r="A16" s="32">
        <v>1</v>
      </c>
      <c r="B16" s="33" t="s">
        <v>22</v>
      </c>
      <c r="C16" s="34"/>
      <c r="D16" s="34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21" x14ac:dyDescent="0.25">
      <c r="A17" s="32"/>
      <c r="B17" s="33" t="s">
        <v>28</v>
      </c>
      <c r="C17" s="32" t="s">
        <v>39</v>
      </c>
      <c r="D17" s="32">
        <v>520</v>
      </c>
      <c r="E17" s="38">
        <v>303</v>
      </c>
      <c r="F17" s="29">
        <v>63</v>
      </c>
      <c r="G17" s="29">
        <f>SUM(E17+F17)*D17</f>
        <v>190320</v>
      </c>
      <c r="H17" s="29">
        <f>G17*10%</f>
        <v>19032</v>
      </c>
      <c r="I17" s="29">
        <f>G17-H17</f>
        <v>171288</v>
      </c>
      <c r="J17" s="29">
        <f>I17*2%</f>
        <v>3425.76</v>
      </c>
      <c r="K17" s="29">
        <f>I17*17%</f>
        <v>29118.960000000003</v>
      </c>
      <c r="L17" s="29">
        <f>I17*10%</f>
        <v>17128.8</v>
      </c>
      <c r="M17" s="29">
        <f>I17*10%</f>
        <v>17128.8</v>
      </c>
      <c r="N17" s="29">
        <f>I17*7.5%</f>
        <v>12846.6</v>
      </c>
      <c r="O17" s="29">
        <f>SUM(E17+F17)*D17</f>
        <v>190320</v>
      </c>
      <c r="P17" s="19">
        <v>242</v>
      </c>
      <c r="Q17" s="19">
        <v>50</v>
      </c>
      <c r="R17" s="1">
        <f>P17*25%</f>
        <v>60.5</v>
      </c>
      <c r="S17" s="1">
        <f>Q17*25%</f>
        <v>12.5</v>
      </c>
      <c r="T17" s="1">
        <f>R17+P17</f>
        <v>302.5</v>
      </c>
      <c r="U17" s="1">
        <f>S17+Q17</f>
        <v>62.5</v>
      </c>
    </row>
    <row r="18" spans="1:21" x14ac:dyDescent="0.25">
      <c r="A18" s="32"/>
      <c r="B18" s="33" t="s">
        <v>27</v>
      </c>
      <c r="C18" s="32" t="s">
        <v>39</v>
      </c>
      <c r="D18" s="32">
        <v>940</v>
      </c>
      <c r="E18" s="38">
        <v>469</v>
      </c>
      <c r="F18" s="29">
        <v>88</v>
      </c>
      <c r="G18" s="29">
        <f t="shared" ref="G18:G44" si="0">SUM(E18+F18)*D18</f>
        <v>523580</v>
      </c>
      <c r="H18" s="29">
        <f t="shared" ref="H18:H44" si="1">G18*10%</f>
        <v>52358</v>
      </c>
      <c r="I18" s="29">
        <f t="shared" ref="I18:I21" si="2">G18-H18</f>
        <v>471222</v>
      </c>
      <c r="J18" s="29">
        <f t="shared" ref="J18:J44" si="3">I18*2%</f>
        <v>9424.44</v>
      </c>
      <c r="K18" s="29">
        <f t="shared" ref="K18:K21" si="4">I18*17%</f>
        <v>80107.740000000005</v>
      </c>
      <c r="L18" s="29">
        <f t="shared" ref="L18:L21" si="5">I18*10%</f>
        <v>47122.200000000004</v>
      </c>
      <c r="M18" s="29">
        <f t="shared" ref="M18:M21" si="6">I18*10%</f>
        <v>47122.200000000004</v>
      </c>
      <c r="N18" s="29">
        <f t="shared" ref="N18:N21" si="7">I18*7.5%</f>
        <v>35341.65</v>
      </c>
      <c r="O18" s="29">
        <f t="shared" ref="O18:O44" si="8">SUM(E18+F18)*D18</f>
        <v>523580</v>
      </c>
      <c r="P18" s="19">
        <v>375</v>
      </c>
      <c r="Q18" s="19">
        <v>70</v>
      </c>
      <c r="R18" s="1">
        <f t="shared" ref="R18:R44" si="9">P18*25%</f>
        <v>93.75</v>
      </c>
      <c r="S18" s="1">
        <f t="shared" ref="S18:S44" si="10">Q18*25%</f>
        <v>17.5</v>
      </c>
      <c r="T18" s="1">
        <f t="shared" ref="T18:T44" si="11">R18+P18</f>
        <v>468.75</v>
      </c>
      <c r="U18" s="1">
        <f t="shared" ref="U18:U44" si="12">S18+Q18</f>
        <v>87.5</v>
      </c>
    </row>
    <row r="19" spans="1:21" x14ac:dyDescent="0.25">
      <c r="A19" s="32"/>
      <c r="B19" s="33" t="s">
        <v>29</v>
      </c>
      <c r="C19" s="32" t="s">
        <v>39</v>
      </c>
      <c r="D19" s="32">
        <v>3200</v>
      </c>
      <c r="E19" s="38">
        <v>733</v>
      </c>
      <c r="F19" s="29">
        <v>125</v>
      </c>
      <c r="G19" s="29">
        <f t="shared" si="0"/>
        <v>2745600</v>
      </c>
      <c r="H19" s="29">
        <f t="shared" si="1"/>
        <v>274560</v>
      </c>
      <c r="I19" s="29">
        <f t="shared" si="2"/>
        <v>2471040</v>
      </c>
      <c r="J19" s="29">
        <f t="shared" si="3"/>
        <v>49420.800000000003</v>
      </c>
      <c r="K19" s="29">
        <f t="shared" si="4"/>
        <v>420076.80000000005</v>
      </c>
      <c r="L19" s="29">
        <f t="shared" si="5"/>
        <v>247104</v>
      </c>
      <c r="M19" s="29">
        <f t="shared" si="6"/>
        <v>247104</v>
      </c>
      <c r="N19" s="29">
        <f t="shared" si="7"/>
        <v>185328</v>
      </c>
      <c r="O19" s="29">
        <f t="shared" si="8"/>
        <v>2745600</v>
      </c>
      <c r="P19" s="19">
        <v>586</v>
      </c>
      <c r="Q19" s="19">
        <v>100</v>
      </c>
      <c r="R19" s="1">
        <f t="shared" si="9"/>
        <v>146.5</v>
      </c>
      <c r="S19" s="1">
        <f t="shared" si="10"/>
        <v>25</v>
      </c>
      <c r="T19" s="1">
        <f t="shared" si="11"/>
        <v>732.5</v>
      </c>
      <c r="U19" s="1">
        <f t="shared" si="12"/>
        <v>125</v>
      </c>
    </row>
    <row r="20" spans="1:21" x14ac:dyDescent="0.25">
      <c r="A20" s="32"/>
      <c r="B20" s="33" t="s">
        <v>30</v>
      </c>
      <c r="C20" s="32" t="s">
        <v>39</v>
      </c>
      <c r="D20" s="32">
        <v>90</v>
      </c>
      <c r="E20" s="38">
        <v>1200</v>
      </c>
      <c r="F20" s="29">
        <v>188</v>
      </c>
      <c r="G20" s="29">
        <f t="shared" si="0"/>
        <v>124920</v>
      </c>
      <c r="H20" s="29">
        <f t="shared" si="1"/>
        <v>12492</v>
      </c>
      <c r="I20" s="29">
        <f t="shared" si="2"/>
        <v>112428</v>
      </c>
      <c r="J20" s="29">
        <f t="shared" si="3"/>
        <v>2248.56</v>
      </c>
      <c r="K20" s="29">
        <f t="shared" si="4"/>
        <v>19112.760000000002</v>
      </c>
      <c r="L20" s="29">
        <f t="shared" si="5"/>
        <v>11242.800000000001</v>
      </c>
      <c r="M20" s="29">
        <f t="shared" si="6"/>
        <v>11242.800000000001</v>
      </c>
      <c r="N20" s="29">
        <f t="shared" si="7"/>
        <v>8432.1</v>
      </c>
      <c r="O20" s="29">
        <f t="shared" si="8"/>
        <v>124920</v>
      </c>
      <c r="P20" s="19">
        <v>960</v>
      </c>
      <c r="Q20" s="19">
        <v>150</v>
      </c>
      <c r="R20" s="1">
        <f t="shared" si="9"/>
        <v>240</v>
      </c>
      <c r="S20" s="1">
        <f t="shared" si="10"/>
        <v>37.5</v>
      </c>
      <c r="T20" s="1">
        <f t="shared" si="11"/>
        <v>1200</v>
      </c>
      <c r="U20" s="1">
        <f t="shared" si="12"/>
        <v>187.5</v>
      </c>
    </row>
    <row r="21" spans="1:21" ht="25.5" x14ac:dyDescent="0.25">
      <c r="A21" s="32">
        <v>2</v>
      </c>
      <c r="B21" s="33" t="s">
        <v>31</v>
      </c>
      <c r="C21" s="32" t="s">
        <v>7</v>
      </c>
      <c r="D21" s="32">
        <v>120</v>
      </c>
      <c r="E21" s="36">
        <v>4375</v>
      </c>
      <c r="F21" s="36">
        <v>1250</v>
      </c>
      <c r="G21" s="29">
        <f t="shared" si="0"/>
        <v>675000</v>
      </c>
      <c r="H21" s="29">
        <f t="shared" si="1"/>
        <v>67500</v>
      </c>
      <c r="I21" s="29">
        <f t="shared" si="2"/>
        <v>607500</v>
      </c>
      <c r="J21" s="29">
        <f t="shared" si="3"/>
        <v>12150</v>
      </c>
      <c r="K21" s="29">
        <f t="shared" si="4"/>
        <v>103275.00000000001</v>
      </c>
      <c r="L21" s="29">
        <f t="shared" si="5"/>
        <v>60750</v>
      </c>
      <c r="M21" s="29">
        <f t="shared" si="6"/>
        <v>60750</v>
      </c>
      <c r="N21" s="29">
        <f t="shared" si="7"/>
        <v>45562.5</v>
      </c>
      <c r="O21" s="29">
        <f t="shared" si="8"/>
        <v>675000</v>
      </c>
      <c r="P21" s="19">
        <v>3500</v>
      </c>
      <c r="Q21" s="19">
        <v>1000</v>
      </c>
      <c r="R21" s="1">
        <f t="shared" si="9"/>
        <v>875</v>
      </c>
      <c r="S21" s="1">
        <f t="shared" si="10"/>
        <v>250</v>
      </c>
      <c r="T21" s="1">
        <f t="shared" si="11"/>
        <v>4375</v>
      </c>
      <c r="U21" s="1">
        <f t="shared" si="12"/>
        <v>1250</v>
      </c>
    </row>
    <row r="22" spans="1:21" x14ac:dyDescent="0.25">
      <c r="A22" s="32">
        <v>3</v>
      </c>
      <c r="B22" s="33" t="s">
        <v>40</v>
      </c>
      <c r="C22" s="34"/>
      <c r="D22" s="34"/>
      <c r="E22" s="28">
        <v>0</v>
      </c>
      <c r="F22" s="28">
        <v>0</v>
      </c>
      <c r="G22" s="28"/>
      <c r="H22" s="28"/>
      <c r="I22" s="28"/>
      <c r="J22" s="28"/>
      <c r="K22" s="28"/>
      <c r="L22" s="28"/>
      <c r="M22" s="28"/>
      <c r="N22" s="28"/>
      <c r="O22" s="29"/>
      <c r="R22" s="1">
        <f t="shared" si="9"/>
        <v>0</v>
      </c>
      <c r="S22" s="1">
        <f t="shared" si="10"/>
        <v>0</v>
      </c>
      <c r="T22" s="1">
        <f t="shared" si="11"/>
        <v>0</v>
      </c>
      <c r="U22" s="1">
        <f t="shared" si="12"/>
        <v>0</v>
      </c>
    </row>
    <row r="23" spans="1:21" x14ac:dyDescent="0.25">
      <c r="A23" s="32"/>
      <c r="B23" s="33" t="s">
        <v>25</v>
      </c>
      <c r="C23" s="32" t="s">
        <v>7</v>
      </c>
      <c r="D23" s="32">
        <v>22</v>
      </c>
      <c r="E23" s="38">
        <v>3750</v>
      </c>
      <c r="F23" s="29">
        <v>625</v>
      </c>
      <c r="G23" s="29">
        <f t="shared" si="0"/>
        <v>96250</v>
      </c>
      <c r="H23" s="29">
        <f t="shared" si="1"/>
        <v>9625</v>
      </c>
      <c r="I23" s="29">
        <f t="shared" ref="I23:I25" si="13">G23-H23</f>
        <v>86625</v>
      </c>
      <c r="J23" s="29">
        <f t="shared" si="3"/>
        <v>1732.5</v>
      </c>
      <c r="K23" s="29">
        <f t="shared" ref="K23:K25" si="14">I23*17%</f>
        <v>14726.250000000002</v>
      </c>
      <c r="L23" s="29">
        <f t="shared" ref="L23:L25" si="15">I23*10%</f>
        <v>8662.5</v>
      </c>
      <c r="M23" s="29">
        <f t="shared" ref="M23:M25" si="16">I23*10%</f>
        <v>8662.5</v>
      </c>
      <c r="N23" s="29">
        <f t="shared" ref="N23:N25" si="17">I23*7.5%</f>
        <v>6496.875</v>
      </c>
      <c r="O23" s="29">
        <f t="shared" si="8"/>
        <v>96250</v>
      </c>
      <c r="P23" s="19">
        <v>3000</v>
      </c>
      <c r="Q23" s="19">
        <v>500</v>
      </c>
      <c r="R23" s="1">
        <f t="shared" si="9"/>
        <v>750</v>
      </c>
      <c r="S23" s="1">
        <f t="shared" si="10"/>
        <v>125</v>
      </c>
      <c r="T23" s="1">
        <f t="shared" si="11"/>
        <v>3750</v>
      </c>
      <c r="U23" s="1">
        <f t="shared" si="12"/>
        <v>625</v>
      </c>
    </row>
    <row r="24" spans="1:21" x14ac:dyDescent="0.25">
      <c r="A24" s="32"/>
      <c r="B24" s="33" t="s">
        <v>26</v>
      </c>
      <c r="C24" s="32" t="s">
        <v>7</v>
      </c>
      <c r="D24" s="32">
        <v>181</v>
      </c>
      <c r="E24" s="38">
        <v>4375</v>
      </c>
      <c r="F24" s="29">
        <v>625</v>
      </c>
      <c r="G24" s="29">
        <f t="shared" si="0"/>
        <v>905000</v>
      </c>
      <c r="H24" s="29">
        <f t="shared" si="1"/>
        <v>90500</v>
      </c>
      <c r="I24" s="29">
        <f t="shared" si="13"/>
        <v>814500</v>
      </c>
      <c r="J24" s="29">
        <f t="shared" si="3"/>
        <v>16290</v>
      </c>
      <c r="K24" s="29">
        <f t="shared" si="14"/>
        <v>138465</v>
      </c>
      <c r="L24" s="29">
        <f t="shared" si="15"/>
        <v>81450</v>
      </c>
      <c r="M24" s="29">
        <f t="shared" si="16"/>
        <v>81450</v>
      </c>
      <c r="N24" s="29">
        <f t="shared" si="17"/>
        <v>61087.5</v>
      </c>
      <c r="O24" s="29">
        <f t="shared" si="8"/>
        <v>905000</v>
      </c>
      <c r="P24" s="19">
        <v>3500</v>
      </c>
      <c r="Q24" s="19">
        <v>500</v>
      </c>
      <c r="R24" s="1">
        <f t="shared" si="9"/>
        <v>875</v>
      </c>
      <c r="S24" s="1">
        <f t="shared" si="10"/>
        <v>125</v>
      </c>
      <c r="T24" s="1">
        <f t="shared" si="11"/>
        <v>4375</v>
      </c>
      <c r="U24" s="1">
        <f t="shared" si="12"/>
        <v>625</v>
      </c>
    </row>
    <row r="25" spans="1:21" x14ac:dyDescent="0.25">
      <c r="A25" s="32"/>
      <c r="B25" s="33" t="s">
        <v>52</v>
      </c>
      <c r="C25" s="32" t="s">
        <v>7</v>
      </c>
      <c r="D25" s="32">
        <v>8</v>
      </c>
      <c r="E25" s="38">
        <v>5000</v>
      </c>
      <c r="F25" s="29">
        <v>625</v>
      </c>
      <c r="G25" s="29">
        <f t="shared" si="0"/>
        <v>45000</v>
      </c>
      <c r="H25" s="29">
        <f t="shared" si="1"/>
        <v>4500</v>
      </c>
      <c r="I25" s="29">
        <f t="shared" si="13"/>
        <v>40500</v>
      </c>
      <c r="J25" s="29">
        <f t="shared" si="3"/>
        <v>810</v>
      </c>
      <c r="K25" s="29">
        <f t="shared" si="14"/>
        <v>6885.0000000000009</v>
      </c>
      <c r="L25" s="29">
        <f t="shared" si="15"/>
        <v>4050</v>
      </c>
      <c r="M25" s="29">
        <f t="shared" si="16"/>
        <v>4050</v>
      </c>
      <c r="N25" s="29">
        <f t="shared" si="17"/>
        <v>3037.5</v>
      </c>
      <c r="O25" s="29">
        <f t="shared" si="8"/>
        <v>45000</v>
      </c>
      <c r="P25" s="19">
        <v>4000</v>
      </c>
      <c r="Q25" s="19">
        <v>500</v>
      </c>
      <c r="R25" s="1">
        <f t="shared" si="9"/>
        <v>1000</v>
      </c>
      <c r="S25" s="1">
        <f t="shared" si="10"/>
        <v>125</v>
      </c>
      <c r="T25" s="1">
        <f t="shared" si="11"/>
        <v>5000</v>
      </c>
      <c r="U25" s="1">
        <f t="shared" si="12"/>
        <v>625</v>
      </c>
    </row>
    <row r="26" spans="1:21" ht="26.25" customHeight="1" x14ac:dyDescent="0.25">
      <c r="A26" s="32">
        <v>4</v>
      </c>
      <c r="B26" s="33" t="s">
        <v>23</v>
      </c>
      <c r="C26" s="34"/>
      <c r="D26" s="34"/>
      <c r="E26" s="28">
        <v>0</v>
      </c>
      <c r="F26" s="28">
        <v>0</v>
      </c>
      <c r="G26" s="28"/>
      <c r="H26" s="28"/>
      <c r="I26" s="28"/>
      <c r="J26" s="28"/>
      <c r="K26" s="28"/>
      <c r="L26" s="28"/>
      <c r="M26" s="28"/>
      <c r="N26" s="28"/>
      <c r="O26" s="28"/>
      <c r="R26" s="1">
        <f t="shared" si="9"/>
        <v>0</v>
      </c>
      <c r="S26" s="1">
        <f t="shared" si="10"/>
        <v>0</v>
      </c>
      <c r="T26" s="1">
        <f t="shared" si="11"/>
        <v>0</v>
      </c>
      <c r="U26" s="1">
        <f t="shared" si="12"/>
        <v>0</v>
      </c>
    </row>
    <row r="27" spans="1:21" x14ac:dyDescent="0.25">
      <c r="A27" s="32"/>
      <c r="B27" s="33" t="s">
        <v>32</v>
      </c>
      <c r="C27" s="32" t="s">
        <v>39</v>
      </c>
      <c r="D27" s="32">
        <v>460</v>
      </c>
      <c r="E27" s="38">
        <v>100</v>
      </c>
      <c r="F27" s="29">
        <v>50</v>
      </c>
      <c r="G27" s="29">
        <f t="shared" si="0"/>
        <v>69000</v>
      </c>
      <c r="H27" s="29">
        <f t="shared" si="1"/>
        <v>6900</v>
      </c>
      <c r="I27" s="29">
        <f t="shared" ref="I27:I44" si="18">G27-H27</f>
        <v>62100</v>
      </c>
      <c r="J27" s="29">
        <f t="shared" si="3"/>
        <v>1242</v>
      </c>
      <c r="K27" s="29">
        <f t="shared" ref="K27:K42" si="19">I27*17%</f>
        <v>10557</v>
      </c>
      <c r="L27" s="29">
        <f t="shared" ref="L27:L44" si="20">I27*10%</f>
        <v>6210</v>
      </c>
      <c r="M27" s="29">
        <f t="shared" ref="M27:M44" si="21">I27*10%</f>
        <v>6210</v>
      </c>
      <c r="N27" s="29">
        <f t="shared" ref="N27:N44" si="22">I27*7.5%</f>
        <v>4657.5</v>
      </c>
      <c r="O27" s="29">
        <f t="shared" si="8"/>
        <v>69000</v>
      </c>
      <c r="P27" s="19">
        <v>80</v>
      </c>
      <c r="Q27" s="19">
        <v>40</v>
      </c>
      <c r="R27" s="1">
        <f t="shared" si="9"/>
        <v>20</v>
      </c>
      <c r="S27" s="1">
        <f t="shared" si="10"/>
        <v>10</v>
      </c>
      <c r="T27" s="1">
        <f t="shared" si="11"/>
        <v>100</v>
      </c>
      <c r="U27" s="1">
        <f t="shared" si="12"/>
        <v>50</v>
      </c>
    </row>
    <row r="28" spans="1:21" x14ac:dyDescent="0.25">
      <c r="A28" s="32"/>
      <c r="B28" s="33" t="s">
        <v>33</v>
      </c>
      <c r="C28" s="32" t="s">
        <v>39</v>
      </c>
      <c r="D28" s="32">
        <v>970</v>
      </c>
      <c r="E28" s="38">
        <v>138</v>
      </c>
      <c r="F28" s="29">
        <v>63</v>
      </c>
      <c r="G28" s="29">
        <f t="shared" si="0"/>
        <v>194970</v>
      </c>
      <c r="H28" s="29">
        <f t="shared" si="1"/>
        <v>19497</v>
      </c>
      <c r="I28" s="29">
        <f t="shared" si="18"/>
        <v>175473</v>
      </c>
      <c r="J28" s="29">
        <f t="shared" si="3"/>
        <v>3509.46</v>
      </c>
      <c r="K28" s="29">
        <f t="shared" si="19"/>
        <v>29830.410000000003</v>
      </c>
      <c r="L28" s="29">
        <f t="shared" si="20"/>
        <v>17547.3</v>
      </c>
      <c r="M28" s="29">
        <f t="shared" si="21"/>
        <v>17547.3</v>
      </c>
      <c r="N28" s="29">
        <f t="shared" si="22"/>
        <v>13160.475</v>
      </c>
      <c r="O28" s="29">
        <f t="shared" si="8"/>
        <v>194970</v>
      </c>
      <c r="P28" s="19">
        <v>110</v>
      </c>
      <c r="Q28" s="19">
        <v>50</v>
      </c>
      <c r="R28" s="1">
        <f t="shared" si="9"/>
        <v>27.5</v>
      </c>
      <c r="S28" s="1">
        <f t="shared" si="10"/>
        <v>12.5</v>
      </c>
      <c r="T28" s="1">
        <f t="shared" si="11"/>
        <v>137.5</v>
      </c>
      <c r="U28" s="1">
        <f t="shared" si="12"/>
        <v>62.5</v>
      </c>
    </row>
    <row r="29" spans="1:21" x14ac:dyDescent="0.25">
      <c r="A29" s="32"/>
      <c r="B29" s="33" t="s">
        <v>34</v>
      </c>
      <c r="C29" s="32" t="s">
        <v>39</v>
      </c>
      <c r="D29" s="32">
        <v>780</v>
      </c>
      <c r="E29" s="38">
        <v>175</v>
      </c>
      <c r="F29" s="29">
        <v>75</v>
      </c>
      <c r="G29" s="29">
        <f t="shared" si="0"/>
        <v>195000</v>
      </c>
      <c r="H29" s="29">
        <f t="shared" si="1"/>
        <v>19500</v>
      </c>
      <c r="I29" s="29">
        <f t="shared" si="18"/>
        <v>175500</v>
      </c>
      <c r="J29" s="29">
        <f t="shared" si="3"/>
        <v>3510</v>
      </c>
      <c r="K29" s="29">
        <f t="shared" si="19"/>
        <v>29835.000000000004</v>
      </c>
      <c r="L29" s="29">
        <f t="shared" si="20"/>
        <v>17550</v>
      </c>
      <c r="M29" s="29">
        <f t="shared" si="21"/>
        <v>17550</v>
      </c>
      <c r="N29" s="29">
        <f t="shared" si="22"/>
        <v>13162.5</v>
      </c>
      <c r="O29" s="29">
        <f t="shared" si="8"/>
        <v>195000</v>
      </c>
      <c r="P29" s="19">
        <v>140</v>
      </c>
      <c r="Q29" s="19">
        <v>60</v>
      </c>
      <c r="R29" s="1">
        <f t="shared" si="9"/>
        <v>35</v>
      </c>
      <c r="S29" s="1">
        <f t="shared" si="10"/>
        <v>15</v>
      </c>
      <c r="T29" s="1">
        <f t="shared" si="11"/>
        <v>175</v>
      </c>
      <c r="U29" s="1">
        <f t="shared" si="12"/>
        <v>75</v>
      </c>
    </row>
    <row r="30" spans="1:21" x14ac:dyDescent="0.25">
      <c r="A30" s="32"/>
      <c r="B30" s="33" t="s">
        <v>35</v>
      </c>
      <c r="C30" s="32" t="s">
        <v>39</v>
      </c>
      <c r="D30" s="32">
        <v>610</v>
      </c>
      <c r="E30" s="38">
        <v>263</v>
      </c>
      <c r="F30" s="29">
        <v>88</v>
      </c>
      <c r="G30" s="29">
        <f t="shared" si="0"/>
        <v>214110</v>
      </c>
      <c r="H30" s="29">
        <f t="shared" si="1"/>
        <v>21411</v>
      </c>
      <c r="I30" s="29">
        <f t="shared" si="18"/>
        <v>192699</v>
      </c>
      <c r="J30" s="29">
        <f t="shared" si="3"/>
        <v>3853.98</v>
      </c>
      <c r="K30" s="29">
        <f t="shared" si="19"/>
        <v>32758.83</v>
      </c>
      <c r="L30" s="29">
        <f t="shared" si="20"/>
        <v>19269.900000000001</v>
      </c>
      <c r="M30" s="29">
        <f t="shared" si="21"/>
        <v>19269.900000000001</v>
      </c>
      <c r="N30" s="29">
        <f t="shared" si="22"/>
        <v>14452.424999999999</v>
      </c>
      <c r="O30" s="29">
        <f t="shared" si="8"/>
        <v>214110</v>
      </c>
      <c r="P30" s="19">
        <v>210</v>
      </c>
      <c r="Q30" s="19">
        <v>70</v>
      </c>
      <c r="R30" s="1">
        <f t="shared" si="9"/>
        <v>52.5</v>
      </c>
      <c r="S30" s="1">
        <f t="shared" si="10"/>
        <v>17.5</v>
      </c>
      <c r="T30" s="1">
        <f t="shared" si="11"/>
        <v>262.5</v>
      </c>
      <c r="U30" s="1">
        <f t="shared" si="12"/>
        <v>87.5</v>
      </c>
    </row>
    <row r="31" spans="1:21" x14ac:dyDescent="0.25">
      <c r="A31" s="32"/>
      <c r="B31" s="33" t="s">
        <v>36</v>
      </c>
      <c r="C31" s="32" t="s">
        <v>39</v>
      </c>
      <c r="D31" s="32">
        <v>80</v>
      </c>
      <c r="E31" s="38">
        <v>344</v>
      </c>
      <c r="F31" s="29">
        <v>100</v>
      </c>
      <c r="G31" s="29">
        <f t="shared" si="0"/>
        <v>35520</v>
      </c>
      <c r="H31" s="29">
        <f t="shared" si="1"/>
        <v>3552</v>
      </c>
      <c r="I31" s="29">
        <f t="shared" si="18"/>
        <v>31968</v>
      </c>
      <c r="J31" s="29">
        <f t="shared" si="3"/>
        <v>639.36</v>
      </c>
      <c r="K31" s="29">
        <f t="shared" si="19"/>
        <v>5434.56</v>
      </c>
      <c r="L31" s="29">
        <f t="shared" si="20"/>
        <v>3196.8</v>
      </c>
      <c r="M31" s="29">
        <f t="shared" si="21"/>
        <v>3196.8</v>
      </c>
      <c r="N31" s="29">
        <f t="shared" si="22"/>
        <v>2397.6</v>
      </c>
      <c r="O31" s="29">
        <f t="shared" si="8"/>
        <v>35520</v>
      </c>
      <c r="P31" s="19">
        <v>275</v>
      </c>
      <c r="Q31" s="19">
        <v>80</v>
      </c>
      <c r="R31" s="1">
        <f t="shared" si="9"/>
        <v>68.75</v>
      </c>
      <c r="S31" s="1">
        <f t="shared" si="10"/>
        <v>20</v>
      </c>
      <c r="T31" s="1">
        <f t="shared" si="11"/>
        <v>343.75</v>
      </c>
      <c r="U31" s="1">
        <f t="shared" si="12"/>
        <v>100</v>
      </c>
    </row>
    <row r="32" spans="1:21" x14ac:dyDescent="0.25">
      <c r="A32" s="32"/>
      <c r="B32" s="33" t="s">
        <v>37</v>
      </c>
      <c r="C32" s="32" t="s">
        <v>39</v>
      </c>
      <c r="D32" s="32">
        <v>60</v>
      </c>
      <c r="E32" s="38">
        <v>519</v>
      </c>
      <c r="F32" s="29">
        <v>113</v>
      </c>
      <c r="G32" s="29">
        <f t="shared" si="0"/>
        <v>37920</v>
      </c>
      <c r="H32" s="29">
        <f t="shared" si="1"/>
        <v>3792</v>
      </c>
      <c r="I32" s="29">
        <f t="shared" si="18"/>
        <v>34128</v>
      </c>
      <c r="J32" s="29">
        <f t="shared" si="3"/>
        <v>682.56000000000006</v>
      </c>
      <c r="K32" s="29">
        <f t="shared" si="19"/>
        <v>5801.76</v>
      </c>
      <c r="L32" s="29">
        <f t="shared" si="20"/>
        <v>3412.8</v>
      </c>
      <c r="M32" s="29">
        <f t="shared" si="21"/>
        <v>3412.8</v>
      </c>
      <c r="N32" s="29">
        <f t="shared" si="22"/>
        <v>2559.6</v>
      </c>
      <c r="O32" s="29">
        <f t="shared" si="8"/>
        <v>37920</v>
      </c>
      <c r="P32" s="19">
        <v>415</v>
      </c>
      <c r="Q32" s="19">
        <v>90</v>
      </c>
      <c r="R32" s="1">
        <f t="shared" si="9"/>
        <v>103.75</v>
      </c>
      <c r="S32" s="1">
        <f t="shared" si="10"/>
        <v>22.5</v>
      </c>
      <c r="T32" s="1">
        <f t="shared" si="11"/>
        <v>518.75</v>
      </c>
      <c r="U32" s="1">
        <f t="shared" si="12"/>
        <v>112.5</v>
      </c>
    </row>
    <row r="33" spans="1:21" x14ac:dyDescent="0.25">
      <c r="A33" s="32"/>
      <c r="B33" s="33" t="s">
        <v>38</v>
      </c>
      <c r="C33" s="32" t="s">
        <v>39</v>
      </c>
      <c r="D33" s="32">
        <v>1160</v>
      </c>
      <c r="E33" s="38">
        <v>69</v>
      </c>
      <c r="F33" s="29">
        <v>125</v>
      </c>
      <c r="G33" s="29">
        <f t="shared" si="0"/>
        <v>225040</v>
      </c>
      <c r="H33" s="29">
        <f t="shared" si="1"/>
        <v>22504</v>
      </c>
      <c r="I33" s="29">
        <f t="shared" si="18"/>
        <v>202536</v>
      </c>
      <c r="J33" s="29">
        <f t="shared" si="3"/>
        <v>4050.7200000000003</v>
      </c>
      <c r="K33" s="29">
        <f t="shared" si="19"/>
        <v>34431.120000000003</v>
      </c>
      <c r="L33" s="29">
        <f t="shared" si="20"/>
        <v>20253.600000000002</v>
      </c>
      <c r="M33" s="29">
        <f t="shared" si="21"/>
        <v>20253.600000000002</v>
      </c>
      <c r="N33" s="29">
        <f t="shared" si="22"/>
        <v>15190.199999999999</v>
      </c>
      <c r="O33" s="29">
        <f t="shared" si="8"/>
        <v>225040</v>
      </c>
      <c r="P33" s="19">
        <v>55</v>
      </c>
      <c r="Q33" s="19">
        <v>100</v>
      </c>
      <c r="R33" s="1">
        <f t="shared" si="9"/>
        <v>13.75</v>
      </c>
      <c r="S33" s="1">
        <f t="shared" si="10"/>
        <v>25</v>
      </c>
      <c r="T33" s="1">
        <f t="shared" si="11"/>
        <v>68.75</v>
      </c>
      <c r="U33" s="1">
        <f t="shared" si="12"/>
        <v>125</v>
      </c>
    </row>
    <row r="34" spans="1:21" x14ac:dyDescent="0.25">
      <c r="A34" s="32">
        <v>5</v>
      </c>
      <c r="B34" s="33" t="s">
        <v>54</v>
      </c>
      <c r="C34" s="34"/>
      <c r="D34" s="34"/>
      <c r="E34" s="28">
        <v>0</v>
      </c>
      <c r="F34" s="28">
        <v>0</v>
      </c>
      <c r="G34" s="28"/>
      <c r="H34" s="28"/>
      <c r="I34" s="28"/>
      <c r="J34" s="28"/>
      <c r="K34" s="28"/>
      <c r="L34" s="28"/>
      <c r="M34" s="28"/>
      <c r="N34" s="28"/>
      <c r="O34" s="28"/>
      <c r="R34" s="1">
        <f t="shared" si="9"/>
        <v>0</v>
      </c>
      <c r="S34" s="1">
        <f t="shared" si="10"/>
        <v>0</v>
      </c>
      <c r="T34" s="1">
        <f t="shared" si="11"/>
        <v>0</v>
      </c>
      <c r="U34" s="1">
        <f t="shared" si="12"/>
        <v>0</v>
      </c>
    </row>
    <row r="35" spans="1:21" x14ac:dyDescent="0.25">
      <c r="A35" s="32"/>
      <c r="B35" s="33" t="s">
        <v>55</v>
      </c>
      <c r="C35" s="32" t="s">
        <v>7</v>
      </c>
      <c r="D35" s="32">
        <v>88</v>
      </c>
      <c r="E35" s="38">
        <v>2400</v>
      </c>
      <c r="F35" s="29">
        <v>625</v>
      </c>
      <c r="G35" s="29">
        <f t="shared" ref="G35:G38" si="23">SUM(E35+F35)*D35</f>
        <v>266200</v>
      </c>
      <c r="H35" s="29">
        <f t="shared" si="1"/>
        <v>26620</v>
      </c>
      <c r="I35" s="29">
        <f t="shared" ref="I35:I38" si="24">G35-H35</f>
        <v>239580</v>
      </c>
      <c r="J35" s="29">
        <f t="shared" si="3"/>
        <v>4791.6000000000004</v>
      </c>
      <c r="K35" s="29">
        <f t="shared" ref="K35:K38" si="25">I35*17%</f>
        <v>40728.600000000006</v>
      </c>
      <c r="L35" s="29">
        <f t="shared" ref="L35:L38" si="26">I35*10%</f>
        <v>23958</v>
      </c>
      <c r="M35" s="29">
        <f t="shared" ref="M35:M38" si="27">I35*10%</f>
        <v>23958</v>
      </c>
      <c r="N35" s="29">
        <f t="shared" ref="N35:N38" si="28">I35*7.5%</f>
        <v>17968.5</v>
      </c>
      <c r="O35" s="29">
        <f t="shared" ref="O35:O40" si="29">SUM(E35+F35)*D35</f>
        <v>266200</v>
      </c>
      <c r="P35" s="19">
        <v>1920</v>
      </c>
      <c r="Q35" s="19">
        <v>500</v>
      </c>
      <c r="R35" s="1">
        <f t="shared" si="9"/>
        <v>480</v>
      </c>
      <c r="S35" s="1">
        <f t="shared" si="10"/>
        <v>125</v>
      </c>
      <c r="T35" s="1">
        <f t="shared" si="11"/>
        <v>2400</v>
      </c>
      <c r="U35" s="1">
        <f t="shared" si="12"/>
        <v>625</v>
      </c>
    </row>
    <row r="36" spans="1:21" x14ac:dyDescent="0.25">
      <c r="A36" s="32"/>
      <c r="B36" s="33" t="s">
        <v>56</v>
      </c>
      <c r="C36" s="32" t="s">
        <v>7</v>
      </c>
      <c r="D36" s="32">
        <v>22</v>
      </c>
      <c r="E36" s="38">
        <v>4320</v>
      </c>
      <c r="F36" s="29">
        <v>625</v>
      </c>
      <c r="G36" s="29">
        <f t="shared" si="23"/>
        <v>108790</v>
      </c>
      <c r="H36" s="29">
        <f t="shared" si="1"/>
        <v>10879</v>
      </c>
      <c r="I36" s="29">
        <f t="shared" si="24"/>
        <v>97911</v>
      </c>
      <c r="J36" s="29">
        <f t="shared" si="3"/>
        <v>1958.22</v>
      </c>
      <c r="K36" s="29">
        <f t="shared" si="25"/>
        <v>16644.870000000003</v>
      </c>
      <c r="L36" s="29">
        <f t="shared" si="26"/>
        <v>9791.1</v>
      </c>
      <c r="M36" s="29">
        <f t="shared" si="27"/>
        <v>9791.1</v>
      </c>
      <c r="N36" s="29">
        <f t="shared" si="28"/>
        <v>7343.3249999999998</v>
      </c>
      <c r="O36" s="29">
        <f t="shared" si="29"/>
        <v>108790</v>
      </c>
      <c r="P36" s="19">
        <v>3456</v>
      </c>
      <c r="Q36" s="19">
        <v>500</v>
      </c>
      <c r="R36" s="1">
        <f t="shared" si="9"/>
        <v>864</v>
      </c>
      <c r="S36" s="1">
        <f t="shared" si="10"/>
        <v>125</v>
      </c>
      <c r="T36" s="1">
        <f t="shared" si="11"/>
        <v>4320</v>
      </c>
      <c r="U36" s="1">
        <f t="shared" si="12"/>
        <v>625</v>
      </c>
    </row>
    <row r="37" spans="1:21" x14ac:dyDescent="0.25">
      <c r="A37" s="32"/>
      <c r="B37" s="33" t="s">
        <v>57</v>
      </c>
      <c r="C37" s="32" t="s">
        <v>7</v>
      </c>
      <c r="D37" s="32">
        <v>9</v>
      </c>
      <c r="E37" s="38">
        <v>5220</v>
      </c>
      <c r="F37" s="29">
        <v>625</v>
      </c>
      <c r="G37" s="29">
        <f t="shared" si="23"/>
        <v>52605</v>
      </c>
      <c r="H37" s="29">
        <f t="shared" si="1"/>
        <v>5260.5</v>
      </c>
      <c r="I37" s="29">
        <f t="shared" si="24"/>
        <v>47344.5</v>
      </c>
      <c r="J37" s="29">
        <f t="shared" si="3"/>
        <v>946.89</v>
      </c>
      <c r="K37" s="29">
        <f t="shared" si="25"/>
        <v>8048.5650000000005</v>
      </c>
      <c r="L37" s="29">
        <f t="shared" si="26"/>
        <v>4734.45</v>
      </c>
      <c r="M37" s="29">
        <f t="shared" si="27"/>
        <v>4734.45</v>
      </c>
      <c r="N37" s="29">
        <f t="shared" si="28"/>
        <v>3550.8375000000001</v>
      </c>
      <c r="O37" s="29">
        <f t="shared" si="29"/>
        <v>52605</v>
      </c>
      <c r="P37" s="19">
        <v>4176</v>
      </c>
      <c r="Q37" s="19">
        <v>500</v>
      </c>
      <c r="R37" s="1">
        <f t="shared" si="9"/>
        <v>1044</v>
      </c>
      <c r="S37" s="1">
        <f t="shared" si="10"/>
        <v>125</v>
      </c>
      <c r="T37" s="1">
        <f t="shared" si="11"/>
        <v>5220</v>
      </c>
      <c r="U37" s="1">
        <f t="shared" si="12"/>
        <v>625</v>
      </c>
    </row>
    <row r="38" spans="1:21" x14ac:dyDescent="0.25">
      <c r="A38" s="32"/>
      <c r="B38" s="33" t="s">
        <v>58</v>
      </c>
      <c r="C38" s="32" t="s">
        <v>7</v>
      </c>
      <c r="D38" s="32">
        <v>7</v>
      </c>
      <c r="E38" s="38">
        <v>7320</v>
      </c>
      <c r="F38" s="29">
        <v>625</v>
      </c>
      <c r="G38" s="29">
        <f t="shared" si="23"/>
        <v>55615</v>
      </c>
      <c r="H38" s="29">
        <f t="shared" si="1"/>
        <v>5561.5</v>
      </c>
      <c r="I38" s="29">
        <f t="shared" si="24"/>
        <v>50053.5</v>
      </c>
      <c r="J38" s="29">
        <f t="shared" si="3"/>
        <v>1001.07</v>
      </c>
      <c r="K38" s="29">
        <f t="shared" si="25"/>
        <v>8509.0950000000012</v>
      </c>
      <c r="L38" s="29">
        <f t="shared" si="26"/>
        <v>5005.3500000000004</v>
      </c>
      <c r="M38" s="29">
        <f t="shared" si="27"/>
        <v>5005.3500000000004</v>
      </c>
      <c r="N38" s="29">
        <f t="shared" si="28"/>
        <v>3754.0124999999998</v>
      </c>
      <c r="O38" s="29">
        <f t="shared" si="29"/>
        <v>55615</v>
      </c>
      <c r="P38" s="19">
        <v>5856</v>
      </c>
      <c r="Q38" s="19">
        <v>500</v>
      </c>
      <c r="R38" s="1">
        <f t="shared" si="9"/>
        <v>1464</v>
      </c>
      <c r="S38" s="1">
        <f t="shared" si="10"/>
        <v>125</v>
      </c>
      <c r="T38" s="1">
        <f t="shared" si="11"/>
        <v>7320</v>
      </c>
      <c r="U38" s="1">
        <f t="shared" si="12"/>
        <v>625</v>
      </c>
    </row>
    <row r="39" spans="1:21" x14ac:dyDescent="0.25">
      <c r="A39" s="32"/>
      <c r="B39" s="33" t="s">
        <v>59</v>
      </c>
      <c r="C39" s="32" t="s">
        <v>7</v>
      </c>
      <c r="D39" s="32">
        <v>12</v>
      </c>
      <c r="E39" s="38">
        <v>12600</v>
      </c>
      <c r="F39" s="29">
        <v>625</v>
      </c>
      <c r="G39" s="29"/>
      <c r="H39" s="29"/>
      <c r="I39" s="29"/>
      <c r="J39" s="29"/>
      <c r="K39" s="29"/>
      <c r="L39" s="29"/>
      <c r="M39" s="29"/>
      <c r="N39" s="29"/>
      <c r="O39" s="29">
        <f t="shared" si="29"/>
        <v>158700</v>
      </c>
      <c r="P39" s="19">
        <v>10080</v>
      </c>
      <c r="Q39" s="19">
        <v>500</v>
      </c>
      <c r="R39" s="1">
        <f t="shared" si="9"/>
        <v>2520</v>
      </c>
      <c r="S39" s="1">
        <f t="shared" si="10"/>
        <v>125</v>
      </c>
      <c r="T39" s="1">
        <f t="shared" si="11"/>
        <v>12600</v>
      </c>
      <c r="U39" s="1">
        <f t="shared" si="12"/>
        <v>625</v>
      </c>
    </row>
    <row r="40" spans="1:21" x14ac:dyDescent="0.25">
      <c r="A40" s="32"/>
      <c r="B40" s="33" t="s">
        <v>60</v>
      </c>
      <c r="C40" s="32" t="s">
        <v>7</v>
      </c>
      <c r="D40" s="32">
        <v>1</v>
      </c>
      <c r="E40" s="38">
        <v>19200</v>
      </c>
      <c r="F40" s="29">
        <v>625</v>
      </c>
      <c r="G40" s="29"/>
      <c r="H40" s="29"/>
      <c r="I40" s="29"/>
      <c r="J40" s="29"/>
      <c r="K40" s="29"/>
      <c r="L40" s="29"/>
      <c r="M40" s="29"/>
      <c r="N40" s="29"/>
      <c r="O40" s="29">
        <f t="shared" si="29"/>
        <v>19825</v>
      </c>
      <c r="P40" s="19">
        <v>15360</v>
      </c>
      <c r="Q40" s="19">
        <v>500</v>
      </c>
      <c r="R40" s="1">
        <f t="shared" si="9"/>
        <v>3840</v>
      </c>
      <c r="S40" s="1">
        <f t="shared" si="10"/>
        <v>125</v>
      </c>
      <c r="T40" s="1">
        <f t="shared" si="11"/>
        <v>19200</v>
      </c>
      <c r="U40" s="1">
        <f t="shared" si="12"/>
        <v>625</v>
      </c>
    </row>
    <row r="41" spans="1:21" ht="25.5" x14ac:dyDescent="0.25">
      <c r="A41" s="32">
        <v>6</v>
      </c>
      <c r="B41" s="33" t="s">
        <v>41</v>
      </c>
      <c r="C41" s="32" t="s">
        <v>9</v>
      </c>
      <c r="D41" s="32">
        <v>1</v>
      </c>
      <c r="E41" s="38">
        <v>187500</v>
      </c>
      <c r="F41" s="29">
        <v>37500</v>
      </c>
      <c r="G41" s="29">
        <f t="shared" si="0"/>
        <v>225000</v>
      </c>
      <c r="H41" s="29">
        <f t="shared" si="1"/>
        <v>22500</v>
      </c>
      <c r="I41" s="29">
        <f t="shared" si="18"/>
        <v>202500</v>
      </c>
      <c r="J41" s="29">
        <f t="shared" si="3"/>
        <v>4050</v>
      </c>
      <c r="K41" s="29">
        <f t="shared" si="19"/>
        <v>34425</v>
      </c>
      <c r="L41" s="29">
        <f t="shared" si="20"/>
        <v>20250</v>
      </c>
      <c r="M41" s="29">
        <f t="shared" si="21"/>
        <v>20250</v>
      </c>
      <c r="N41" s="29">
        <f t="shared" si="22"/>
        <v>15187.5</v>
      </c>
      <c r="O41" s="29">
        <f t="shared" si="8"/>
        <v>225000</v>
      </c>
      <c r="P41" s="19">
        <v>150000</v>
      </c>
      <c r="Q41" s="19">
        <v>30000</v>
      </c>
      <c r="R41" s="1">
        <f t="shared" si="9"/>
        <v>37500</v>
      </c>
      <c r="S41" s="1">
        <f t="shared" si="10"/>
        <v>7500</v>
      </c>
      <c r="T41" s="1">
        <f t="shared" si="11"/>
        <v>187500</v>
      </c>
      <c r="U41" s="1">
        <f t="shared" si="12"/>
        <v>37500</v>
      </c>
    </row>
    <row r="42" spans="1:21" ht="25.5" x14ac:dyDescent="0.25">
      <c r="A42" s="35">
        <v>7</v>
      </c>
      <c r="B42" s="33" t="s">
        <v>24</v>
      </c>
      <c r="C42" s="32" t="s">
        <v>9</v>
      </c>
      <c r="D42" s="32">
        <v>1</v>
      </c>
      <c r="E42" s="29">
        <v>687500</v>
      </c>
      <c r="F42" s="29">
        <v>112500</v>
      </c>
      <c r="G42" s="29">
        <v>90000</v>
      </c>
      <c r="H42" s="29">
        <f t="shared" si="1"/>
        <v>9000</v>
      </c>
      <c r="I42" s="29">
        <f t="shared" si="18"/>
        <v>81000</v>
      </c>
      <c r="J42" s="29">
        <f t="shared" si="3"/>
        <v>1620</v>
      </c>
      <c r="K42" s="29">
        <f t="shared" si="19"/>
        <v>13770.000000000002</v>
      </c>
      <c r="L42" s="29">
        <f t="shared" si="20"/>
        <v>8100</v>
      </c>
      <c r="M42" s="29">
        <f t="shared" si="21"/>
        <v>8100</v>
      </c>
      <c r="N42" s="29">
        <f t="shared" si="22"/>
        <v>6075</v>
      </c>
      <c r="O42" s="29">
        <f t="shared" si="8"/>
        <v>800000</v>
      </c>
      <c r="P42" s="19">
        <v>550000</v>
      </c>
      <c r="Q42" s="19">
        <v>90000</v>
      </c>
      <c r="R42" s="1">
        <f t="shared" si="9"/>
        <v>137500</v>
      </c>
      <c r="S42" s="1">
        <f t="shared" si="10"/>
        <v>22500</v>
      </c>
      <c r="T42" s="1">
        <f t="shared" si="11"/>
        <v>687500</v>
      </c>
      <c r="U42" s="1">
        <f t="shared" si="12"/>
        <v>112500</v>
      </c>
    </row>
    <row r="43" spans="1:21" x14ac:dyDescent="0.25">
      <c r="A43" s="35">
        <v>8</v>
      </c>
      <c r="B43" s="33" t="s">
        <v>42</v>
      </c>
      <c r="C43" s="32" t="s">
        <v>9</v>
      </c>
      <c r="D43" s="32">
        <v>1</v>
      </c>
      <c r="E43" s="29">
        <v>0</v>
      </c>
      <c r="F43" s="29">
        <v>37500</v>
      </c>
      <c r="G43" s="29">
        <f t="shared" si="0"/>
        <v>37500</v>
      </c>
      <c r="H43" s="29">
        <f t="shared" si="1"/>
        <v>3750</v>
      </c>
      <c r="I43" s="29">
        <f t="shared" si="18"/>
        <v>33750</v>
      </c>
      <c r="J43" s="29">
        <f t="shared" si="3"/>
        <v>675</v>
      </c>
      <c r="K43" s="29">
        <v>0</v>
      </c>
      <c r="L43" s="29">
        <f t="shared" si="20"/>
        <v>3375</v>
      </c>
      <c r="M43" s="29">
        <f t="shared" si="21"/>
        <v>3375</v>
      </c>
      <c r="N43" s="29">
        <f t="shared" si="22"/>
        <v>2531.25</v>
      </c>
      <c r="O43" s="29">
        <f t="shared" si="8"/>
        <v>37500</v>
      </c>
      <c r="P43" s="19">
        <v>0</v>
      </c>
      <c r="Q43" s="19">
        <v>30000</v>
      </c>
      <c r="R43" s="1">
        <f t="shared" si="9"/>
        <v>0</v>
      </c>
      <c r="S43" s="1">
        <f t="shared" si="10"/>
        <v>7500</v>
      </c>
      <c r="T43" s="1">
        <f t="shared" si="11"/>
        <v>0</v>
      </c>
      <c r="U43" s="1">
        <f t="shared" si="12"/>
        <v>37500</v>
      </c>
    </row>
    <row r="44" spans="1:21" x14ac:dyDescent="0.25">
      <c r="A44" s="35">
        <v>9</v>
      </c>
      <c r="B44" s="33" t="s">
        <v>43</v>
      </c>
      <c r="C44" s="32" t="s">
        <v>9</v>
      </c>
      <c r="D44" s="32">
        <v>1</v>
      </c>
      <c r="E44" s="29">
        <v>0</v>
      </c>
      <c r="F44" s="29">
        <v>250000</v>
      </c>
      <c r="G44" s="29">
        <f t="shared" si="0"/>
        <v>250000</v>
      </c>
      <c r="H44" s="29">
        <f t="shared" si="1"/>
        <v>25000</v>
      </c>
      <c r="I44" s="29">
        <f t="shared" si="18"/>
        <v>225000</v>
      </c>
      <c r="J44" s="29">
        <f t="shared" si="3"/>
        <v>4500</v>
      </c>
      <c r="K44" s="29">
        <v>0</v>
      </c>
      <c r="L44" s="29">
        <f t="shared" si="20"/>
        <v>22500</v>
      </c>
      <c r="M44" s="29">
        <f t="shared" si="21"/>
        <v>22500</v>
      </c>
      <c r="N44" s="29">
        <f t="shared" si="22"/>
        <v>16875</v>
      </c>
      <c r="O44" s="29">
        <f t="shared" si="8"/>
        <v>250000</v>
      </c>
      <c r="P44" s="19">
        <v>0</v>
      </c>
      <c r="Q44" s="19">
        <v>200000</v>
      </c>
      <c r="R44" s="1">
        <f t="shared" si="9"/>
        <v>0</v>
      </c>
      <c r="S44" s="1">
        <f t="shared" si="10"/>
        <v>50000</v>
      </c>
      <c r="T44" s="1">
        <f t="shared" si="11"/>
        <v>0</v>
      </c>
      <c r="U44" s="1">
        <f t="shared" si="12"/>
        <v>250000</v>
      </c>
    </row>
    <row r="45" spans="1:21" ht="15.75" x14ac:dyDescent="0.25">
      <c r="A45" s="46" t="s">
        <v>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8"/>
      <c r="O45" s="41">
        <f>SUM(O17:O44)</f>
        <v>8251465</v>
      </c>
    </row>
    <row r="46" spans="1:21" ht="11.45" customHeight="1" x14ac:dyDescent="0.25"/>
    <row r="47" spans="1:21" ht="11.45" hidden="1" customHeight="1" x14ac:dyDescent="0.25">
      <c r="A47" s="49" t="s">
        <v>17</v>
      </c>
      <c r="B47" s="49"/>
      <c r="C47" s="24"/>
      <c r="D47" s="13"/>
    </row>
    <row r="48" spans="1:21" ht="11.45" hidden="1" customHeight="1" x14ac:dyDescent="0.25">
      <c r="A48" s="37"/>
      <c r="B48" s="16"/>
      <c r="C48" s="24"/>
      <c r="D48" s="13"/>
    </row>
    <row r="49" spans="1:18" hidden="1" x14ac:dyDescent="0.25">
      <c r="A49" s="44" t="s">
        <v>18</v>
      </c>
      <c r="B49" s="44"/>
    </row>
    <row r="50" spans="1:18" hidden="1" x14ac:dyDescent="0.25">
      <c r="A50" s="44" t="s">
        <v>19</v>
      </c>
      <c r="B50" s="44"/>
    </row>
    <row r="51" spans="1:18" hidden="1" x14ac:dyDescent="0.25">
      <c r="A51" s="44" t="s">
        <v>20</v>
      </c>
      <c r="B51" s="44"/>
    </row>
    <row r="52" spans="1:18" ht="1.5" customHeight="1" x14ac:dyDescent="0.25"/>
    <row r="53" spans="1:18" ht="15.75" x14ac:dyDescent="0.25">
      <c r="A53" s="3" t="s">
        <v>5</v>
      </c>
      <c r="B53" s="4"/>
      <c r="C53" s="25"/>
      <c r="D53" s="14"/>
      <c r="O53" s="2"/>
    </row>
    <row r="54" spans="1:18" ht="3.75" customHeight="1" x14ac:dyDescent="0.25">
      <c r="A54" s="3"/>
      <c r="B54" s="4"/>
      <c r="C54" s="25"/>
      <c r="D54" s="14"/>
      <c r="O54" s="2"/>
    </row>
    <row r="55" spans="1:18" ht="15.75" x14ac:dyDescent="0.25">
      <c r="A55" s="5" t="s">
        <v>6</v>
      </c>
      <c r="B55" s="17"/>
      <c r="C55" s="26"/>
      <c r="D55" s="15"/>
      <c r="O55" s="2"/>
      <c r="R55" s="1">
        <v>6597328</v>
      </c>
    </row>
    <row r="56" spans="1:18" x14ac:dyDescent="0.25">
      <c r="R56" s="1">
        <f>R55*25%</f>
        <v>1649332</v>
      </c>
    </row>
    <row r="57" spans="1:18" x14ac:dyDescent="0.25">
      <c r="N57" s="39"/>
      <c r="R57" s="1">
        <f>R56+R55</f>
        <v>8246660</v>
      </c>
    </row>
    <row r="58" spans="1:18" x14ac:dyDescent="0.25">
      <c r="N58" s="40"/>
    </row>
    <row r="59" spans="1:18" x14ac:dyDescent="0.25">
      <c r="N59" s="39"/>
    </row>
    <row r="60" spans="1:18" x14ac:dyDescent="0.25">
      <c r="N60" s="39"/>
    </row>
    <row r="61" spans="1:18" x14ac:dyDescent="0.25">
      <c r="N61" s="39"/>
    </row>
  </sheetData>
  <mergeCells count="7">
    <mergeCell ref="A50:B50"/>
    <mergeCell ref="A51:B51"/>
    <mergeCell ref="A9:B9"/>
    <mergeCell ref="A11:O11"/>
    <mergeCell ref="A45:N45"/>
    <mergeCell ref="A47:B47"/>
    <mergeCell ref="A49:B49"/>
  </mergeCells>
  <printOptions horizontalCentered="1"/>
  <pageMargins left="0.2" right="0.2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Plumbing</vt:lpstr>
      <vt:lpstr>Plumbing!Print_Area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2021-09-27T11:37:27Z</dcterms:modified>
</cp:coreProperties>
</file>