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Projects 2021\JPMC NEUROLOGY &amp; PSYCHIATRY DEPARTMENTS\Update on 24 Dec 20\"/>
    </mc:Choice>
  </mc:AlternateContent>
  <bookViews>
    <workbookView xWindow="120" yWindow="990" windowWidth="12510" windowHeight="7095" tabRatio="911" firstSheet="1" activeTab="1"/>
  </bookViews>
  <sheets>
    <sheet name="Summery  1st IPC " sheetId="2" state="hidden" r:id="rId1"/>
    <sheet name="Plumbing Works (UGT)" sheetId="11" r:id="rId2"/>
    <sheet name="Summary" sheetId="1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xlnm._FilterDatabase" localSheetId="1" hidden="1">'Plumbing Works (UGT)'!$I$1:$I$174</definedName>
    <definedName name="ABGRNT">#REF!</definedName>
    <definedName name="AGGBASE">#REF!</definedName>
    <definedName name="AGGSBBASE">#REF!</definedName>
    <definedName name="ANCHOR">#REF!</definedName>
    <definedName name="APFLSCL">#REF!</definedName>
    <definedName name="b">#REF!</definedName>
    <definedName name="ba">#REF!</definedName>
    <definedName name="BathtubCPBrasswash075">[1]Material!$J$73</definedName>
    <definedName name="BMFR">#REF!</definedName>
    <definedName name="BMFRS">#REF!</definedName>
    <definedName name="BMSXH">#REF!</definedName>
    <definedName name="BMSXS">#REF!</definedName>
    <definedName name="CCJALI">#REF!</definedName>
    <definedName name="CHQRDTL">#REF!</definedName>
    <definedName name="CLRCRT">#REF!</definedName>
    <definedName name="CLRGLASS">[2]Sheet1!$K$28</definedName>
    <definedName name="CPmixer1hole05">[1]Material!$J$285</definedName>
    <definedName name="CPstopcock05">[1]Material!$J$290</definedName>
    <definedName name="CRSH">#REF!</definedName>
    <definedName name="DRCLSR">[2]Sheet1!$K$27</definedName>
    <definedName name="DRSTPPR">[2]Sheet1!$K$26</definedName>
    <definedName name="ENMLPNT">[2]Sheet1!$K$12</definedName>
    <definedName name="FLLNG">#REF!</definedName>
    <definedName name="FORMICA">[2]Sheet1!$K$17</definedName>
    <definedName name="GBFLSCL">#REF!</definedName>
    <definedName name="GLUE">[2]Sheet1!$K$18</definedName>
    <definedName name="GML">#REF!</definedName>
    <definedName name="GRNT">#REF!</definedName>
    <definedName name="GROUT">#REF!</definedName>
    <definedName name="HNGS">[2]Sheet1!$K$23</definedName>
    <definedName name="INZ3011TEXT">[3]DA30!$C$398</definedName>
    <definedName name="INZ3017TEXT">[3]DA30!$C$531</definedName>
    <definedName name="INZ3056TEXT">[3]DA30!$C$1473</definedName>
    <definedName name="KCKPLT">[2]Sheet1!$K$20</definedName>
    <definedName name="KRBSTN">#REF!</definedName>
    <definedName name="LMNTSHUTT">[2]Sheet1!$K$16</definedName>
    <definedName name="LOCK">[2]Sheet1!$K$24</definedName>
    <definedName name="LPPNG">[2]Sheet1!$K$19</definedName>
    <definedName name="Mo">#REF!</definedName>
    <definedName name="MSFRAME">[2]Sheet1!$K$11</definedName>
    <definedName name="Nailofsizes">[4]Material!$J$762</definedName>
    <definedName name="NAILS">[2]Sheet1!$K$30</definedName>
    <definedName name="NMFLSCL">#REF!</definedName>
    <definedName name="OPCF">#REF!</definedName>
    <definedName name="PDLO">'[5]Finish Basic Rates'!$F$15</definedName>
    <definedName name="Pigmentofanycolour">[1]Material!$J$960</definedName>
    <definedName name="PNTAM">#REF!</definedName>
    <definedName name="PNTME">#REF!</definedName>
    <definedName name="PNTPE">#REF!</definedName>
    <definedName name="PNTRFL">#REF!</definedName>
    <definedName name="PNTVE">#REF!</definedName>
    <definedName name="PNTWS">#REF!</definedName>
    <definedName name="POLSH">[2]Sheet1!$K$22</definedName>
    <definedName name="PRCTILE">#REF!</definedName>
    <definedName name="_xlnm.Print_Area" localSheetId="1">'Plumbing Works (UGT)'!$A$1:$O$176</definedName>
    <definedName name="_xlnm.Print_Area" localSheetId="2">Summary!$A$1:$E$20</definedName>
    <definedName name="_xlnm.Print_Area" localSheetId="0">'Summery  1st IPC '!$A$1:$F$42</definedName>
    <definedName name="_xlnm.Print_Area">#REF!</definedName>
    <definedName name="_xlnm.Print_Titles" localSheetId="1">'Plumbing Works (UGT)'!$4:$7</definedName>
    <definedName name="_xlnm.Print_Titles" localSheetId="0">'Summery  1st IPC '!$1:$5</definedName>
    <definedName name="_xlnm.Print_Titles">#REF!</definedName>
    <definedName name="RMC">'[6]Materials Basic Rates'!$F$13</definedName>
    <definedName name="RMD">'[6]Materials Basic Rates'!$F$14</definedName>
    <definedName name="SA">#REF!</definedName>
    <definedName name="SAND">#REF!</definedName>
    <definedName name="Sinkpillartap2way">[1]Material!$J$1107</definedName>
    <definedName name="Sinkplugwithchain">[1]Material!$J$1108</definedName>
    <definedName name="Sinkstainlesssteel1000500">[1]Material!$J$1109</definedName>
    <definedName name="Sol">#REF!</definedName>
    <definedName name="SR">[7]Sheet1!$C$8</definedName>
    <definedName name="SRA">[7]Sheet1!$D$15</definedName>
    <definedName name="SRB">[7]Sheet1!$D$16</definedName>
    <definedName name="STEEL">'[8]Finish Basic Rates'!$F$180</definedName>
    <definedName name="sto">#REF!</definedName>
    <definedName name="Sunkhandle">[4]Material!$J$1106</definedName>
    <definedName name="Tierod">[4]Material!$J$1222</definedName>
    <definedName name="Tor_Steel">[7]Sheet1!$C$7</definedName>
    <definedName name="TWRBLT">[2]Sheet1!$K$25</definedName>
    <definedName name="vc">'[9]Finish Basic Rates'!$F$19</definedName>
    <definedName name="vmiw">'[9]Finish Basic Rates'!$F$8</definedName>
    <definedName name="VNYLTL">#REF!</definedName>
    <definedName name="VYNLTL">#REF!</definedName>
    <definedName name="Washbasin450mm18whitecolour">[1]Material!$J$1277</definedName>
    <definedName name="Washbasinboltkit">[1]Material!$J$1286</definedName>
    <definedName name="WATR">#REF!</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IREGLASS">[2]Sheet1!$K$29</definedName>
    <definedName name="Woodenrodforshoes">[4]Material!$J$1313</definedName>
    <definedName name="WTCM">#REF!</definedName>
  </definedNames>
  <calcPr calcId="152511" iterate="1" calcOnSave="0"/>
</workbook>
</file>

<file path=xl/calcChain.xml><?xml version="1.0" encoding="utf-8"?>
<calcChain xmlns="http://schemas.openxmlformats.org/spreadsheetml/2006/main">
  <c r="R173" i="11" l="1"/>
  <c r="P12" i="11"/>
  <c r="Q12" i="11" s="1"/>
  <c r="R12" i="11" s="1"/>
  <c r="P13" i="11"/>
  <c r="Q13" i="11" s="1"/>
  <c r="R13" i="11" s="1"/>
  <c r="P14" i="11"/>
  <c r="Q14" i="11"/>
  <c r="R14" i="11" s="1"/>
  <c r="P15" i="11"/>
  <c r="Q15" i="11"/>
  <c r="R15" i="11"/>
  <c r="P16" i="11"/>
  <c r="Q16" i="11"/>
  <c r="R16" i="11"/>
  <c r="P17" i="11"/>
  <c r="Q17" i="11" s="1"/>
  <c r="R17" i="11" s="1"/>
  <c r="P18" i="11"/>
  <c r="Q18" i="11"/>
  <c r="R18" i="11" s="1"/>
  <c r="P19" i="11"/>
  <c r="Q19" i="11"/>
  <c r="R19" i="11"/>
  <c r="P20" i="11"/>
  <c r="Q20" i="11"/>
  <c r="R20" i="11"/>
  <c r="P21" i="11"/>
  <c r="Q21" i="11" s="1"/>
  <c r="R21" i="11" s="1"/>
  <c r="P22" i="11"/>
  <c r="Q22" i="11"/>
  <c r="R22" i="11" s="1"/>
  <c r="P23" i="11"/>
  <c r="Q23" i="11"/>
  <c r="R23" i="11"/>
  <c r="P24" i="11"/>
  <c r="Q24" i="11"/>
  <c r="R24" i="11"/>
  <c r="P25" i="11"/>
  <c r="Q25" i="11" s="1"/>
  <c r="R25" i="11" s="1"/>
  <c r="P26" i="11"/>
  <c r="Q26" i="11"/>
  <c r="R26" i="11" s="1"/>
  <c r="P27" i="11"/>
  <c r="Q27" i="11"/>
  <c r="R27" i="11"/>
  <c r="P28" i="11"/>
  <c r="Q28" i="11" s="1"/>
  <c r="R28" i="11" s="1"/>
  <c r="P29" i="11"/>
  <c r="Q29" i="11" s="1"/>
  <c r="R29" i="11" s="1"/>
  <c r="P30" i="11"/>
  <c r="Q30" i="11"/>
  <c r="R30" i="11" s="1"/>
  <c r="P31" i="11"/>
  <c r="Q31" i="11"/>
  <c r="R31" i="11"/>
  <c r="P32" i="11"/>
  <c r="Q32" i="11" s="1"/>
  <c r="R32" i="11" s="1"/>
  <c r="P33" i="11"/>
  <c r="Q33" i="11" s="1"/>
  <c r="R33" i="11" s="1"/>
  <c r="P34" i="11"/>
  <c r="Q34" i="11"/>
  <c r="R34" i="11" s="1"/>
  <c r="P35" i="11"/>
  <c r="Q35" i="11"/>
  <c r="R35" i="11"/>
  <c r="P36" i="11"/>
  <c r="Q36" i="11" s="1"/>
  <c r="R36" i="11" s="1"/>
  <c r="P37" i="11"/>
  <c r="Q37" i="11" s="1"/>
  <c r="R37" i="11" s="1"/>
  <c r="P38" i="11"/>
  <c r="Q38" i="11"/>
  <c r="R38" i="11" s="1"/>
  <c r="P39" i="11"/>
  <c r="Q39" i="11"/>
  <c r="R39" i="11"/>
  <c r="P40" i="11"/>
  <c r="Q40" i="11" s="1"/>
  <c r="R40" i="11" s="1"/>
  <c r="P41" i="11"/>
  <c r="Q41" i="11" s="1"/>
  <c r="R41" i="11" s="1"/>
  <c r="P42" i="11"/>
  <c r="Q42" i="11"/>
  <c r="R42" i="11" s="1"/>
  <c r="P43" i="11"/>
  <c r="Q43" i="11"/>
  <c r="R43" i="11"/>
  <c r="P44" i="11"/>
  <c r="Q44" i="11" s="1"/>
  <c r="R44" i="11" s="1"/>
  <c r="P45" i="11"/>
  <c r="Q45" i="11" s="1"/>
  <c r="R45" i="11" s="1"/>
  <c r="P46" i="11"/>
  <c r="Q46" i="11"/>
  <c r="R46" i="11" s="1"/>
  <c r="P47" i="11"/>
  <c r="Q47" i="11"/>
  <c r="R47" i="11"/>
  <c r="P48" i="11"/>
  <c r="Q48" i="11" s="1"/>
  <c r="R48" i="11" s="1"/>
  <c r="P49" i="11"/>
  <c r="Q49" i="11" s="1"/>
  <c r="R49" i="11" s="1"/>
  <c r="P50" i="11"/>
  <c r="Q50" i="11"/>
  <c r="R50" i="11" s="1"/>
  <c r="P51" i="11"/>
  <c r="Q51" i="11"/>
  <c r="R51" i="11"/>
  <c r="P52" i="11"/>
  <c r="Q52" i="11" s="1"/>
  <c r="R52" i="11" s="1"/>
  <c r="P53" i="11"/>
  <c r="Q53" i="11" s="1"/>
  <c r="R53" i="11" s="1"/>
  <c r="P54" i="11"/>
  <c r="Q54" i="11"/>
  <c r="R54" i="11" s="1"/>
  <c r="P55" i="11"/>
  <c r="Q55" i="11"/>
  <c r="R55" i="11"/>
  <c r="P56" i="11"/>
  <c r="Q56" i="11" s="1"/>
  <c r="R56" i="11" s="1"/>
  <c r="P57" i="11"/>
  <c r="Q57" i="11" s="1"/>
  <c r="R57" i="11" s="1"/>
  <c r="P58" i="11"/>
  <c r="Q58" i="11"/>
  <c r="R58" i="11" s="1"/>
  <c r="P59" i="11"/>
  <c r="Q59" i="11"/>
  <c r="R59" i="11"/>
  <c r="P60" i="11"/>
  <c r="Q60" i="11" s="1"/>
  <c r="R60" i="11" s="1"/>
  <c r="P61" i="11"/>
  <c r="Q61" i="11" s="1"/>
  <c r="R61" i="11" s="1"/>
  <c r="P62" i="11"/>
  <c r="Q62" i="11"/>
  <c r="R62" i="11" s="1"/>
  <c r="P63" i="11"/>
  <c r="Q63" i="11"/>
  <c r="R63" i="11"/>
  <c r="P64" i="11"/>
  <c r="Q64" i="11" s="1"/>
  <c r="R64" i="11" s="1"/>
  <c r="P65" i="11"/>
  <c r="Q65" i="11" s="1"/>
  <c r="R65" i="11" s="1"/>
  <c r="P66" i="11"/>
  <c r="Q66" i="11"/>
  <c r="R66" i="11" s="1"/>
  <c r="P67" i="11"/>
  <c r="Q67" i="11"/>
  <c r="R67" i="11"/>
  <c r="P68" i="11"/>
  <c r="Q68" i="11" s="1"/>
  <c r="R68" i="11" s="1"/>
  <c r="P69" i="11"/>
  <c r="Q69" i="11" s="1"/>
  <c r="R69" i="11" s="1"/>
  <c r="P70" i="11"/>
  <c r="Q70" i="11"/>
  <c r="R70" i="11" s="1"/>
  <c r="P71" i="11"/>
  <c r="Q71" i="11"/>
  <c r="R71" i="11"/>
  <c r="P72" i="11"/>
  <c r="Q72" i="11" s="1"/>
  <c r="R72" i="11" s="1"/>
  <c r="P73" i="11"/>
  <c r="Q73" i="11" s="1"/>
  <c r="R73" i="11" s="1"/>
  <c r="P74" i="11"/>
  <c r="Q74" i="11"/>
  <c r="R74" i="11" s="1"/>
  <c r="P75" i="11"/>
  <c r="Q75" i="11"/>
  <c r="R75" i="11"/>
  <c r="P76" i="11"/>
  <c r="Q76" i="11" s="1"/>
  <c r="R76" i="11" s="1"/>
  <c r="P77" i="11"/>
  <c r="Q77" i="11" s="1"/>
  <c r="R77" i="11" s="1"/>
  <c r="P78" i="11"/>
  <c r="Q78" i="11"/>
  <c r="R78" i="11" s="1"/>
  <c r="P79" i="11"/>
  <c r="Q79" i="11"/>
  <c r="R79" i="11"/>
  <c r="P80" i="11"/>
  <c r="Q80" i="11" s="1"/>
  <c r="R80" i="11" s="1"/>
  <c r="P81" i="11"/>
  <c r="Q81" i="11" s="1"/>
  <c r="R81" i="11" s="1"/>
  <c r="P82" i="11"/>
  <c r="Q82" i="11"/>
  <c r="R82" i="11" s="1"/>
  <c r="P83" i="11"/>
  <c r="Q83" i="11"/>
  <c r="R83" i="11"/>
  <c r="P84" i="11"/>
  <c r="Q84" i="11" s="1"/>
  <c r="R84" i="11" s="1"/>
  <c r="P85" i="11"/>
  <c r="Q85" i="11" s="1"/>
  <c r="R85" i="11" s="1"/>
  <c r="P86" i="11"/>
  <c r="Q86" i="11"/>
  <c r="R86" i="11" s="1"/>
  <c r="P87" i="11"/>
  <c r="Q87" i="11"/>
  <c r="R87" i="11"/>
  <c r="P88" i="11"/>
  <c r="Q88" i="11" s="1"/>
  <c r="R88" i="11" s="1"/>
  <c r="P89" i="11"/>
  <c r="Q89" i="11" s="1"/>
  <c r="R89" i="11" s="1"/>
  <c r="P90" i="11"/>
  <c r="Q90" i="11"/>
  <c r="R90" i="11" s="1"/>
  <c r="P91" i="11"/>
  <c r="Q91" i="11"/>
  <c r="R91" i="11"/>
  <c r="P92" i="11"/>
  <c r="Q92" i="11" s="1"/>
  <c r="R92" i="11" s="1"/>
  <c r="P93" i="11"/>
  <c r="Q93" i="11" s="1"/>
  <c r="R93" i="11" s="1"/>
  <c r="P94" i="11"/>
  <c r="Q94" i="11"/>
  <c r="R94" i="11" s="1"/>
  <c r="P95" i="11"/>
  <c r="Q95" i="11"/>
  <c r="R95" i="11"/>
  <c r="P96" i="11"/>
  <c r="Q96" i="11" s="1"/>
  <c r="R96" i="11" s="1"/>
  <c r="P97" i="11"/>
  <c r="Q97" i="11" s="1"/>
  <c r="R97" i="11" s="1"/>
  <c r="P98" i="11"/>
  <c r="Q98" i="11"/>
  <c r="R98" i="11" s="1"/>
  <c r="P99" i="11"/>
  <c r="Q99" i="11"/>
  <c r="R99" i="11"/>
  <c r="P100" i="11"/>
  <c r="Q100" i="11" s="1"/>
  <c r="R100" i="11" s="1"/>
  <c r="P101" i="11"/>
  <c r="Q101" i="11" s="1"/>
  <c r="R101" i="11" s="1"/>
  <c r="P102" i="11"/>
  <c r="Q102" i="11"/>
  <c r="R102" i="11" s="1"/>
  <c r="P103" i="11"/>
  <c r="Q103" i="11"/>
  <c r="R103" i="11"/>
  <c r="P104" i="11"/>
  <c r="Q104" i="11" s="1"/>
  <c r="R104" i="11" s="1"/>
  <c r="P105" i="11"/>
  <c r="Q105" i="11" s="1"/>
  <c r="R105" i="11" s="1"/>
  <c r="P106" i="11"/>
  <c r="Q106" i="11"/>
  <c r="R106" i="11" s="1"/>
  <c r="P107" i="11"/>
  <c r="Q107" i="11"/>
  <c r="R107" i="11"/>
  <c r="P108" i="11"/>
  <c r="Q108" i="11" s="1"/>
  <c r="R108" i="11" s="1"/>
  <c r="P109" i="11"/>
  <c r="Q109" i="11" s="1"/>
  <c r="R109" i="11" s="1"/>
  <c r="P110" i="11"/>
  <c r="Q110" i="11"/>
  <c r="R110" i="11" s="1"/>
  <c r="P111" i="11"/>
  <c r="Q111" i="11"/>
  <c r="R111" i="11"/>
  <c r="P112" i="11"/>
  <c r="Q112" i="11" s="1"/>
  <c r="R112" i="11" s="1"/>
  <c r="P113" i="11"/>
  <c r="Q113" i="11" s="1"/>
  <c r="R113" i="11" s="1"/>
  <c r="P114" i="11"/>
  <c r="Q114" i="11"/>
  <c r="R114" i="11" s="1"/>
  <c r="P115" i="11"/>
  <c r="Q115" i="11"/>
  <c r="R115" i="11"/>
  <c r="P116" i="11"/>
  <c r="Q116" i="11" s="1"/>
  <c r="R116" i="11" s="1"/>
  <c r="P117" i="11"/>
  <c r="Q117" i="11" s="1"/>
  <c r="R117" i="11" s="1"/>
  <c r="P118" i="11"/>
  <c r="Q118" i="11"/>
  <c r="R118" i="11" s="1"/>
  <c r="P119" i="11"/>
  <c r="Q119" i="11"/>
  <c r="R119" i="11"/>
  <c r="P120" i="11"/>
  <c r="Q120" i="11" s="1"/>
  <c r="R120" i="11" s="1"/>
  <c r="P121" i="11"/>
  <c r="Q121" i="11" s="1"/>
  <c r="R121" i="11" s="1"/>
  <c r="P122" i="11"/>
  <c r="Q122" i="11"/>
  <c r="R122" i="11" s="1"/>
  <c r="P123" i="11"/>
  <c r="Q123" i="11"/>
  <c r="R123" i="11"/>
  <c r="P124" i="11"/>
  <c r="Q124" i="11" s="1"/>
  <c r="R124" i="11" s="1"/>
  <c r="P125" i="11"/>
  <c r="Q125" i="11" s="1"/>
  <c r="R125" i="11" s="1"/>
  <c r="P126" i="11"/>
  <c r="Q126" i="11"/>
  <c r="R126" i="11" s="1"/>
  <c r="P127" i="11"/>
  <c r="Q127" i="11"/>
  <c r="R127" i="11"/>
  <c r="P128" i="11"/>
  <c r="Q128" i="11" s="1"/>
  <c r="R128" i="11" s="1"/>
  <c r="P129" i="11"/>
  <c r="Q129" i="11" s="1"/>
  <c r="R129" i="11" s="1"/>
  <c r="P130" i="11"/>
  <c r="Q130" i="11"/>
  <c r="R130" i="11" s="1"/>
  <c r="P131" i="11"/>
  <c r="Q131" i="11"/>
  <c r="R131" i="11"/>
  <c r="P132" i="11"/>
  <c r="Q132" i="11" s="1"/>
  <c r="R132" i="11" s="1"/>
  <c r="P133" i="11"/>
  <c r="Q133" i="11" s="1"/>
  <c r="R133" i="11" s="1"/>
  <c r="P134" i="11"/>
  <c r="Q134" i="11"/>
  <c r="R134" i="11" s="1"/>
  <c r="P135" i="11"/>
  <c r="Q135" i="11"/>
  <c r="R135" i="11"/>
  <c r="P136" i="11"/>
  <c r="Q136" i="11" s="1"/>
  <c r="R136" i="11" s="1"/>
  <c r="P137" i="11"/>
  <c r="Q137" i="11" s="1"/>
  <c r="R137" i="11" s="1"/>
  <c r="P138" i="11"/>
  <c r="Q138" i="11"/>
  <c r="R138" i="11" s="1"/>
  <c r="P139" i="11"/>
  <c r="Q139" i="11"/>
  <c r="R139" i="11"/>
  <c r="P140" i="11"/>
  <c r="Q140" i="11" s="1"/>
  <c r="R140" i="11" s="1"/>
  <c r="P141" i="11"/>
  <c r="Q141" i="11" s="1"/>
  <c r="R141" i="11" s="1"/>
  <c r="P142" i="11"/>
  <c r="Q142" i="11"/>
  <c r="R142" i="11" s="1"/>
  <c r="P143" i="11"/>
  <c r="Q143" i="11"/>
  <c r="R143" i="11"/>
  <c r="P144" i="11"/>
  <c r="Q144" i="11" s="1"/>
  <c r="R144" i="11" s="1"/>
  <c r="P145" i="11"/>
  <c r="Q145" i="11" s="1"/>
  <c r="R145" i="11" s="1"/>
  <c r="P146" i="11"/>
  <c r="Q146" i="11"/>
  <c r="R146" i="11" s="1"/>
  <c r="P147" i="11"/>
  <c r="Q147" i="11"/>
  <c r="R147" i="11"/>
  <c r="P148" i="11"/>
  <c r="Q148" i="11" s="1"/>
  <c r="R148" i="11" s="1"/>
  <c r="P149" i="11"/>
  <c r="Q149" i="11" s="1"/>
  <c r="R149" i="11" s="1"/>
  <c r="P150" i="11"/>
  <c r="Q150" i="11"/>
  <c r="R150" i="11" s="1"/>
  <c r="P151" i="11"/>
  <c r="Q151" i="11"/>
  <c r="R151" i="11"/>
  <c r="P152" i="11"/>
  <c r="Q152" i="11" s="1"/>
  <c r="R152" i="11" s="1"/>
  <c r="P153" i="11"/>
  <c r="Q153" i="11" s="1"/>
  <c r="R153" i="11" s="1"/>
  <c r="P154" i="11"/>
  <c r="Q154" i="11"/>
  <c r="R154" i="11" s="1"/>
  <c r="P155" i="11"/>
  <c r="Q155" i="11"/>
  <c r="R155" i="11"/>
  <c r="P156" i="11"/>
  <c r="Q156" i="11" s="1"/>
  <c r="R156" i="11" s="1"/>
  <c r="P157" i="11"/>
  <c r="Q157" i="11" s="1"/>
  <c r="R157" i="11" s="1"/>
  <c r="P158" i="11"/>
  <c r="Q158" i="11"/>
  <c r="R158" i="11" s="1"/>
  <c r="P159" i="11"/>
  <c r="Q159" i="11"/>
  <c r="R159" i="11"/>
  <c r="P160" i="11"/>
  <c r="Q160" i="11" s="1"/>
  <c r="R160" i="11" s="1"/>
  <c r="P161" i="11"/>
  <c r="Q161" i="11" s="1"/>
  <c r="R161" i="11" s="1"/>
  <c r="P162" i="11"/>
  <c r="Q162" i="11"/>
  <c r="R162" i="11" s="1"/>
  <c r="P163" i="11"/>
  <c r="Q163" i="11"/>
  <c r="R163" i="11"/>
  <c r="P164" i="11"/>
  <c r="Q164" i="11" s="1"/>
  <c r="R164" i="11" s="1"/>
  <c r="P165" i="11"/>
  <c r="Q165" i="11" s="1"/>
  <c r="R165" i="11" s="1"/>
  <c r="P166" i="11"/>
  <c r="Q166" i="11"/>
  <c r="R166" i="11" s="1"/>
  <c r="P167" i="11"/>
  <c r="Q167" i="11"/>
  <c r="R167" i="11"/>
  <c r="P168" i="11"/>
  <c r="Q168" i="11" s="1"/>
  <c r="R168" i="11" s="1"/>
  <c r="P169" i="11"/>
  <c r="Q169" i="11" s="1"/>
  <c r="R169" i="11" s="1"/>
  <c r="P170" i="11"/>
  <c r="Q170" i="11"/>
  <c r="R170" i="11" s="1"/>
  <c r="P171" i="11"/>
  <c r="Q171" i="11"/>
  <c r="R171" i="11"/>
  <c r="P172" i="11"/>
  <c r="Q172" i="11" s="1"/>
  <c r="R172" i="11" s="1"/>
  <c r="R11" i="11"/>
  <c r="Q11" i="11"/>
  <c r="P11" i="11"/>
  <c r="O175" i="11" l="1"/>
  <c r="O12" i="11" l="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77" i="11"/>
  <c r="O78" i="11"/>
  <c r="O79" i="11"/>
  <c r="O80" i="11"/>
  <c r="O81" i="11"/>
  <c r="O82" i="11"/>
  <c r="O83" i="11"/>
  <c r="O84" i="11"/>
  <c r="O85" i="11"/>
  <c r="O86" i="11"/>
  <c r="O87" i="11"/>
  <c r="O88" i="11"/>
  <c r="O89" i="11"/>
  <c r="O90" i="11"/>
  <c r="O91" i="11"/>
  <c r="O92" i="11"/>
  <c r="O93" i="11"/>
  <c r="O94" i="11"/>
  <c r="O95" i="11"/>
  <c r="O96" i="11"/>
  <c r="O97" i="11"/>
  <c r="O98" i="11"/>
  <c r="O99" i="11"/>
  <c r="O100" i="11"/>
  <c r="O101" i="11"/>
  <c r="O102" i="11"/>
  <c r="O103" i="11"/>
  <c r="O104" i="11"/>
  <c r="O105" i="11"/>
  <c r="O106" i="11"/>
  <c r="O107" i="11"/>
  <c r="O108" i="11"/>
  <c r="O109" i="11"/>
  <c r="O110" i="11"/>
  <c r="O111" i="11"/>
  <c r="O112" i="11"/>
  <c r="O113" i="11"/>
  <c r="O114" i="11"/>
  <c r="O115" i="11"/>
  <c r="O116" i="11"/>
  <c r="O117" i="11"/>
  <c r="O118" i="11"/>
  <c r="O119" i="11"/>
  <c r="O120" i="11"/>
  <c r="O121" i="11"/>
  <c r="O122" i="11"/>
  <c r="O123" i="11"/>
  <c r="O124" i="11"/>
  <c r="O125" i="11"/>
  <c r="O126" i="11"/>
  <c r="O127" i="11"/>
  <c r="O128" i="11"/>
  <c r="O129" i="11"/>
  <c r="O130" i="11"/>
  <c r="O131" i="11"/>
  <c r="O132" i="11"/>
  <c r="O133" i="11"/>
  <c r="O134" i="11"/>
  <c r="O135" i="11"/>
  <c r="O136" i="11"/>
  <c r="O137" i="11"/>
  <c r="O138" i="11"/>
  <c r="O139" i="11"/>
  <c r="O140" i="11"/>
  <c r="O141" i="11"/>
  <c r="O142" i="11"/>
  <c r="O143" i="11"/>
  <c r="O144" i="11"/>
  <c r="O145" i="11"/>
  <c r="O146" i="11"/>
  <c r="O147" i="11"/>
  <c r="O148" i="11"/>
  <c r="O149" i="11"/>
  <c r="O150" i="11"/>
  <c r="O151" i="11"/>
  <c r="O152" i="11"/>
  <c r="O153" i="11"/>
  <c r="O154" i="11"/>
  <c r="O155" i="11"/>
  <c r="O156" i="11"/>
  <c r="O157" i="11"/>
  <c r="O158" i="11"/>
  <c r="O159" i="11"/>
  <c r="O160" i="11"/>
  <c r="O161" i="11"/>
  <c r="O162" i="11"/>
  <c r="O163" i="11"/>
  <c r="O164" i="11"/>
  <c r="O165" i="11"/>
  <c r="O166" i="11"/>
  <c r="O167" i="11"/>
  <c r="O168" i="11"/>
  <c r="O169" i="11"/>
  <c r="O170" i="11"/>
  <c r="O171" i="11"/>
  <c r="O172" i="11"/>
  <c r="O11" i="11"/>
  <c r="O173" i="11" l="1"/>
  <c r="O176" i="11" s="1"/>
  <c r="K19" i="11" l="1"/>
  <c r="K21" i="11"/>
  <c r="K30" i="11"/>
  <c r="K32" i="11"/>
  <c r="K36" i="11"/>
  <c r="K49" i="11"/>
  <c r="K50" i="11"/>
  <c r="K55" i="11"/>
  <c r="K57" i="11"/>
  <c r="K59" i="11"/>
  <c r="K62" i="11"/>
  <c r="K65" i="11"/>
  <c r="K67" i="11"/>
  <c r="K68" i="11"/>
  <c r="K71" i="11"/>
  <c r="K74" i="11"/>
  <c r="K77" i="11"/>
  <c r="K80" i="11"/>
  <c r="K83" i="11"/>
  <c r="K84" i="11"/>
  <c r="K86" i="11"/>
  <c r="K93" i="11"/>
  <c r="K96" i="11"/>
  <c r="K98" i="11"/>
  <c r="K101" i="11"/>
  <c r="K102" i="11"/>
  <c r="K103" i="11"/>
  <c r="K108" i="11"/>
  <c r="K109" i="11"/>
  <c r="K112" i="11"/>
  <c r="K113" i="11"/>
  <c r="K116" i="11"/>
  <c r="K118" i="11"/>
  <c r="K122" i="11"/>
  <c r="K127" i="11"/>
  <c r="K128" i="11"/>
  <c r="K130" i="11"/>
  <c r="K133" i="11"/>
  <c r="K134" i="11"/>
  <c r="K135" i="11"/>
  <c r="K136" i="11"/>
  <c r="K137" i="11"/>
  <c r="K138" i="11"/>
  <c r="K142" i="11"/>
  <c r="K143" i="11"/>
  <c r="K145" i="11"/>
  <c r="K146" i="11"/>
  <c r="K150" i="11"/>
  <c r="K153" i="11"/>
  <c r="K155" i="11"/>
  <c r="K157" i="11"/>
  <c r="K159" i="11"/>
  <c r="K161" i="11"/>
  <c r="K162" i="11"/>
  <c r="K164" i="11"/>
  <c r="K168" i="11"/>
  <c r="K171" i="11"/>
  <c r="F132" i="11" l="1"/>
  <c r="G132" i="11" s="1"/>
  <c r="H132" i="11" s="1"/>
  <c r="I132" i="11" s="1"/>
  <c r="F131" i="11"/>
  <c r="G131" i="11" s="1"/>
  <c r="F129" i="11"/>
  <c r="F126" i="11"/>
  <c r="F125" i="11"/>
  <c r="G125" i="11" s="1"/>
  <c r="F124" i="11"/>
  <c r="F123" i="11"/>
  <c r="G123" i="11" s="1"/>
  <c r="F121" i="11"/>
  <c r="G121" i="11" s="1"/>
  <c r="F120" i="11"/>
  <c r="F119" i="11"/>
  <c r="G119" i="11" s="1"/>
  <c r="F117" i="11"/>
  <c r="G117" i="11" s="1"/>
  <c r="F115" i="11"/>
  <c r="G115" i="11" s="1"/>
  <c r="F114" i="11"/>
  <c r="F111" i="11"/>
  <c r="G111" i="11" s="1"/>
  <c r="F110" i="11"/>
  <c r="F107" i="11"/>
  <c r="G107" i="11" s="1"/>
  <c r="F106" i="11"/>
  <c r="F105" i="11"/>
  <c r="G105" i="11" s="1"/>
  <c r="F104" i="11"/>
  <c r="F100" i="11"/>
  <c r="F99" i="11"/>
  <c r="G99" i="11" s="1"/>
  <c r="F97" i="11"/>
  <c r="G97" i="11" s="1"/>
  <c r="F95" i="11"/>
  <c r="G95" i="11" s="1"/>
  <c r="F94" i="11"/>
  <c r="F92" i="11"/>
  <c r="F91" i="11"/>
  <c r="G91" i="11" s="1"/>
  <c r="F90" i="11"/>
  <c r="F89" i="11"/>
  <c r="G89" i="11" s="1"/>
  <c r="F88" i="11"/>
  <c r="F87" i="11"/>
  <c r="G87" i="11" s="1"/>
  <c r="F85" i="11"/>
  <c r="G85" i="11" s="1"/>
  <c r="F82" i="11"/>
  <c r="F81" i="11"/>
  <c r="G81" i="11" s="1"/>
  <c r="F79" i="11"/>
  <c r="G79" i="11" s="1"/>
  <c r="F78" i="11"/>
  <c r="F76" i="11"/>
  <c r="F75" i="11"/>
  <c r="G75" i="11" s="1"/>
  <c r="F73" i="11"/>
  <c r="G73" i="11" s="1"/>
  <c r="F72" i="11"/>
  <c r="F70" i="11"/>
  <c r="F69" i="11"/>
  <c r="G69" i="11" s="1"/>
  <c r="F66" i="11"/>
  <c r="G66" i="11" s="1"/>
  <c r="H66" i="11" s="1"/>
  <c r="I66" i="11" s="1"/>
  <c r="F64" i="11"/>
  <c r="G64" i="11" s="1"/>
  <c r="H64" i="11" s="1"/>
  <c r="I64" i="11" s="1"/>
  <c r="F63" i="11"/>
  <c r="G63" i="11" s="1"/>
  <c r="H63" i="11" s="1"/>
  <c r="I63" i="11" s="1"/>
  <c r="F61" i="11"/>
  <c r="G61" i="11" s="1"/>
  <c r="H61" i="11" s="1"/>
  <c r="I61" i="11" s="1"/>
  <c r="F60" i="11"/>
  <c r="G60" i="11" s="1"/>
  <c r="H60" i="11" s="1"/>
  <c r="I60" i="11" s="1"/>
  <c r="F58" i="11"/>
  <c r="G58" i="11" s="1"/>
  <c r="H58" i="11" s="1"/>
  <c r="I58" i="11" s="1"/>
  <c r="F56" i="11"/>
  <c r="G56" i="11" s="1"/>
  <c r="H56" i="11" s="1"/>
  <c r="I56" i="11" s="1"/>
  <c r="F54" i="11"/>
  <c r="G54" i="11" s="1"/>
  <c r="H54" i="11" s="1"/>
  <c r="I54" i="11" s="1"/>
  <c r="F53" i="11"/>
  <c r="G53" i="11" s="1"/>
  <c r="H53" i="11" s="1"/>
  <c r="I53" i="11" s="1"/>
  <c r="F52" i="11"/>
  <c r="G52" i="11" s="1"/>
  <c r="H52" i="11" s="1"/>
  <c r="I52" i="11" s="1"/>
  <c r="F51" i="11"/>
  <c r="G51" i="11" s="1"/>
  <c r="H51" i="11" s="1"/>
  <c r="I51" i="11" s="1"/>
  <c r="F48" i="11"/>
  <c r="G48" i="11" s="1"/>
  <c r="H48" i="11" s="1"/>
  <c r="I48" i="11" s="1"/>
  <c r="F47" i="11"/>
  <c r="G47" i="11" s="1"/>
  <c r="H47" i="11" s="1"/>
  <c r="I47" i="11" s="1"/>
  <c r="F46" i="11"/>
  <c r="G46" i="11" s="1"/>
  <c r="H46" i="11" s="1"/>
  <c r="I46" i="11" s="1"/>
  <c r="F45" i="11"/>
  <c r="G45" i="11" s="1"/>
  <c r="H45" i="11" s="1"/>
  <c r="I45" i="11" s="1"/>
  <c r="F44" i="11"/>
  <c r="G44" i="11" s="1"/>
  <c r="H44" i="11" s="1"/>
  <c r="I44" i="11" s="1"/>
  <c r="F43" i="11"/>
  <c r="G43" i="11" s="1"/>
  <c r="H43" i="11" s="1"/>
  <c r="I43" i="11" s="1"/>
  <c r="F42" i="11"/>
  <c r="G42" i="11" s="1"/>
  <c r="H42" i="11" s="1"/>
  <c r="I42" i="11" s="1"/>
  <c r="F41" i="11"/>
  <c r="G41" i="11" s="1"/>
  <c r="H41" i="11" s="1"/>
  <c r="I41" i="11" s="1"/>
  <c r="F40" i="11"/>
  <c r="G40" i="11" s="1"/>
  <c r="H40" i="11" s="1"/>
  <c r="I40" i="11" s="1"/>
  <c r="F39" i="11"/>
  <c r="G39" i="11" s="1"/>
  <c r="H39" i="11" s="1"/>
  <c r="I39" i="11" s="1"/>
  <c r="F38" i="11"/>
  <c r="G38" i="11" s="1"/>
  <c r="H38" i="11" s="1"/>
  <c r="I38" i="11" s="1"/>
  <c r="F37" i="11"/>
  <c r="G37" i="11" s="1"/>
  <c r="H37" i="11" s="1"/>
  <c r="I37" i="11" s="1"/>
  <c r="F35" i="11"/>
  <c r="G35" i="11" s="1"/>
  <c r="H35" i="11" s="1"/>
  <c r="I35" i="11" s="1"/>
  <c r="F34" i="11"/>
  <c r="G34" i="11" s="1"/>
  <c r="H34" i="11" s="1"/>
  <c r="I34" i="11" s="1"/>
  <c r="F33" i="11"/>
  <c r="G33" i="11" s="1"/>
  <c r="H33" i="11" s="1"/>
  <c r="I33" i="11" s="1"/>
  <c r="F31" i="11"/>
  <c r="G31" i="11" s="1"/>
  <c r="H31" i="11" s="1"/>
  <c r="I31" i="11" s="1"/>
  <c r="F29" i="11"/>
  <c r="G29" i="11" s="1"/>
  <c r="H29" i="11" s="1"/>
  <c r="I29" i="11" s="1"/>
  <c r="F28" i="11"/>
  <c r="G28" i="11" s="1"/>
  <c r="H28" i="11" s="1"/>
  <c r="I28" i="11" s="1"/>
  <c r="F27" i="11"/>
  <c r="G27" i="11" s="1"/>
  <c r="H27" i="11" s="1"/>
  <c r="I27" i="11" s="1"/>
  <c r="F26" i="11"/>
  <c r="G26" i="11" s="1"/>
  <c r="H26" i="11" s="1"/>
  <c r="I26" i="11" s="1"/>
  <c r="F25" i="11"/>
  <c r="G25" i="11" s="1"/>
  <c r="H25" i="11" s="1"/>
  <c r="I25" i="11" s="1"/>
  <c r="F24" i="11"/>
  <c r="G24" i="11" s="1"/>
  <c r="H24" i="11" s="1"/>
  <c r="I24" i="11" s="1"/>
  <c r="F23" i="11"/>
  <c r="G23" i="11" s="1"/>
  <c r="H23" i="11" s="1"/>
  <c r="I23" i="11" s="1"/>
  <c r="F22" i="11"/>
  <c r="G22" i="11" s="1"/>
  <c r="H22" i="11" s="1"/>
  <c r="I22" i="11" s="1"/>
  <c r="F20" i="11"/>
  <c r="G20" i="11" s="1"/>
  <c r="H20" i="11" s="1"/>
  <c r="I20" i="11" s="1"/>
  <c r="F18" i="11"/>
  <c r="G18" i="11" s="1"/>
  <c r="H18" i="11" s="1"/>
  <c r="I18" i="11" s="1"/>
  <c r="F17" i="11"/>
  <c r="G17" i="11" s="1"/>
  <c r="H17" i="11" s="1"/>
  <c r="I17" i="11" s="1"/>
  <c r="F16" i="11"/>
  <c r="G16" i="11" s="1"/>
  <c r="H16" i="11" s="1"/>
  <c r="I16" i="11" s="1"/>
  <c r="F15" i="11"/>
  <c r="G15" i="11" s="1"/>
  <c r="H15" i="11" s="1"/>
  <c r="I15" i="11" s="1"/>
  <c r="F14" i="11"/>
  <c r="F13" i="11"/>
  <c r="G13" i="11" s="1"/>
  <c r="H13" i="11" s="1"/>
  <c r="I13" i="11" s="1"/>
  <c r="F12" i="11"/>
  <c r="G12" i="11" s="1"/>
  <c r="H12" i="11" s="1"/>
  <c r="I12" i="11" s="1"/>
  <c r="F11" i="11"/>
  <c r="G11" i="11" s="1"/>
  <c r="H11" i="11" s="1"/>
  <c r="I11" i="11" s="1"/>
  <c r="G14" i="11" l="1"/>
  <c r="H14" i="11" s="1"/>
  <c r="I14" i="11" s="1"/>
  <c r="G129" i="11"/>
  <c r="H129" i="11" s="1"/>
  <c r="J132" i="11"/>
  <c r="K132" i="11" s="1"/>
  <c r="H131" i="11"/>
  <c r="I131" i="11" s="1"/>
  <c r="G126" i="11"/>
  <c r="H126" i="11" s="1"/>
  <c r="I126" i="11" s="1"/>
  <c r="G124" i="11"/>
  <c r="H124" i="11" s="1"/>
  <c r="G120" i="11"/>
  <c r="H120" i="11" s="1"/>
  <c r="G114" i="11"/>
  <c r="H114" i="11" s="1"/>
  <c r="G110" i="11"/>
  <c r="H110" i="11" s="1"/>
  <c r="G106" i="11"/>
  <c r="H106" i="11" s="1"/>
  <c r="G104" i="11"/>
  <c r="H104" i="11" s="1"/>
  <c r="G100" i="11"/>
  <c r="H100" i="11" s="1"/>
  <c r="G94" i="11"/>
  <c r="H94" i="11" s="1"/>
  <c r="G92" i="11"/>
  <c r="H92" i="11" s="1"/>
  <c r="G90" i="11"/>
  <c r="H90" i="11" s="1"/>
  <c r="G88" i="11"/>
  <c r="H88" i="11" s="1"/>
  <c r="G82" i="11"/>
  <c r="H82" i="11" s="1"/>
  <c r="G78" i="11"/>
  <c r="H78" i="11" s="1"/>
  <c r="G76" i="11"/>
  <c r="H76" i="11" s="1"/>
  <c r="G72" i="11"/>
  <c r="H72" i="11" s="1"/>
  <c r="G70" i="11"/>
  <c r="H70" i="11" s="1"/>
  <c r="H125" i="11"/>
  <c r="I125" i="11" s="1"/>
  <c r="H123" i="11"/>
  <c r="I123" i="11" s="1"/>
  <c r="H121" i="11"/>
  <c r="I121" i="11" s="1"/>
  <c r="H119" i="11"/>
  <c r="I119" i="11" s="1"/>
  <c r="H117" i="11"/>
  <c r="I117" i="11" s="1"/>
  <c r="H115" i="11"/>
  <c r="I115" i="11" s="1"/>
  <c r="H111" i="11"/>
  <c r="I111" i="11" s="1"/>
  <c r="H107" i="11"/>
  <c r="I107" i="11" s="1"/>
  <c r="H105" i="11"/>
  <c r="I105" i="11" s="1"/>
  <c r="H99" i="11"/>
  <c r="I99" i="11" s="1"/>
  <c r="H97" i="11"/>
  <c r="I97" i="11" s="1"/>
  <c r="H95" i="11"/>
  <c r="I95" i="11" s="1"/>
  <c r="H91" i="11"/>
  <c r="I91" i="11" s="1"/>
  <c r="H89" i="11"/>
  <c r="I89" i="11" s="1"/>
  <c r="H87" i="11"/>
  <c r="I87" i="11" s="1"/>
  <c r="H85" i="11"/>
  <c r="I85" i="11" s="1"/>
  <c r="H81" i="11"/>
  <c r="I81" i="11" s="1"/>
  <c r="H79" i="11"/>
  <c r="I79" i="11" s="1"/>
  <c r="H75" i="11"/>
  <c r="I75" i="11" s="1"/>
  <c r="H73" i="11"/>
  <c r="I73" i="11" s="1"/>
  <c r="H69" i="11"/>
  <c r="I69" i="11" s="1"/>
  <c r="J64" i="11"/>
  <c r="K64" i="11" s="1"/>
  <c r="J60" i="11"/>
  <c r="K60" i="11" s="1"/>
  <c r="J56" i="11"/>
  <c r="K56" i="11" s="1"/>
  <c r="J52" i="11"/>
  <c r="K52" i="11" s="1"/>
  <c r="J48" i="11"/>
  <c r="K48" i="11" s="1"/>
  <c r="J44" i="11"/>
  <c r="K44" i="11" s="1"/>
  <c r="J40" i="11"/>
  <c r="K40" i="11" s="1"/>
  <c r="J28" i="11"/>
  <c r="K28" i="11" s="1"/>
  <c r="J24" i="11"/>
  <c r="K24" i="11" s="1"/>
  <c r="J20" i="11"/>
  <c r="K20" i="11" s="1"/>
  <c r="J16" i="11"/>
  <c r="K16" i="11" s="1"/>
  <c r="J61" i="11"/>
  <c r="K61" i="11" s="1"/>
  <c r="J53" i="11"/>
  <c r="K53" i="11" s="1"/>
  <c r="J45" i="11"/>
  <c r="K45" i="11" s="1"/>
  <c r="J41" i="11"/>
  <c r="K41" i="11" s="1"/>
  <c r="J37" i="11"/>
  <c r="K37" i="11" s="1"/>
  <c r="J33" i="11"/>
  <c r="K33" i="11" s="1"/>
  <c r="J29" i="11"/>
  <c r="K29" i="11" s="1"/>
  <c r="J25" i="11"/>
  <c r="K25" i="11" s="1"/>
  <c r="J17" i="11"/>
  <c r="K17" i="11" s="1"/>
  <c r="J13" i="11"/>
  <c r="K13" i="11" s="1"/>
  <c r="J66" i="11"/>
  <c r="K66" i="11" s="1"/>
  <c r="J58" i="11"/>
  <c r="K58" i="11" s="1"/>
  <c r="J54" i="11"/>
  <c r="K54" i="11" s="1"/>
  <c r="J46" i="11"/>
  <c r="K46" i="11" s="1"/>
  <c r="J42" i="11"/>
  <c r="K42" i="11" s="1"/>
  <c r="J38" i="11"/>
  <c r="K38" i="11" s="1"/>
  <c r="J34" i="11"/>
  <c r="K34" i="11" s="1"/>
  <c r="J26" i="11"/>
  <c r="K26" i="11" s="1"/>
  <c r="J22" i="11"/>
  <c r="K22" i="11" s="1"/>
  <c r="J18" i="11"/>
  <c r="K18" i="11" s="1"/>
  <c r="J14" i="11"/>
  <c r="K14" i="11" s="1"/>
  <c r="J63" i="11"/>
  <c r="K63" i="11" s="1"/>
  <c r="J51" i="11"/>
  <c r="K51" i="11" s="1"/>
  <c r="J47" i="11"/>
  <c r="K47" i="11" s="1"/>
  <c r="J43" i="11"/>
  <c r="K43" i="11" s="1"/>
  <c r="J39" i="11"/>
  <c r="K39" i="11" s="1"/>
  <c r="J35" i="11"/>
  <c r="K35" i="11" s="1"/>
  <c r="J31" i="11"/>
  <c r="K31" i="11" s="1"/>
  <c r="J27" i="11"/>
  <c r="K27" i="11" s="1"/>
  <c r="J23" i="11"/>
  <c r="K23" i="11" s="1"/>
  <c r="J15" i="11"/>
  <c r="K15" i="11" s="1"/>
  <c r="J12" i="11"/>
  <c r="K12" i="11" s="1"/>
  <c r="J11" i="11"/>
  <c r="K11" i="11" s="1"/>
  <c r="J75" i="11" l="1"/>
  <c r="K75" i="11" s="1"/>
  <c r="J87" i="11"/>
  <c r="K87" i="11" s="1"/>
  <c r="J111" i="11"/>
  <c r="K111" i="11" s="1"/>
  <c r="J81" i="11"/>
  <c r="K81" i="11" s="1"/>
  <c r="J105" i="11"/>
  <c r="K105" i="11" s="1"/>
  <c r="I82" i="11"/>
  <c r="J82" i="11" s="1"/>
  <c r="J73" i="11"/>
  <c r="I72" i="11"/>
  <c r="J72" i="11" s="1"/>
  <c r="I88" i="11"/>
  <c r="J88" i="11" s="1"/>
  <c r="I100" i="11"/>
  <c r="J100" i="11" s="1"/>
  <c r="I114" i="11"/>
  <c r="J114" i="11" s="1"/>
  <c r="K114" i="11" s="1"/>
  <c r="I70" i="11"/>
  <c r="J70" i="11" s="1"/>
  <c r="I94" i="11"/>
  <c r="J94" i="11" s="1"/>
  <c r="J107" i="11"/>
  <c r="I76" i="11"/>
  <c r="J76" i="11" s="1"/>
  <c r="I90" i="11"/>
  <c r="J90" i="11" s="1"/>
  <c r="I104" i="11"/>
  <c r="J104" i="11" s="1"/>
  <c r="I120" i="11"/>
  <c r="J120" i="11" s="1"/>
  <c r="I110" i="11"/>
  <c r="J110" i="11" s="1"/>
  <c r="I78" i="11"/>
  <c r="J78" i="11" s="1"/>
  <c r="K78" i="11" s="1"/>
  <c r="I92" i="11"/>
  <c r="J92" i="11" s="1"/>
  <c r="I106" i="11"/>
  <c r="J106" i="11" s="1"/>
  <c r="I124" i="11"/>
  <c r="J124" i="11" s="1"/>
  <c r="I129" i="11"/>
  <c r="J129" i="11" s="1"/>
  <c r="J95" i="11"/>
  <c r="K95" i="11" s="1"/>
  <c r="J97" i="11"/>
  <c r="K97" i="11" s="1"/>
  <c r="J119" i="11"/>
  <c r="K119" i="11" s="1"/>
  <c r="J85" i="11"/>
  <c r="J121" i="11"/>
  <c r="K121" i="11" s="1"/>
  <c r="J123" i="11"/>
  <c r="K123" i="11" s="1"/>
  <c r="J99" i="11"/>
  <c r="J115" i="11"/>
  <c r="J79" i="11"/>
  <c r="J89" i="11"/>
  <c r="K89" i="11" s="1"/>
  <c r="L89" i="11" s="1"/>
  <c r="M89" i="11" s="1"/>
  <c r="L132" i="11"/>
  <c r="M132" i="11" s="1"/>
  <c r="J126" i="11"/>
  <c r="K126" i="11" s="1"/>
  <c r="J91" i="11"/>
  <c r="K91" i="11" s="1"/>
  <c r="J69" i="11"/>
  <c r="J117" i="11"/>
  <c r="K117" i="11" s="1"/>
  <c r="J125" i="11"/>
  <c r="K125" i="11" s="1"/>
  <c r="J131" i="11"/>
  <c r="K131" i="11" s="1"/>
  <c r="L12" i="11"/>
  <c r="M12" i="11" s="1"/>
  <c r="L43" i="11"/>
  <c r="M43" i="11" s="1"/>
  <c r="L34" i="11"/>
  <c r="M34" i="11" s="1"/>
  <c r="L25" i="11"/>
  <c r="M25" i="11" s="1"/>
  <c r="L16" i="11"/>
  <c r="M16" i="11" s="1"/>
  <c r="L48" i="11"/>
  <c r="M48" i="11" s="1"/>
  <c r="L15" i="11"/>
  <c r="M15" i="11" s="1"/>
  <c r="L31" i="11"/>
  <c r="M31" i="11" s="1"/>
  <c r="L47" i="11"/>
  <c r="M47" i="11" s="1"/>
  <c r="L63" i="11"/>
  <c r="M63" i="11" s="1"/>
  <c r="L22" i="11"/>
  <c r="M22" i="11" s="1"/>
  <c r="L38" i="11"/>
  <c r="M38" i="11" s="1"/>
  <c r="L54" i="11"/>
  <c r="M54" i="11" s="1"/>
  <c r="L13" i="11"/>
  <c r="M13" i="11" s="1"/>
  <c r="L29" i="11"/>
  <c r="M29" i="11" s="1"/>
  <c r="L45" i="11"/>
  <c r="M45" i="11" s="1"/>
  <c r="L61" i="11"/>
  <c r="M61" i="11" s="1"/>
  <c r="L20" i="11"/>
  <c r="M20" i="11" s="1"/>
  <c r="L52" i="11"/>
  <c r="M52" i="11" s="1"/>
  <c r="L51" i="11"/>
  <c r="M51" i="11" s="1"/>
  <c r="L42" i="11"/>
  <c r="M42" i="11" s="1"/>
  <c r="L17" i="11"/>
  <c r="M17" i="11" s="1"/>
  <c r="L40" i="11"/>
  <c r="M40" i="11" s="1"/>
  <c r="L35" i="11"/>
  <c r="M35" i="11" s="1"/>
  <c r="L26" i="11"/>
  <c r="M26" i="11" s="1"/>
  <c r="L58" i="11"/>
  <c r="M58" i="11" s="1"/>
  <c r="L33" i="11"/>
  <c r="M33" i="11" s="1"/>
  <c r="L75" i="11"/>
  <c r="M75" i="11" s="1"/>
  <c r="L91" i="11"/>
  <c r="M91" i="11" s="1"/>
  <c r="L123" i="11"/>
  <c r="M123" i="11" s="1"/>
  <c r="L24" i="11"/>
  <c r="M24" i="11" s="1"/>
  <c r="L56" i="11"/>
  <c r="M56" i="11" s="1"/>
  <c r="L23" i="11"/>
  <c r="M23" i="11" s="1"/>
  <c r="L39" i="11"/>
  <c r="M39" i="11" s="1"/>
  <c r="L14" i="11"/>
  <c r="M14" i="11" s="1"/>
  <c r="L46" i="11"/>
  <c r="M46" i="11" s="1"/>
  <c r="L37" i="11"/>
  <c r="M37" i="11" s="1"/>
  <c r="L53" i="11"/>
  <c r="M53" i="11" s="1"/>
  <c r="L28" i="11"/>
  <c r="M28" i="11" s="1"/>
  <c r="L44" i="11"/>
  <c r="M44" i="11" s="1"/>
  <c r="L60" i="11"/>
  <c r="M60" i="11" s="1"/>
  <c r="L27" i="11"/>
  <c r="M27" i="11" s="1"/>
  <c r="L18" i="11"/>
  <c r="M18" i="11" s="1"/>
  <c r="L66" i="11"/>
  <c r="M66" i="11" s="1"/>
  <c r="L41" i="11"/>
  <c r="M41" i="11" s="1"/>
  <c r="L87" i="11"/>
  <c r="M87" i="11" s="1"/>
  <c r="L119" i="11"/>
  <c r="M119" i="11" s="1"/>
  <c r="L64" i="11"/>
  <c r="M64" i="11" s="1"/>
  <c r="L11" i="11"/>
  <c r="M11" i="11" s="1"/>
  <c r="L111" i="11" l="1"/>
  <c r="M111" i="11" s="1"/>
  <c r="L97" i="11"/>
  <c r="M97" i="11" s="1"/>
  <c r="L81" i="11"/>
  <c r="M81" i="11" s="1"/>
  <c r="L105" i="11"/>
  <c r="M105" i="11" s="1"/>
  <c r="L125" i="11"/>
  <c r="M125" i="11" s="1"/>
  <c r="K94" i="11"/>
  <c r="L94" i="11" s="1"/>
  <c r="M94" i="11" s="1"/>
  <c r="K92" i="11"/>
  <c r="L92" i="11" s="1"/>
  <c r="M92" i="11" s="1"/>
  <c r="K104" i="11"/>
  <c r="L104" i="11" s="1"/>
  <c r="M104" i="11" s="1"/>
  <c r="K73" i="11"/>
  <c r="L73" i="11" s="1"/>
  <c r="M73" i="11" s="1"/>
  <c r="L95" i="11"/>
  <c r="M95" i="11" s="1"/>
  <c r="K69" i="11"/>
  <c r="L69" i="11" s="1"/>
  <c r="M69" i="11" s="1"/>
  <c r="K115" i="11"/>
  <c r="L115" i="11" s="1"/>
  <c r="M115" i="11" s="1"/>
  <c r="K85" i="11"/>
  <c r="L85" i="11" s="1"/>
  <c r="M85" i="11" s="1"/>
  <c r="K129" i="11"/>
  <c r="L129" i="11" s="1"/>
  <c r="M129" i="11" s="1"/>
  <c r="K90" i="11"/>
  <c r="L90" i="11" s="1"/>
  <c r="M90" i="11" s="1"/>
  <c r="K100" i="11"/>
  <c r="L100" i="11" s="1"/>
  <c r="M100" i="11" s="1"/>
  <c r="K82" i="11"/>
  <c r="L82" i="11" s="1"/>
  <c r="M82" i="11" s="1"/>
  <c r="L121" i="11"/>
  <c r="M121" i="11" s="1"/>
  <c r="L114" i="11"/>
  <c r="M114" i="11" s="1"/>
  <c r="K99" i="11"/>
  <c r="L99" i="11" s="1"/>
  <c r="M99" i="11" s="1"/>
  <c r="K124" i="11"/>
  <c r="L124" i="11" s="1"/>
  <c r="M124" i="11" s="1"/>
  <c r="K110" i="11"/>
  <c r="L110" i="11" s="1"/>
  <c r="M110" i="11" s="1"/>
  <c r="K76" i="11"/>
  <c r="L76" i="11" s="1"/>
  <c r="M76" i="11" s="1"/>
  <c r="K70" i="11"/>
  <c r="L70" i="11" s="1"/>
  <c r="M70" i="11" s="1"/>
  <c r="K88" i="11"/>
  <c r="L88" i="11" s="1"/>
  <c r="M88" i="11" s="1"/>
  <c r="K79" i="11"/>
  <c r="L79" i="11" s="1"/>
  <c r="M79" i="11" s="1"/>
  <c r="K106" i="11"/>
  <c r="L106" i="11" s="1"/>
  <c r="M106" i="11" s="1"/>
  <c r="K120" i="11"/>
  <c r="L120" i="11" s="1"/>
  <c r="M120" i="11" s="1"/>
  <c r="K107" i="11"/>
  <c r="L107" i="11" s="1"/>
  <c r="M107" i="11" s="1"/>
  <c r="K72" i="11"/>
  <c r="L72" i="11" s="1"/>
  <c r="M72" i="11" s="1"/>
  <c r="L78" i="11"/>
  <c r="M78" i="11" s="1"/>
  <c r="L131" i="11"/>
  <c r="M131" i="11" s="1"/>
  <c r="L126" i="11"/>
  <c r="M126" i="11" s="1"/>
  <c r="L117" i="11"/>
  <c r="M117" i="11" s="1"/>
  <c r="F172" i="11"/>
  <c r="F170" i="11"/>
  <c r="F169" i="11"/>
  <c r="F167" i="11"/>
  <c r="F166" i="11"/>
  <c r="F165" i="11"/>
  <c r="F163" i="11"/>
  <c r="F160" i="11"/>
  <c r="F158" i="11"/>
  <c r="F156" i="11"/>
  <c r="F154" i="11"/>
  <c r="F152" i="11"/>
  <c r="F151" i="11"/>
  <c r="F149" i="11"/>
  <c r="F148" i="11"/>
  <c r="F147" i="11"/>
  <c r="F144" i="11"/>
  <c r="F141" i="11"/>
  <c r="F140" i="11"/>
  <c r="F139" i="11"/>
  <c r="G141" i="11" l="1"/>
  <c r="H141" i="11" s="1"/>
  <c r="I141" i="11" s="1"/>
  <c r="G170" i="11"/>
  <c r="H170" i="11" s="1"/>
  <c r="I170" i="11" s="1"/>
  <c r="G144" i="11"/>
  <c r="H144" i="11" s="1"/>
  <c r="I144" i="11" s="1"/>
  <c r="G151" i="11"/>
  <c r="H151" i="11" s="1"/>
  <c r="I151" i="11" s="1"/>
  <c r="G158" i="11"/>
  <c r="H158" i="11" s="1"/>
  <c r="I158" i="11" s="1"/>
  <c r="G166" i="11"/>
  <c r="H166" i="11" s="1"/>
  <c r="I166" i="11" s="1"/>
  <c r="G172" i="11"/>
  <c r="H172" i="11" s="1"/>
  <c r="I172" i="11" s="1"/>
  <c r="G156" i="11"/>
  <c r="H156" i="11" s="1"/>
  <c r="I156" i="11" s="1"/>
  <c r="G139" i="11"/>
  <c r="H139" i="11" s="1"/>
  <c r="I139" i="11" s="1"/>
  <c r="G147" i="11"/>
  <c r="H147" i="11" s="1"/>
  <c r="I147" i="11" s="1"/>
  <c r="G152" i="11"/>
  <c r="H152" i="11" s="1"/>
  <c r="I152" i="11" s="1"/>
  <c r="G160" i="11"/>
  <c r="H160" i="11" s="1"/>
  <c r="I160" i="11" s="1"/>
  <c r="G167" i="11"/>
  <c r="H167" i="11" s="1"/>
  <c r="I167" i="11" s="1"/>
  <c r="G149" i="11"/>
  <c r="H149" i="11" s="1"/>
  <c r="I149" i="11" s="1"/>
  <c r="G165" i="11"/>
  <c r="H165" i="11" s="1"/>
  <c r="I165" i="11" s="1"/>
  <c r="G140" i="11"/>
  <c r="H140" i="11" s="1"/>
  <c r="I140" i="11" s="1"/>
  <c r="G148" i="11"/>
  <c r="H148" i="11" s="1"/>
  <c r="I148" i="11" s="1"/>
  <c r="G154" i="11"/>
  <c r="H154" i="11" s="1"/>
  <c r="I154" i="11" s="1"/>
  <c r="G163" i="11"/>
  <c r="H163" i="11" s="1"/>
  <c r="I163" i="11" s="1"/>
  <c r="G169" i="11"/>
  <c r="H169" i="11" s="1"/>
  <c r="I169" i="11" s="1"/>
  <c r="E8" i="12"/>
  <c r="E9" i="12"/>
  <c r="E12" i="12"/>
  <c r="E10" i="12" l="1"/>
  <c r="J144" i="11"/>
  <c r="K144" i="11" s="1"/>
  <c r="J165" i="11"/>
  <c r="K165" i="11" s="1"/>
  <c r="J158" i="11"/>
  <c r="K158" i="11" s="1"/>
  <c r="J170" i="11"/>
  <c r="K170" i="11" s="1"/>
  <c r="J166" i="11"/>
  <c r="K166" i="11" s="1"/>
  <c r="J169" i="11"/>
  <c r="K169" i="11" s="1"/>
  <c r="J141" i="11"/>
  <c r="K141" i="11" s="1"/>
  <c r="J140" i="11"/>
  <c r="K140" i="11" s="1"/>
  <c r="J160" i="11"/>
  <c r="K160" i="11" s="1"/>
  <c r="J147" i="11"/>
  <c r="K147" i="11" s="1"/>
  <c r="J156" i="11"/>
  <c r="K156" i="11" s="1"/>
  <c r="J163" i="11"/>
  <c r="K163" i="11" s="1"/>
  <c r="J148" i="11"/>
  <c r="K148" i="11" s="1"/>
  <c r="J167" i="11"/>
  <c r="K167" i="11" s="1"/>
  <c r="J152" i="11"/>
  <c r="K152" i="11" s="1"/>
  <c r="J139" i="11"/>
  <c r="K139" i="11" s="1"/>
  <c r="J172" i="11"/>
  <c r="K172" i="11" s="1"/>
  <c r="J154" i="11"/>
  <c r="K154" i="11" s="1"/>
  <c r="J149" i="11"/>
  <c r="K149" i="11" s="1"/>
  <c r="J151" i="11"/>
  <c r="K151" i="11" s="1"/>
  <c r="L156" i="11" l="1"/>
  <c r="M156" i="11" s="1"/>
  <c r="L166" i="11"/>
  <c r="M166" i="11" s="1"/>
  <c r="L149" i="11"/>
  <c r="M149" i="11" s="1"/>
  <c r="L152" i="11"/>
  <c r="M152" i="11" s="1"/>
  <c r="L141" i="11"/>
  <c r="M141" i="11" s="1"/>
  <c r="L158" i="11"/>
  <c r="M158" i="11" s="1"/>
  <c r="L148" i="11"/>
  <c r="M148" i="11" s="1"/>
  <c r="L172" i="11"/>
  <c r="M172" i="11" s="1"/>
  <c r="L160" i="11"/>
  <c r="M160" i="11" s="1"/>
  <c r="L144" i="11"/>
  <c r="M144" i="11" s="1"/>
  <c r="L139" i="11"/>
  <c r="M139" i="11" s="1"/>
  <c r="L147" i="11"/>
  <c r="M147" i="11" s="1"/>
  <c r="L169" i="11"/>
  <c r="M169" i="11" s="1"/>
  <c r="L151" i="11"/>
  <c r="M151" i="11" s="1"/>
  <c r="L163" i="11"/>
  <c r="M163" i="11" s="1"/>
  <c r="L140" i="11"/>
  <c r="M140" i="11" s="1"/>
  <c r="L165" i="11"/>
  <c r="M165" i="11" s="1"/>
  <c r="L154" i="11"/>
  <c r="M154" i="11" s="1"/>
  <c r="L167" i="11"/>
  <c r="M167" i="11" s="1"/>
  <c r="L170" i="11"/>
  <c r="M170" i="11" s="1"/>
  <c r="F27" i="2" l="1"/>
  <c r="F33" i="2"/>
  <c r="E33" i="2" s="1"/>
  <c r="F38" i="2"/>
  <c r="E38" i="2" s="1"/>
  <c r="F32" i="2"/>
  <c r="E32" i="2" s="1"/>
  <c r="B18" i="2"/>
  <c r="B17" i="2"/>
  <c r="C16" i="2"/>
  <c r="B15" i="2"/>
  <c r="F7" i="2" l="1"/>
  <c r="E7" i="2" s="1"/>
  <c r="F15" i="2"/>
  <c r="E15" i="2" s="1"/>
  <c r="F10" i="2" l="1"/>
  <c r="E10" i="2" s="1"/>
  <c r="F18" i="2"/>
  <c r="E18" i="2" s="1"/>
  <c r="E7" i="12" l="1"/>
  <c r="E14" i="12" s="1"/>
  <c r="E16" i="12" s="1"/>
  <c r="E18" i="12" s="1"/>
  <c r="E19" i="2"/>
  <c r="F19" i="2" s="1"/>
  <c r="F13" i="2"/>
  <c r="E13" i="2" s="1"/>
  <c r="F21" i="2"/>
  <c r="E21" i="2" s="1"/>
  <c r="F17" i="2"/>
  <c r="E17" i="2" s="1"/>
  <c r="F11" i="2"/>
  <c r="E11" i="2" s="1"/>
  <c r="F9" i="2"/>
  <c r="F22" i="2" l="1"/>
  <c r="E9" i="2"/>
  <c r="I22" i="2" l="1"/>
  <c r="I25" i="2" s="1"/>
  <c r="F24" i="2"/>
  <c r="E22" i="2"/>
  <c r="F25" i="2" l="1"/>
  <c r="E24" i="2"/>
  <c r="F28" i="2" l="1"/>
  <c r="F34" i="2" s="1"/>
  <c r="E34" i="2" s="1"/>
  <c r="E25" i="2"/>
  <c r="E28" i="2" s="1"/>
  <c r="F36" i="2" l="1"/>
  <c r="F40" i="2" l="1"/>
  <c r="E36" i="2"/>
  <c r="F41" i="2" l="1"/>
  <c r="E40" i="2"/>
  <c r="F42" i="2" l="1"/>
  <c r="E42" i="2" s="1"/>
  <c r="E41" i="2"/>
</calcChain>
</file>

<file path=xl/sharedStrings.xml><?xml version="1.0" encoding="utf-8"?>
<sst xmlns="http://schemas.openxmlformats.org/spreadsheetml/2006/main" count="449" uniqueCount="315">
  <si>
    <t xml:space="preserve">Total Construction </t>
  </si>
  <si>
    <t>CONSTRUCTION OF NEW SURGICAL ONCOLOGY COMPLEX AT JPMC , KARACHI</t>
  </si>
  <si>
    <t xml:space="preserve">1st Running Bill </t>
  </si>
  <si>
    <t xml:space="preserve">Civil Works </t>
  </si>
  <si>
    <t>Description</t>
  </si>
  <si>
    <t>Unit</t>
  </si>
  <si>
    <t xml:space="preserve">Rate </t>
  </si>
  <si>
    <t>01-1C</t>
  </si>
  <si>
    <t>01-2C</t>
  </si>
  <si>
    <t>01-4C</t>
  </si>
  <si>
    <t>01-5C</t>
  </si>
  <si>
    <t>01-6C</t>
  </si>
  <si>
    <t>01-11C</t>
  </si>
  <si>
    <t>No.</t>
  </si>
  <si>
    <t>01-40C</t>
  </si>
  <si>
    <t>S #</t>
  </si>
  <si>
    <t>BOQ #</t>
  </si>
  <si>
    <t xml:space="preserve">Demolition Works </t>
  </si>
  <si>
    <t>A</t>
  </si>
  <si>
    <t>B</t>
  </si>
  <si>
    <t>Earth Work</t>
  </si>
  <si>
    <t xml:space="preserve">Excavation </t>
  </si>
  <si>
    <t xml:space="preserve">Stone Soling </t>
  </si>
  <si>
    <t>C</t>
  </si>
  <si>
    <t>Termite Control Treatment</t>
  </si>
  <si>
    <t>D</t>
  </si>
  <si>
    <t xml:space="preserve">Reinforcement </t>
  </si>
  <si>
    <t>Steel Grade 70</t>
  </si>
  <si>
    <t>E</t>
  </si>
  <si>
    <r>
      <t xml:space="preserve"> Class</t>
    </r>
    <r>
      <rPr>
        <b/>
        <sz val="10"/>
        <color indexed="8"/>
        <rFont val="Arial"/>
        <family val="2"/>
      </rPr>
      <t xml:space="preserve"> 'E'</t>
    </r>
    <r>
      <rPr>
        <sz val="10"/>
        <color indexed="8"/>
        <rFont val="Arial"/>
        <family val="2"/>
      </rPr>
      <t xml:space="preserve"> concrete ( Lean for Foundation )</t>
    </r>
  </si>
  <si>
    <r>
      <t xml:space="preserve"> Class</t>
    </r>
    <r>
      <rPr>
        <b/>
        <sz val="10"/>
        <color indexed="8"/>
        <rFont val="Arial"/>
        <family val="2"/>
      </rPr>
      <t xml:space="preserve"> 'B'</t>
    </r>
    <r>
      <rPr>
        <sz val="10"/>
        <color indexed="8"/>
        <rFont val="Arial"/>
        <family val="2"/>
      </rPr>
      <t xml:space="preserve"> concrete (Footing / Foundation)</t>
    </r>
  </si>
  <si>
    <t>F</t>
  </si>
  <si>
    <t>Water Proofing &amp; Built up Roofing.</t>
  </si>
  <si>
    <t>Bitumen coating grade 10/20</t>
  </si>
  <si>
    <t>Total  ( A+B+C+D+E+F ) = G</t>
  </si>
  <si>
    <t>Deduction Against Rebate @ 2.64 %</t>
  </si>
  <si>
    <t xml:space="preserve">Work done Amount after Rebate </t>
  </si>
  <si>
    <t xml:space="preserve">DEDUCTIONS </t>
  </si>
  <si>
    <t>I</t>
  </si>
  <si>
    <t xml:space="preserve">Recovery of OFM </t>
  </si>
  <si>
    <t>ia</t>
  </si>
  <si>
    <t>ib</t>
  </si>
  <si>
    <t xml:space="preserve">Total Amount after OFM Deduction </t>
  </si>
  <si>
    <t>ja</t>
  </si>
  <si>
    <t xml:space="preserve">10 % Of Retention Mooney </t>
  </si>
  <si>
    <t>jb</t>
  </si>
  <si>
    <t xml:space="preserve">Mobilization Advance </t>
  </si>
  <si>
    <t>J</t>
  </si>
  <si>
    <t xml:space="preserve">Total Amount After deduction of Retention &amp; Mobilization </t>
  </si>
  <si>
    <t>K</t>
  </si>
  <si>
    <t>Total Payable Amount after all deductions</t>
  </si>
  <si>
    <t>Back Filling ( out side source )</t>
  </si>
  <si>
    <t xml:space="preserve">                                                SUMMARY </t>
  </si>
  <si>
    <t>Deduction Against Cement @ 550/= Per Bag ( OPC ) [ 4184 bags ]</t>
  </si>
  <si>
    <t xml:space="preserve">Termite </t>
  </si>
  <si>
    <r>
      <t xml:space="preserve"> Class</t>
    </r>
    <r>
      <rPr>
        <b/>
        <sz val="10"/>
        <color indexed="8"/>
        <rFont val="Arial"/>
        <family val="2"/>
      </rPr>
      <t xml:space="preserve"> 'A'</t>
    </r>
    <r>
      <rPr>
        <sz val="10"/>
        <color indexed="8"/>
        <rFont val="Arial"/>
        <family val="2"/>
      </rPr>
      <t xml:space="preserve"> concrete (Column up to plinth) </t>
    </r>
  </si>
  <si>
    <t>H= G-I</t>
  </si>
  <si>
    <t>Deduction Against Steel 91.23 tons @  85500 per tons</t>
  </si>
  <si>
    <t>Deduction Income tax @7.5 %</t>
  </si>
  <si>
    <t>Previous Bill Amount</t>
  </si>
  <si>
    <t>Current Bill Amount</t>
  </si>
  <si>
    <t xml:space="preserve">Total Amount       ( Rs) </t>
  </si>
  <si>
    <t xml:space="preserve">Relocation of Electrical cables </t>
  </si>
  <si>
    <t xml:space="preserve">Extra Works detail </t>
  </si>
  <si>
    <t xml:space="preserve">Work done Amount including Extra Woks  </t>
  </si>
  <si>
    <t>Nos.</t>
  </si>
  <si>
    <t>CONSTRUCTION OF DEPARTMENT OF PSYCHIATRY &amp; NEUROLOGY AT JPMC KARACHI</t>
  </si>
  <si>
    <t>Item No.</t>
  </si>
  <si>
    <t>R.ft</t>
  </si>
  <si>
    <t>a) 2ft x 2ft</t>
  </si>
  <si>
    <t>Supply and installation of cast iron cover with frame of following sizes (Heavy Duty)</t>
  </si>
  <si>
    <t>02b-14P</t>
  </si>
  <si>
    <t>Supply and installation of Water level indicator as shown in the Drawings and as specified.</t>
  </si>
  <si>
    <t>02b-13P</t>
  </si>
  <si>
    <t>a) 4 in (I.D)</t>
  </si>
  <si>
    <t>Supply and installaion of Flexible coupling of following sizes as shown on the drawings and as specified.</t>
  </si>
  <si>
    <t>02b-12P</t>
  </si>
  <si>
    <t>No</t>
  </si>
  <si>
    <t>Supply &amp; Installation of Overhead Ganty with chain pulley of 2 Tonne capacity including all necessary fittings required to complete the job, as shown in the drawings and as specified.</t>
  </si>
  <si>
    <t>02b-11P</t>
  </si>
  <si>
    <t>Q = 50 US Gpm, H = 290 ft</t>
  </si>
  <si>
    <t>Q = 200 US Gpm, H = 260 ft</t>
  </si>
  <si>
    <t>Supply &amp; Installation Deep Well Turbine Pump and Motor of the Following capacity and head including pressure gauges, pressure switches and all accessories required to complete the job as shown in the drawings and as specified.</t>
  </si>
  <si>
    <t>02b-10P</t>
  </si>
  <si>
    <t>Q = 125 US Gpm, H = 130 ft</t>
  </si>
  <si>
    <t>Supply &amp; Insatalltion of Horizontal Centrifugal Pump and Motor of the following capacity and head including pressure gauges level switches and all accessories required to complete the job as shown in the drawings and as specified.</t>
  </si>
  <si>
    <t>02b-9P</t>
  </si>
  <si>
    <t>Supply and installation of galvanized mild steel U-turned vent pipes with puddle flanges as shown in the drawings and as specified.</t>
  </si>
  <si>
    <t>02b-8P</t>
  </si>
  <si>
    <t>a) 6 in (I.D)</t>
  </si>
  <si>
    <t>Supply and installation of float valve of copper alloy piston type conforming to BS 1212 including float shall be of copper conforming to BS 1968 including all accessories as shown in the drawingsand as specified.</t>
  </si>
  <si>
    <t>02b-7P</t>
  </si>
  <si>
    <t>Supply and installation of brass foot valve with strainer of following size as shown in the drawqings and as specified.</t>
  </si>
  <si>
    <t>02b-6P</t>
  </si>
  <si>
    <t>a) 2 in (I.D)</t>
  </si>
  <si>
    <t>Supply and installation of surage relief valve of following diameter including all accessoris as shown in the drawings and as specified.</t>
  </si>
  <si>
    <t>02b-5P</t>
  </si>
  <si>
    <t>b) 2.5 in (I.D)</t>
  </si>
  <si>
    <t>Supply and installation of flanges ends Cast Iron Check Valve of the following diameter conforming to BS 5153 or equivalent (PN-16)</t>
  </si>
  <si>
    <t>02b-4P</t>
  </si>
  <si>
    <t>c) 2.5 in (I.D)</t>
  </si>
  <si>
    <t>b) 4 in (I.D)</t>
  </si>
  <si>
    <t>Supply and installation of flanges ands Cast Iron Gate Valve of the following diameter as per BS 5154 or equivalent (PN-16)</t>
  </si>
  <si>
    <t>02b-3P</t>
  </si>
  <si>
    <t>a) 6.29 in  or 160mm (O.D)</t>
  </si>
  <si>
    <t>Supply and installation of HDPE Pipes PE-100 (PN-10 &amp; SDR-17) Conforming to ISO - 4427:1996 with fittings conforming to ISO -3458 including puddle flanges of following diameters as shown in drawings and as specified. (O.D - Ouer Diameter)</t>
  </si>
  <si>
    <t>02b-2P</t>
  </si>
  <si>
    <t>Supply and Installation of Seamless Black Steel pipe of Schedule 40 Grade B Conforming to ASTM - A53 with fittings conforming to ASTM A-234 including pipe supports as shown in the drawings and as specified (I.D - Internal Diameter)</t>
  </si>
  <si>
    <t>02b-1P</t>
  </si>
  <si>
    <t>UNDERGROUND WATER TANK &amp; PUMP ROOM</t>
  </si>
  <si>
    <t>P.PLUMBING WORKS</t>
  </si>
  <si>
    <t>Total Cost Of Plumbing Works Carried Over to Summary</t>
  </si>
  <si>
    <t>Siamese Connection as shown on the drawing and as specified</t>
  </si>
  <si>
    <t>46P</t>
  </si>
  <si>
    <t>a) Dia 6 inch</t>
  </si>
  <si>
    <t>Cast Iron Gate Valve (PN-16) in chamber of following diameter as shown on the drawing and as specified</t>
  </si>
  <si>
    <t>45P</t>
  </si>
  <si>
    <t>R-Ft</t>
  </si>
  <si>
    <t>Seamless black steel pipe conforming to ASTM A-53 Schedule 40 and fittings conforming to BS - 534 of Following diameters as specified.(burried pipe wrapped with approved with anti corrosive tape)</t>
  </si>
  <si>
    <t>44P</t>
  </si>
  <si>
    <t>H.</t>
  </si>
  <si>
    <t>Nos</t>
  </si>
  <si>
    <t>Fire Hose Cabinet including all accessories as shown on drawings and as specified.</t>
  </si>
  <si>
    <t>43P</t>
  </si>
  <si>
    <t>c) Dia 2-1/2 inch</t>
  </si>
  <si>
    <t>b) Dia 3 inch</t>
  </si>
  <si>
    <t>a) Dia 4 inch</t>
  </si>
  <si>
    <t>Seamless black steel pipe conforming to ASTM A-53 Schedule 40 and fittings conforming to BS - 534 of Following diameters as specified.</t>
  </si>
  <si>
    <t>42P</t>
  </si>
  <si>
    <t>Carbon dioxide 5 kg</t>
  </si>
  <si>
    <t>41P</t>
  </si>
  <si>
    <t>Dry Chemical powder 6 Kg</t>
  </si>
  <si>
    <t>40P</t>
  </si>
  <si>
    <t xml:space="preserve">Foam 9 litre </t>
  </si>
  <si>
    <t>39P</t>
  </si>
  <si>
    <t>G.</t>
  </si>
  <si>
    <t>Service Connection with existing manhole complete in all respects and as approved by the Engineer.</t>
  </si>
  <si>
    <t>38P</t>
  </si>
  <si>
    <t>b) 2' x 2'</t>
  </si>
  <si>
    <t>a) 3' x 3'</t>
  </si>
  <si>
    <t>Manholes of following sizes comprising earthworks, plain cement concrete reinforced cement concrete, ladder rungs and C.I (Medium Duty) Cover with frame etc. Complete in all respect as shown on drawings.</t>
  </si>
  <si>
    <t>37P</t>
  </si>
  <si>
    <t>a) 1'-6" x 1'-6"</t>
  </si>
  <si>
    <t>Chamber with Gully Trap of following size as shown on the drawing.</t>
  </si>
  <si>
    <t>36P</t>
  </si>
  <si>
    <t>d) Dia 12 inch</t>
  </si>
  <si>
    <t>c) Dia 10 inch</t>
  </si>
  <si>
    <t>b) Dia 8 inch</t>
  </si>
  <si>
    <t>uPVC drainage pipe &amp; fittings conforming to BS 3505 &amp; BS 4346 of Calss 'B' as specified (below ground)</t>
  </si>
  <si>
    <t>35P</t>
  </si>
  <si>
    <t>EXTERNAL SEWERAGE SYSTEM</t>
  </si>
  <si>
    <t>F.</t>
  </si>
  <si>
    <t>Galavanised M.S ladder rungs for roof tank as specified.</t>
  </si>
  <si>
    <t>34P</t>
  </si>
  <si>
    <t>a) Dia. 2 inch</t>
  </si>
  <si>
    <t>G.I U-turn vent pipe of following diameter:</t>
  </si>
  <si>
    <t>33P</t>
  </si>
  <si>
    <t>a) 2'-0" x 2'x0"</t>
  </si>
  <si>
    <t>Cast iron cover with frame of following size (Light Duty)</t>
  </si>
  <si>
    <t>32P</t>
  </si>
  <si>
    <t>Dia 2" G.I overflow pipe for over head tank</t>
  </si>
  <si>
    <t>31P</t>
  </si>
  <si>
    <t>a) Dia. 3 inch</t>
  </si>
  <si>
    <t>Gate Valve in chamber of following diameter as shown on the drawing and as specified.</t>
  </si>
  <si>
    <t xml:space="preserve">30P </t>
  </si>
  <si>
    <t>f) Dia. 3/4 inch</t>
  </si>
  <si>
    <t>e) Dia. 1-1/2 inch</t>
  </si>
  <si>
    <t>d) Dia. 2 inch</t>
  </si>
  <si>
    <t>c) Dia. 2-1/2 inch</t>
  </si>
  <si>
    <t>b) Dia. 3 inch</t>
  </si>
  <si>
    <t>a) Dia. 4 inch</t>
  </si>
  <si>
    <t>GI Pipes and fittings (Medium duty) of following diameters as specified (exposed piping on roof)</t>
  </si>
  <si>
    <t>29P</t>
  </si>
  <si>
    <t>a) Dia 3.54 inch (90 mm OD)</t>
  </si>
  <si>
    <t>Supply and installation of HDPE Pipes PE-100, (PN-16 &amp; SDR-11) conforming to ISO-4427 : 1996 with fittings conforming to ISO-3458 including puddle flangesof following diametersas shown in drawings and as specified for filling OHWT. (O.D - Outer Diameter)</t>
  </si>
  <si>
    <t>28P</t>
  </si>
  <si>
    <t>E.</t>
  </si>
  <si>
    <t>b) 4 inch</t>
  </si>
  <si>
    <t>a) 6 inch</t>
  </si>
  <si>
    <t>uPVC rain water shoes of following diameters</t>
  </si>
  <si>
    <t>27P</t>
  </si>
  <si>
    <t>4 inch</t>
  </si>
  <si>
    <t>3 inch</t>
  </si>
  <si>
    <t>Cast Iron roof drains dome type of the following diameter as specified and as shown in the drawing.</t>
  </si>
  <si>
    <t>26P</t>
  </si>
  <si>
    <t>Cast Iron roof drains side inlet type of the following diameter as specified and as shown in the drawing.</t>
  </si>
  <si>
    <t>25P</t>
  </si>
  <si>
    <t>Cast Iron pipe conforming to BS 416 of following diameter as specified.</t>
  </si>
  <si>
    <t>24P</t>
  </si>
  <si>
    <t>b) 6 inch</t>
  </si>
  <si>
    <t>a) 4 inch</t>
  </si>
  <si>
    <t>uPVC rain water pipes conforming to ASTM D-1785 of Schedule 40 &amp; fittings D-2465 of Schedule 40 including jointing with solvent cement confirming to ASTM D-2564 compatible with pipe of following diameter:</t>
  </si>
  <si>
    <t>23P</t>
  </si>
  <si>
    <t>D.</t>
  </si>
  <si>
    <t>a) 3 inch</t>
  </si>
  <si>
    <t>C.I vent cowel for soil / waste pipe of the following diameter as specified.</t>
  </si>
  <si>
    <t>22P</t>
  </si>
  <si>
    <t>Plug cleanout of the following diameter as specified</t>
  </si>
  <si>
    <t>21P</t>
  </si>
  <si>
    <t>Floor cleanout with brass cover of the following diameter as specified</t>
  </si>
  <si>
    <t>20P</t>
  </si>
  <si>
    <t>Floor trap with stainless steel gratings and UPVC P - trap of the following diameter as specified.</t>
  </si>
  <si>
    <t>19P</t>
  </si>
  <si>
    <t>Floor drains with stainless steel gratings and UPVC P- trap of the folllowing diameter as specified.</t>
  </si>
  <si>
    <t>18P</t>
  </si>
  <si>
    <t>d) 4 inch</t>
  </si>
  <si>
    <t>c) 3 inch</t>
  </si>
  <si>
    <t>b)  2 inch</t>
  </si>
  <si>
    <t>a) 1-1/2 inch</t>
  </si>
  <si>
    <t>uPVC soil,waste and vent pipes conforming to ASTM D-1785 of Schedule 40 &amp; fittings D-2465 of Schedule 40 including fittings Compatible with pipe of following diameter:</t>
  </si>
  <si>
    <t>17P</t>
  </si>
  <si>
    <t>C.</t>
  </si>
  <si>
    <t>Stainless steel Sluice including all other accessories complete as specified and as per manufacture's recommendations.</t>
  </si>
  <si>
    <t>16P(a)</t>
  </si>
  <si>
    <t>Stainless stell single bowl kitchen sink with all accessories as specified &amp; required for installation.</t>
  </si>
  <si>
    <t>16P</t>
  </si>
  <si>
    <t>Shower rose including all accessories as specified.</t>
  </si>
  <si>
    <t>15P</t>
  </si>
  <si>
    <t>C.P Soap dispensor as Specified.</t>
  </si>
  <si>
    <t>14P</t>
  </si>
  <si>
    <t>C.P toilet paper holder as specified.</t>
  </si>
  <si>
    <t>13P</t>
  </si>
  <si>
    <t>C.P towel rail as specified.</t>
  </si>
  <si>
    <t>12P</t>
  </si>
  <si>
    <t>SM</t>
  </si>
  <si>
    <t>Imported galss mirror of Belgium origin as specified.</t>
  </si>
  <si>
    <t>11P</t>
  </si>
  <si>
    <t>Pedestal type wash basin for disable with all other accessories as specified &amp; required for installation.</t>
  </si>
  <si>
    <t>10P</t>
  </si>
  <si>
    <t>Counter type wash basin for all other accessories as specified &amp; required for installation.</t>
  </si>
  <si>
    <t>9P</t>
  </si>
  <si>
    <t>Pedestal type wash basin with all other accessories as specified &amp; required for installation.</t>
  </si>
  <si>
    <t>8P</t>
  </si>
  <si>
    <t>Europen water closet (Coupled) for disable including all other necessary accessories as specified &amp; required for installation.</t>
  </si>
  <si>
    <t>7P</t>
  </si>
  <si>
    <t>Europen water closet (Coupled) including all other necessary accessories as specified &amp; required for installation.</t>
  </si>
  <si>
    <t>6P</t>
  </si>
  <si>
    <t>B.</t>
  </si>
  <si>
    <t>c) 35 Gallons</t>
  </si>
  <si>
    <t>b) 25 US Gallons</t>
  </si>
  <si>
    <t>a) 12 US Gallons</t>
  </si>
  <si>
    <t>Electric Water Heater Including gate valve and all other accesspries of the following capacity.</t>
  </si>
  <si>
    <t>5P</t>
  </si>
  <si>
    <t>a) 3/4 inch</t>
  </si>
  <si>
    <t>C.P. brass double bib tap with muslim shower of following diameter</t>
  </si>
  <si>
    <t>4P</t>
  </si>
  <si>
    <t>h) 4 inch</t>
  </si>
  <si>
    <t>g) 3 inch</t>
  </si>
  <si>
    <t>f) 2-1/2 inch</t>
  </si>
  <si>
    <t>e)  2 inch</t>
  </si>
  <si>
    <t>d) 1-1/2 inch</t>
  </si>
  <si>
    <t>c) 1-1/4 inch</t>
  </si>
  <si>
    <t>b) 1 inch Inner</t>
  </si>
  <si>
    <t>Bronze gate valve of the following diameters.</t>
  </si>
  <si>
    <t>3P</t>
  </si>
  <si>
    <t>h) 90 Ltr / hr</t>
  </si>
  <si>
    <t>Electric Water Cooler</t>
  </si>
  <si>
    <t>2P</t>
  </si>
  <si>
    <t>h) 3 inch Inner Dia.</t>
  </si>
  <si>
    <t>g) 2-1/2 inch Inner Dia.</t>
  </si>
  <si>
    <t>f)  2 inch Inner Dia.</t>
  </si>
  <si>
    <t>e) 1-1/2 inch Inner Dia.</t>
  </si>
  <si>
    <t>d) 1-1/4 inch Inner Dia.</t>
  </si>
  <si>
    <t>c) 1 inch Inner Dia.</t>
  </si>
  <si>
    <t>b) 3/4 inch Inner Dia.</t>
  </si>
  <si>
    <t>a) 1/2 inch Inner Dia.</t>
  </si>
  <si>
    <t>PPR cold and hot water pipes SDR - 6 (PN 20) conforming to DIN 8077 &amp; DIN 8078 &amp; fittings, SDR 6 (PN 25) conforming to DIN 16962 of following inner diameters (for unexposed piping)</t>
  </si>
  <si>
    <t>1P</t>
  </si>
  <si>
    <t>A.</t>
  </si>
  <si>
    <t>P. PIPING / PLUMBING WORKS</t>
  </si>
  <si>
    <t>S. NO.</t>
  </si>
  <si>
    <t>CIVIL WORKS</t>
  </si>
  <si>
    <t>PLUMBING WORKS</t>
  </si>
  <si>
    <t>ELECTRICAL WORKS</t>
  </si>
  <si>
    <t>COMMUNICATION WORKS</t>
  </si>
  <si>
    <t>MECHANICAL WORKS</t>
  </si>
  <si>
    <t>INTERNAL GAS PIPING WORKS</t>
  </si>
  <si>
    <t>DESCRIPTION</t>
  </si>
  <si>
    <t>PATIENT'S AID FOUNDATION - JPMC, KARACHI</t>
  </si>
  <si>
    <t>Total Amount
(Rupees)</t>
  </si>
  <si>
    <t>JINNAH POST GRADUATE MEDICAL CENTRE</t>
  </si>
  <si>
    <t>REVISED CONTRACT VALUE</t>
  </si>
  <si>
    <t>Rs.</t>
  </si>
  <si>
    <t xml:space="preserve">TOTAL BID PRICE </t>
  </si>
  <si>
    <t>FINAL CONTRACT VALUE (INCLUDING RAFT FOUNDATION AND ADDED 4H FLOOR)</t>
  </si>
  <si>
    <t xml:space="preserve">SUMMARY OF COST </t>
  </si>
  <si>
    <t>LESS OVERALL REBATE 11.758%</t>
  </si>
  <si>
    <t>Rebate 12%</t>
  </si>
  <si>
    <t>Tax</t>
  </si>
  <si>
    <t>TC Margin</t>
  </si>
  <si>
    <t>BILL OF QUANTITIES 0F PLUMBING AND FIRE FIGHTING  WORKS</t>
  </si>
  <si>
    <t>Net Rates</t>
  </si>
  <si>
    <t>Pioneer Quoted</t>
  </si>
  <si>
    <t>Basic rates by NESPAK / Market</t>
  </si>
  <si>
    <t>Hangers &amp; Supports / Consumable material  etc</t>
  </si>
  <si>
    <t xml:space="preserve">Total </t>
  </si>
  <si>
    <t>Net Estimated  cost</t>
  </si>
  <si>
    <t>Total</t>
  </si>
  <si>
    <t>Qty</t>
  </si>
  <si>
    <r>
      <rPr>
        <b/>
        <u/>
        <sz val="14"/>
        <color theme="1"/>
        <rFont val="Calibri"/>
        <family val="2"/>
        <scheme val="minor"/>
      </rPr>
      <t>Water Supply</t>
    </r>
    <r>
      <rPr>
        <u/>
        <sz val="14"/>
        <color theme="1"/>
        <rFont val="Calibri"/>
        <family val="2"/>
        <scheme val="minor"/>
      </rPr>
      <t xml:space="preserve">
</t>
    </r>
    <r>
      <rPr>
        <sz val="14"/>
        <color theme="1"/>
        <rFont val="Calibri"/>
        <family val="2"/>
        <scheme val="minor"/>
      </rPr>
      <t>Ref: Spec. No5100 &amp; 5180</t>
    </r>
  </si>
  <si>
    <r>
      <t xml:space="preserve">PLUMBING FIXTURES
</t>
    </r>
    <r>
      <rPr>
        <sz val="14"/>
        <color theme="1"/>
        <rFont val="Calibri"/>
        <family val="2"/>
        <scheme val="minor"/>
      </rPr>
      <t>Ref: Spec. No 5100 &amp; 5180</t>
    </r>
  </si>
  <si>
    <r>
      <t xml:space="preserve">SANITARY DRAINAGE
</t>
    </r>
    <r>
      <rPr>
        <sz val="14"/>
        <color theme="1"/>
        <rFont val="Calibri"/>
        <family val="2"/>
        <scheme val="minor"/>
      </rPr>
      <t>Ref: Spec. No 5100 &amp; 5180</t>
    </r>
  </si>
  <si>
    <r>
      <rPr>
        <b/>
        <u/>
        <sz val="14"/>
        <color theme="1"/>
        <rFont val="Calibri"/>
        <family val="2"/>
        <scheme val="minor"/>
      </rPr>
      <t>RAIN WATER PIPING.</t>
    </r>
    <r>
      <rPr>
        <sz val="14"/>
        <color theme="1"/>
        <rFont val="Calibri"/>
        <family val="2"/>
        <scheme val="minor"/>
      </rPr>
      <t xml:space="preserve">
Ref: Spec. No 5100 &amp; 5180</t>
    </r>
  </si>
  <si>
    <r>
      <rPr>
        <b/>
        <u/>
        <sz val="14"/>
        <color theme="1"/>
        <rFont val="Calibri"/>
        <family val="2"/>
        <scheme val="minor"/>
      </rPr>
      <t>EXTERNAL WATER SUPPLY SYSTEM</t>
    </r>
    <r>
      <rPr>
        <sz val="14"/>
        <color theme="1"/>
        <rFont val="Calibri"/>
        <family val="2"/>
        <scheme val="minor"/>
      </rPr>
      <t xml:space="preserve">
Ref: Spec. No. 5100,5225,5213 &amp; 5180</t>
    </r>
  </si>
  <si>
    <r>
      <rPr>
        <b/>
        <u/>
        <sz val="14"/>
        <color theme="1"/>
        <rFont val="Calibri"/>
        <family val="2"/>
        <scheme val="minor"/>
      </rPr>
      <t>uPVC PIPE AND FITTINGS (SEWERAGE)</t>
    </r>
    <r>
      <rPr>
        <sz val="14"/>
        <color theme="1"/>
        <rFont val="Calibri"/>
        <family val="2"/>
        <scheme val="minor"/>
      </rPr>
      <t xml:space="preserve">
Ref: Spec No. 5218 &amp; 5180</t>
    </r>
  </si>
  <si>
    <r>
      <rPr>
        <b/>
        <u/>
        <sz val="14"/>
        <color theme="1"/>
        <rFont val="Calibri"/>
        <family val="2"/>
        <scheme val="minor"/>
      </rPr>
      <t>Gully Trap</t>
    </r>
    <r>
      <rPr>
        <sz val="14"/>
        <color theme="1"/>
        <rFont val="Calibri"/>
        <family val="2"/>
        <scheme val="minor"/>
      </rPr>
      <t xml:space="preserve">
Ref. Spec. No 5100</t>
    </r>
  </si>
  <si>
    <r>
      <rPr>
        <b/>
        <u/>
        <sz val="14"/>
        <color theme="1"/>
        <rFont val="Calibri"/>
        <family val="2"/>
        <scheme val="minor"/>
      </rPr>
      <t>MANHOLES</t>
    </r>
    <r>
      <rPr>
        <sz val="14"/>
        <color theme="1"/>
        <rFont val="Calibri"/>
        <family val="2"/>
        <scheme val="minor"/>
      </rPr>
      <t xml:space="preserve">
Ref. Spec. No. 5225 &amp; 5233</t>
    </r>
  </si>
  <si>
    <r>
      <rPr>
        <b/>
        <u/>
        <sz val="14"/>
        <color theme="1"/>
        <rFont val="Calibri"/>
        <family val="2"/>
        <scheme val="minor"/>
      </rPr>
      <t>SERVICE CONNECTION</t>
    </r>
    <r>
      <rPr>
        <sz val="14"/>
        <color theme="1"/>
        <rFont val="Calibri"/>
        <family val="2"/>
        <scheme val="minor"/>
      </rPr>
      <t xml:space="preserve"> 
Ref: Spec. No 5270</t>
    </r>
  </si>
  <si>
    <r>
      <rPr>
        <b/>
        <u/>
        <sz val="14"/>
        <color theme="1"/>
        <rFont val="Calibri"/>
        <family val="2"/>
        <scheme val="minor"/>
      </rPr>
      <t>FIRE FIGHTING</t>
    </r>
    <r>
      <rPr>
        <sz val="14"/>
        <color theme="1"/>
        <rFont val="Calibri"/>
        <family val="2"/>
        <scheme val="minor"/>
      </rPr>
      <t xml:space="preserve">
Ref: Spec. No. 5150 &amp; 5180</t>
    </r>
  </si>
  <si>
    <r>
      <rPr>
        <b/>
        <u/>
        <sz val="14"/>
        <color theme="1"/>
        <rFont val="Calibri"/>
        <family val="2"/>
        <scheme val="minor"/>
      </rPr>
      <t>EXTERNAL FIRE FIGHTING SYSTEM</t>
    </r>
    <r>
      <rPr>
        <sz val="14"/>
        <color theme="1"/>
        <rFont val="Calibri"/>
        <family val="2"/>
        <scheme val="minor"/>
      </rPr>
      <t xml:space="preserve">
Ref: Spec. No. 5150 &amp; 5180</t>
    </r>
  </si>
  <si>
    <r>
      <rPr>
        <b/>
        <u/>
        <sz val="14"/>
        <color theme="1"/>
        <rFont val="Calibri"/>
        <family val="2"/>
        <scheme val="minor"/>
      </rPr>
      <t>MS PIPES &amp; PIPE FITTINGS</t>
    </r>
    <r>
      <rPr>
        <sz val="14"/>
        <color theme="1"/>
        <rFont val="Calibri"/>
        <family val="2"/>
        <scheme val="minor"/>
      </rPr>
      <t xml:space="preserve">
Ref. Spec. No. 5214 &amp; 5280</t>
    </r>
  </si>
  <si>
    <r>
      <rPr>
        <b/>
        <u/>
        <sz val="14"/>
        <color theme="1"/>
        <rFont val="Calibri"/>
        <family val="2"/>
        <scheme val="minor"/>
      </rPr>
      <t>POLY ETHYLENE PIPES &amp; PIPE FITTINGS</t>
    </r>
    <r>
      <rPr>
        <sz val="14"/>
        <color theme="1"/>
        <rFont val="Calibri"/>
        <family val="2"/>
        <scheme val="minor"/>
      </rPr>
      <t xml:space="preserve">
Ref. Spec 5213 &amp; 5280.</t>
    </r>
  </si>
  <si>
    <r>
      <rPr>
        <b/>
        <u/>
        <sz val="14"/>
        <color theme="1"/>
        <rFont val="Calibri"/>
        <family val="2"/>
        <scheme val="minor"/>
      </rPr>
      <t>VALVES AND APPURTENANCES</t>
    </r>
    <r>
      <rPr>
        <sz val="14"/>
        <color theme="1"/>
        <rFont val="Calibri"/>
        <family val="2"/>
        <scheme val="minor"/>
      </rPr>
      <t xml:space="preserve">
Ref. Spec. No 5220</t>
    </r>
  </si>
  <si>
    <r>
      <t xml:space="preserve">PUMPING MACHINERY AND ACCESSORIES
</t>
    </r>
    <r>
      <rPr>
        <sz val="14"/>
        <color theme="1"/>
        <rFont val="Calibri"/>
        <family val="2"/>
        <scheme val="minor"/>
      </rPr>
      <t>Ref. Spec. No. 5240</t>
    </r>
  </si>
  <si>
    <t>Site Supervision Technician / Labour approximate cost  270,000 x 12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</si>
</sst>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8" formatCode="&quot;$&quot;#,##0.00_);[Red]\(&quot;$&quot;#,##0.00\)"/>
    <numFmt numFmtId="42" formatCode="_(&quot;$&quot;* #,##0_);_(&quot;$&quot;* \(#,##0\);_(&quot;$&quot;* &quot;-&quot;_);_(@_)"/>
    <numFmt numFmtId="41" formatCode="_(* #,##0_);_(* \(#,##0\);_(* &quot;-&quot;_);_(@_)"/>
    <numFmt numFmtId="43" formatCode="_(* #,##0.00_);_(* \(#,##0.00\);_(* &quot;-&quot;??_);_(@_)"/>
    <numFmt numFmtId="164" formatCode="_(* #,##0_);_(* \(#,##0\);_(* &quot;-&quot;??_);_(@_)"/>
    <numFmt numFmtId="165" formatCode="0.000"/>
    <numFmt numFmtId="166" formatCode="#,##0.0"/>
    <numFmt numFmtId="167" formatCode="_(&quot;Rs.&quot;* #,##0.00_);_(&quot;Rs.&quot;* \(#,##0.00\);_(&quot;Rs.&quot;* &quot;-&quot;??_);_(@_)"/>
    <numFmt numFmtId="168" formatCode="_(&quot;Rs.&quot;* #,##0_);_(&quot;Rs.&quot;* \(#,##0\);_(&quot;Rs.&quot;* &quot;-&quot;??_);_(@_)"/>
    <numFmt numFmtId="169" formatCode="_-* #,##0.00_-;\-* #,##0.00_-;_-* &quot;-&quot;??_-;_-@_-"/>
    <numFmt numFmtId="170" formatCode="_(* #,##0.0000000_);_(* \(#,##0.0000000\);_(* &quot;-&quot;??_);_(@_)"/>
  </numFmts>
  <fonts count="58" x14ac:knownFonts="1">
    <font>
      <sz val="11"/>
      <color theme="1"/>
      <name val="Calibri"/>
      <family val="2"/>
      <scheme val="minor"/>
    </font>
    <font>
      <sz val="11"/>
      <color theme="1"/>
      <name val="Calibri"/>
      <family val="2"/>
      <scheme val="minor"/>
    </font>
    <font>
      <sz val="10"/>
      <name val="Arial"/>
      <family val="2"/>
    </font>
    <font>
      <sz val="12"/>
      <name val="Arial"/>
      <family val="2"/>
    </font>
    <font>
      <sz val="10"/>
      <color indexed="8"/>
      <name val="Arial"/>
      <family val="2"/>
    </font>
    <font>
      <b/>
      <sz val="10"/>
      <color indexed="8"/>
      <name val="Arial"/>
      <family val="2"/>
    </font>
    <font>
      <sz val="11"/>
      <color indexed="8"/>
      <name val="Calibri"/>
      <family val="2"/>
    </font>
    <font>
      <b/>
      <sz val="10"/>
      <name val="Arial"/>
      <family val="2"/>
    </font>
    <font>
      <sz val="16"/>
      <name val="Tms Rmn"/>
    </font>
    <font>
      <sz val="10"/>
      <color theme="1"/>
      <name val="Arial"/>
      <family val="2"/>
    </font>
    <font>
      <b/>
      <i/>
      <sz val="10"/>
      <color theme="1"/>
      <name val="Arial"/>
      <family val="2"/>
    </font>
    <font>
      <b/>
      <sz val="10"/>
      <color theme="1"/>
      <name val="Arial"/>
      <family val="2"/>
    </font>
    <font>
      <b/>
      <sz val="12"/>
      <color theme="1"/>
      <name val="Arial"/>
      <family val="2"/>
    </font>
    <font>
      <b/>
      <u/>
      <sz val="10"/>
      <color theme="1"/>
      <name val="Arial"/>
      <family val="2"/>
    </font>
    <font>
      <b/>
      <u/>
      <sz val="10"/>
      <name val="Arial"/>
      <family val="2"/>
    </font>
    <font>
      <b/>
      <sz val="9"/>
      <color theme="1"/>
      <name val="Arial"/>
      <family val="2"/>
    </font>
    <font>
      <sz val="10"/>
      <name val="Arial"/>
      <family val="2"/>
    </font>
    <font>
      <sz val="11"/>
      <color indexed="9"/>
      <name val="Calibri"/>
      <family val="2"/>
    </font>
    <font>
      <sz val="11"/>
      <color indexed="20"/>
      <name val="Calibri"/>
      <family val="2"/>
    </font>
    <font>
      <b/>
      <u/>
      <sz val="12"/>
      <name val="Helv"/>
    </font>
    <font>
      <b/>
      <sz val="11"/>
      <color indexed="52"/>
      <name val="Calibri"/>
      <family val="2"/>
    </font>
    <font>
      <b/>
      <sz val="11"/>
      <color indexed="9"/>
      <name val="Calibri"/>
      <family val="2"/>
    </font>
    <font>
      <sz val="10"/>
      <name val="Century Gothic"/>
      <family val="2"/>
    </font>
    <font>
      <sz val="9"/>
      <name val="Arial Narrow"/>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8"/>
      <name val="Arial Black"/>
      <family val="2"/>
    </font>
    <font>
      <sz val="11"/>
      <color indexed="62"/>
      <name val="Calibri"/>
      <family val="2"/>
    </font>
    <font>
      <sz val="11"/>
      <color indexed="52"/>
      <name val="Calibri"/>
      <family val="2"/>
    </font>
    <font>
      <sz val="11"/>
      <color indexed="60"/>
      <name val="Calibri"/>
      <family val="2"/>
    </font>
    <font>
      <sz val="12"/>
      <name val="Helv"/>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alibri"/>
      <family val="2"/>
      <scheme val="minor"/>
    </font>
    <font>
      <sz val="12"/>
      <name val="Calibri"/>
      <family val="2"/>
      <scheme val="minor"/>
    </font>
    <font>
      <b/>
      <sz val="14"/>
      <color theme="1"/>
      <name val="Calibri"/>
      <family val="2"/>
      <scheme val="minor"/>
    </font>
    <font>
      <sz val="14"/>
      <name val="Calibri"/>
      <family val="2"/>
      <scheme val="minor"/>
    </font>
    <font>
      <b/>
      <sz val="11"/>
      <color theme="1"/>
      <name val="Calibri"/>
      <family val="2"/>
      <scheme val="minor"/>
    </font>
    <font>
      <sz val="10"/>
      <color rgb="FF000000"/>
      <name val="Times New Roman"/>
      <family val="1"/>
    </font>
    <font>
      <sz val="10"/>
      <color rgb="FF000000"/>
      <name val="Calibri"/>
      <family val="2"/>
      <scheme val="minor"/>
    </font>
    <font>
      <sz val="10"/>
      <color rgb="FF000000"/>
      <name val="Times New Roman"/>
      <family val="1"/>
    </font>
    <font>
      <b/>
      <sz val="12"/>
      <color theme="1"/>
      <name val="Calibri"/>
      <family val="2"/>
      <scheme val="minor"/>
    </font>
    <font>
      <sz val="12"/>
      <color theme="1"/>
      <name val="Calibri"/>
      <family val="2"/>
      <scheme val="minor"/>
    </font>
    <font>
      <b/>
      <sz val="14"/>
      <color rgb="FFFF0000"/>
      <name val="Calibri"/>
      <family val="2"/>
      <scheme val="minor"/>
    </font>
    <font>
      <sz val="16"/>
      <name val="Calibri"/>
      <family val="2"/>
      <scheme val="minor"/>
    </font>
    <font>
      <sz val="16"/>
      <color theme="1"/>
      <name val="Calibri"/>
      <family val="2"/>
      <scheme val="minor"/>
    </font>
    <font>
      <sz val="14"/>
      <color theme="1"/>
      <name val="Calibri"/>
      <family val="2"/>
      <scheme val="minor"/>
    </font>
    <font>
      <sz val="14"/>
      <color rgb="FF000000"/>
      <name val="Calibri"/>
      <family val="2"/>
      <scheme val="minor"/>
    </font>
    <font>
      <b/>
      <sz val="16"/>
      <color theme="1"/>
      <name val="Calibri"/>
      <family val="2"/>
      <scheme val="minor"/>
    </font>
    <font>
      <b/>
      <sz val="16"/>
      <name val="Calibri"/>
      <family val="2"/>
      <scheme val="minor"/>
    </font>
    <font>
      <b/>
      <sz val="14"/>
      <name val="Calibri"/>
      <family val="2"/>
      <scheme val="minor"/>
    </font>
    <font>
      <u/>
      <sz val="14"/>
      <color theme="1"/>
      <name val="Calibri"/>
      <family val="2"/>
      <scheme val="minor"/>
    </font>
    <font>
      <b/>
      <u/>
      <sz val="14"/>
      <color theme="1"/>
      <name val="Calibri"/>
      <family val="2"/>
      <scheme val="minor"/>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40">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auto="1"/>
      </left>
      <right style="thin">
        <color auto="1"/>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18">
    <xf numFmtId="0" fontId="0" fillId="0" borderId="0"/>
    <xf numFmtId="43" fontId="1" fillId="0" borderId="0" applyFont="0" applyFill="0" applyBorder="0" applyAlignment="0" applyProtection="0"/>
    <xf numFmtId="0" fontId="2" fillId="0" borderId="0"/>
    <xf numFmtId="43" fontId="6" fillId="0" borderId="0" applyFont="0" applyFill="0" applyBorder="0" applyAlignment="0" applyProtection="0"/>
    <xf numFmtId="0" fontId="2" fillId="0" borderId="0"/>
    <xf numFmtId="43" fontId="6" fillId="0" borderId="0" applyFont="0" applyFill="0" applyBorder="0" applyAlignment="0" applyProtection="0"/>
    <xf numFmtId="0" fontId="2" fillId="0" borderId="0"/>
    <xf numFmtId="0" fontId="2" fillId="0" borderId="0"/>
    <xf numFmtId="0" fontId="8" fillId="0" borderId="0"/>
    <xf numFmtId="0" fontId="16"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3" borderId="0" applyNumberFormat="0" applyBorder="0" applyAlignment="0" applyProtection="0"/>
    <xf numFmtId="0" fontId="19" fillId="0" borderId="0"/>
    <xf numFmtId="0" fontId="20" fillId="20" borderId="21" applyNumberFormat="0" applyAlignment="0" applyProtection="0"/>
    <xf numFmtId="0" fontId="21" fillId="21" borderId="22" applyNumberFormat="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8" fontId="2" fillId="0" borderId="0" applyFont="0" applyFill="0" applyBorder="0" applyAlignment="0" applyProtection="0"/>
    <xf numFmtId="8" fontId="2" fillId="0" borderId="0" applyFont="0" applyFill="0" applyBorder="0" applyAlignment="0" applyProtection="0"/>
    <xf numFmtId="43" fontId="2" fillId="0" borderId="0" applyFont="0" applyFill="0" applyBorder="0" applyAlignment="0" applyProtection="0"/>
    <xf numFmtId="8"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6" fillId="0" borderId="0" applyFont="0" applyFill="0" applyBorder="0" applyAlignment="0" applyProtection="0"/>
    <xf numFmtId="43" fontId="22" fillId="0" borderId="0" applyFont="0" applyFill="0" applyBorder="0" applyAlignment="0" applyProtection="0"/>
    <xf numFmtId="168" fontId="2" fillId="0" borderId="0" applyFont="0" applyFill="0" applyBorder="0" applyAlignment="0" applyProtection="0"/>
    <xf numFmtId="43" fontId="6" fillId="0" borderId="0" applyFont="0" applyFill="0" applyBorder="0" applyAlignment="0" applyProtection="0"/>
    <xf numFmtId="164" fontId="2" fillId="0" borderId="0" applyFont="0" applyFill="0" applyBorder="0" applyAlignment="0" applyProtection="0"/>
    <xf numFmtId="169" fontId="2" fillId="0" borderId="0" applyFont="0" applyFill="0" applyBorder="0" applyAlignment="0" applyProtection="0"/>
    <xf numFmtId="164" fontId="2" fillId="0" borderId="0" applyFont="0" applyFill="0" applyBorder="0" applyAlignment="0" applyProtection="0"/>
    <xf numFmtId="3" fontId="2" fillId="0" borderId="0" applyFont="0" applyFill="0" applyBorder="0" applyAlignment="0" applyProtection="0"/>
    <xf numFmtId="42" fontId="2" fillId="0" borderId="0" applyFont="0" applyFill="0" applyBorder="0" applyAlignment="0" applyProtection="0"/>
    <xf numFmtId="0" fontId="23" fillId="0" borderId="0" applyFont="0" applyFill="0" applyBorder="0" applyAlignment="0" applyProtection="0">
      <alignment horizontal="left"/>
    </xf>
    <xf numFmtId="0" fontId="24" fillId="0" borderId="0" applyNumberFormat="0" applyFill="0" applyBorder="0" applyAlignment="0" applyProtection="0"/>
    <xf numFmtId="0" fontId="25" fillId="4" borderId="0" applyNumberFormat="0" applyBorder="0" applyAlignment="0" applyProtection="0"/>
    <xf numFmtId="0" fontId="26" fillId="0" borderId="23" applyNumberFormat="0" applyFill="0" applyAlignment="0" applyProtection="0"/>
    <xf numFmtId="0" fontId="27" fillId="0" borderId="24" applyNumberFormat="0" applyFill="0" applyAlignment="0" applyProtection="0"/>
    <xf numFmtId="0" fontId="28" fillId="0" borderId="25" applyNumberFormat="0" applyFill="0" applyAlignment="0" applyProtection="0"/>
    <xf numFmtId="0" fontId="28" fillId="0" borderId="0" applyNumberFormat="0" applyFill="0" applyBorder="0" applyAlignment="0" applyProtection="0"/>
    <xf numFmtId="166" fontId="29" fillId="0" borderId="0" applyFont="0" applyFill="0" applyBorder="0" applyAlignment="0" applyProtection="0">
      <alignment horizontal="left"/>
    </xf>
    <xf numFmtId="0" fontId="30" fillId="7" borderId="21" applyNumberFormat="0" applyAlignment="0" applyProtection="0"/>
    <xf numFmtId="0" fontId="31" fillId="0" borderId="26" applyNumberFormat="0" applyFill="0" applyAlignment="0" applyProtection="0"/>
    <xf numFmtId="166" fontId="23" fillId="0" borderId="0" applyFont="0" applyFill="0" applyBorder="0" applyAlignment="0" applyProtection="0">
      <alignment horizontal="left"/>
    </xf>
    <xf numFmtId="0" fontId="32" fillId="2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33" fillId="0" borderId="0"/>
    <xf numFmtId="0" fontId="2" fillId="0" borderId="0"/>
    <xf numFmtId="0" fontId="2" fillId="0" borderId="0"/>
    <xf numFmtId="0" fontId="1" fillId="0" borderId="0"/>
    <xf numFmtId="0" fontId="1" fillId="0" borderId="0"/>
    <xf numFmtId="0" fontId="3" fillId="0" borderId="0"/>
    <xf numFmtId="0" fontId="1" fillId="0" borderId="0"/>
    <xf numFmtId="0" fontId="8" fillId="0" borderId="0"/>
    <xf numFmtId="0" fontId="1" fillId="0" borderId="0"/>
    <xf numFmtId="0" fontId="2" fillId="23" borderId="27" applyNumberFormat="0" applyFont="0" applyAlignment="0" applyProtection="0"/>
    <xf numFmtId="0" fontId="34" fillId="20" borderId="28"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3" fillId="0" borderId="0" applyFont="0" applyFill="0" applyBorder="0" applyAlignment="0" applyProtection="0">
      <alignment horizontal="center"/>
    </xf>
    <xf numFmtId="0" fontId="19" fillId="0" borderId="0"/>
    <xf numFmtId="0" fontId="35" fillId="0" borderId="0" applyNumberFormat="0" applyFill="0" applyBorder="0" applyAlignment="0" applyProtection="0"/>
    <xf numFmtId="0" fontId="36" fillId="0" borderId="29" applyNumberFormat="0" applyFill="0" applyAlignment="0" applyProtection="0"/>
    <xf numFmtId="0" fontId="37" fillId="0" borderId="0" applyNumberFormat="0" applyFill="0" applyBorder="0" applyAlignment="0" applyProtection="0"/>
    <xf numFmtId="0" fontId="2" fillId="0" borderId="0"/>
    <xf numFmtId="0" fontId="43" fillId="0" borderId="0"/>
    <xf numFmtId="43" fontId="45" fillId="0" borderId="0" applyFont="0" applyFill="0" applyBorder="0" applyAlignment="0" applyProtection="0"/>
    <xf numFmtId="43" fontId="43" fillId="0" borderId="0" applyFont="0" applyFill="0" applyBorder="0" applyAlignment="0" applyProtection="0"/>
  </cellStyleXfs>
  <cellXfs count="189">
    <xf numFmtId="0" fontId="0" fillId="0" borderId="0" xfId="0"/>
    <xf numFmtId="0" fontId="9" fillId="0" borderId="0" xfId="0" applyFont="1" applyAlignment="1">
      <alignment horizontal="center" vertical="center"/>
    </xf>
    <xf numFmtId="0" fontId="9" fillId="0" borderId="2" xfId="0" applyFont="1" applyBorder="1" applyAlignment="1">
      <alignment horizontal="center" vertical="center"/>
    </xf>
    <xf numFmtId="0" fontId="7" fillId="0" borderId="2" xfId="2" applyFont="1" applyBorder="1" applyAlignment="1">
      <alignment horizontal="center" vertical="center"/>
    </xf>
    <xf numFmtId="0" fontId="7" fillId="0" borderId="2" xfId="2" applyFont="1" applyFill="1" applyBorder="1" applyAlignment="1">
      <alignment horizontal="center" vertical="center"/>
    </xf>
    <xf numFmtId="0" fontId="9" fillId="0" borderId="3" xfId="0" applyFont="1" applyBorder="1" applyAlignment="1">
      <alignment horizontal="center" vertical="center"/>
    </xf>
    <xf numFmtId="0" fontId="11" fillId="0" borderId="3" xfId="0" applyFont="1" applyBorder="1" applyAlignment="1">
      <alignment horizontal="center" vertical="center"/>
    </xf>
    <xf numFmtId="0" fontId="13" fillId="0" borderId="3" xfId="0" applyFont="1" applyBorder="1" applyAlignment="1">
      <alignment horizontal="left" vertical="center"/>
    </xf>
    <xf numFmtId="4" fontId="9" fillId="0" borderId="3" xfId="0" applyNumberFormat="1" applyFont="1" applyFill="1" applyBorder="1" applyAlignment="1">
      <alignment horizontal="center" vertical="center"/>
    </xf>
    <xf numFmtId="0" fontId="9" fillId="0" borderId="4" xfId="0" applyFont="1" applyBorder="1" applyAlignment="1">
      <alignment horizontal="center" vertical="center"/>
    </xf>
    <xf numFmtId="0" fontId="11" fillId="0" borderId="4" xfId="0" applyFont="1" applyFill="1" applyBorder="1" applyAlignment="1">
      <alignment horizontal="center" vertical="center"/>
    </xf>
    <xf numFmtId="0" fontId="9" fillId="0" borderId="4" xfId="0" applyFont="1" applyBorder="1" applyAlignment="1">
      <alignment horizontal="left" vertical="center"/>
    </xf>
    <xf numFmtId="4" fontId="9" fillId="0" borderId="4" xfId="0" applyNumberFormat="1" applyFont="1" applyFill="1" applyBorder="1" applyAlignment="1">
      <alignment horizontal="center" vertical="center"/>
    </xf>
    <xf numFmtId="0" fontId="13" fillId="0" borderId="4" xfId="0" applyFont="1" applyBorder="1" applyAlignment="1">
      <alignment horizontal="left" vertical="center"/>
    </xf>
    <xf numFmtId="1" fontId="4" fillId="0" borderId="4" xfId="2" applyNumberFormat="1" applyFont="1" applyFill="1" applyBorder="1" applyAlignment="1">
      <alignment horizontal="left" vertical="center" wrapText="1"/>
    </xf>
    <xf numFmtId="0" fontId="11" fillId="0" borderId="4" xfId="0" applyFont="1" applyBorder="1" applyAlignment="1">
      <alignment horizontal="center" vertical="center"/>
    </xf>
    <xf numFmtId="1" fontId="14" fillId="0" borderId="4" xfId="2" applyNumberFormat="1" applyFont="1" applyBorder="1" applyAlignment="1">
      <alignment horizontal="left" vertical="center"/>
    </xf>
    <xf numFmtId="0" fontId="11" fillId="0" borderId="8" xfId="0" applyFont="1" applyBorder="1" applyAlignment="1">
      <alignment horizontal="center" vertical="center"/>
    </xf>
    <xf numFmtId="4" fontId="11" fillId="0" borderId="16" xfId="0" applyNumberFormat="1" applyFont="1" applyFill="1" applyBorder="1" applyAlignment="1">
      <alignment horizontal="center" vertical="center"/>
    </xf>
    <xf numFmtId="0" fontId="9" fillId="0" borderId="5" xfId="0" applyFont="1" applyBorder="1" applyAlignment="1">
      <alignment horizontal="center" vertical="center"/>
    </xf>
    <xf numFmtId="0" fontId="11" fillId="0" borderId="5" xfId="0" applyFont="1" applyBorder="1" applyAlignment="1">
      <alignment horizontal="center" vertical="center"/>
    </xf>
    <xf numFmtId="4" fontId="9" fillId="0" borderId="5" xfId="0" applyNumberFormat="1" applyFont="1" applyFill="1" applyBorder="1" applyAlignment="1">
      <alignment horizontal="center" vertical="center"/>
    </xf>
    <xf numFmtId="0" fontId="9" fillId="0" borderId="7" xfId="0" applyFont="1" applyBorder="1" applyAlignment="1">
      <alignment horizontal="center" vertical="center"/>
    </xf>
    <xf numFmtId="0" fontId="11" fillId="0" borderId="7" xfId="0" applyFont="1" applyBorder="1" applyAlignment="1">
      <alignment horizontal="center" vertical="center"/>
    </xf>
    <xf numFmtId="0" fontId="9" fillId="0" borderId="6" xfId="0" applyFont="1" applyBorder="1" applyAlignment="1">
      <alignment horizontal="left" vertical="center"/>
    </xf>
    <xf numFmtId="4" fontId="9" fillId="0" borderId="6" xfId="0" applyNumberFormat="1" applyFont="1" applyFill="1" applyBorder="1" applyAlignment="1">
      <alignment horizontal="center" vertical="center"/>
    </xf>
    <xf numFmtId="0" fontId="9" fillId="0" borderId="8" xfId="0" applyFont="1" applyBorder="1" applyAlignment="1">
      <alignment horizontal="center" vertical="center"/>
    </xf>
    <xf numFmtId="0" fontId="11" fillId="0" borderId="15" xfId="0" applyFont="1" applyBorder="1" applyAlignment="1">
      <alignment horizontal="center" vertical="center"/>
    </xf>
    <xf numFmtId="0" fontId="13" fillId="0" borderId="5" xfId="0" applyFont="1" applyBorder="1" applyAlignment="1">
      <alignment horizontal="left" vertical="center"/>
    </xf>
    <xf numFmtId="0" fontId="9" fillId="0" borderId="6" xfId="0" applyFont="1" applyBorder="1" applyAlignment="1">
      <alignment horizontal="left" vertical="center" wrapText="1"/>
    </xf>
    <xf numFmtId="0" fontId="9" fillId="0" borderId="5" xfId="0" applyFont="1" applyBorder="1" applyAlignment="1">
      <alignment horizontal="left" vertical="center" wrapText="1"/>
    </xf>
    <xf numFmtId="0" fontId="9" fillId="0" borderId="6" xfId="0" applyFont="1" applyBorder="1" applyAlignment="1">
      <alignment horizontal="center" vertical="center"/>
    </xf>
    <xf numFmtId="0" fontId="11" fillId="0" borderId="6" xfId="0" applyFont="1" applyBorder="1" applyAlignment="1">
      <alignment horizontal="center" vertical="center"/>
    </xf>
    <xf numFmtId="0" fontId="15" fillId="0" borderId="17" xfId="0" applyFont="1" applyBorder="1" applyAlignment="1">
      <alignment horizontal="left" vertical="center" wrapText="1"/>
    </xf>
    <xf numFmtId="4" fontId="9" fillId="0" borderId="16" xfId="0" applyNumberFormat="1" applyFont="1" applyFill="1" applyBorder="1" applyAlignment="1">
      <alignment horizontal="center" vertical="center"/>
    </xf>
    <xf numFmtId="0" fontId="9" fillId="0" borderId="5" xfId="0" applyFont="1" applyBorder="1" applyAlignment="1">
      <alignment horizontal="left" vertical="center"/>
    </xf>
    <xf numFmtId="4" fontId="11" fillId="0" borderId="16" xfId="0" applyNumberFormat="1" applyFont="1" applyBorder="1" applyAlignment="1">
      <alignment horizontal="center" vertical="center"/>
    </xf>
    <xf numFmtId="0" fontId="11" fillId="0" borderId="0" xfId="0" applyFont="1" applyAlignment="1">
      <alignment horizontal="center" vertical="center"/>
    </xf>
    <xf numFmtId="0" fontId="9" fillId="0" borderId="0" xfId="0" applyFont="1" applyAlignment="1">
      <alignment horizontal="left" vertical="center"/>
    </xf>
    <xf numFmtId="4" fontId="9" fillId="0" borderId="0" xfId="0" applyNumberFormat="1" applyFont="1" applyAlignment="1">
      <alignment horizontal="center" vertical="center"/>
    </xf>
    <xf numFmtId="4" fontId="9" fillId="0" borderId="7" xfId="0" applyNumberFormat="1" applyFont="1" applyFill="1" applyBorder="1" applyAlignment="1">
      <alignment horizontal="center" vertical="center"/>
    </xf>
    <xf numFmtId="0" fontId="7" fillId="0" borderId="2" xfId="2" applyFont="1" applyFill="1" applyBorder="1" applyAlignment="1">
      <alignment horizontal="center" vertical="center" wrapText="1"/>
    </xf>
    <xf numFmtId="1" fontId="7" fillId="0" borderId="4" xfId="2" applyNumberFormat="1" applyFont="1" applyBorder="1" applyAlignment="1">
      <alignment horizontal="left" vertical="center" wrapText="1"/>
    </xf>
    <xf numFmtId="4" fontId="7" fillId="0" borderId="2" xfId="2" applyNumberFormat="1" applyFont="1" applyBorder="1" applyAlignment="1">
      <alignment horizontal="center" vertical="center" wrapText="1"/>
    </xf>
    <xf numFmtId="4" fontId="9" fillId="0" borderId="4" xfId="0" applyNumberFormat="1" applyFont="1" applyBorder="1" applyAlignment="1">
      <alignment horizontal="left" vertical="center"/>
    </xf>
    <xf numFmtId="4" fontId="11" fillId="0" borderId="17" xfId="0" applyNumberFormat="1" applyFont="1" applyBorder="1" applyAlignment="1">
      <alignment horizontal="left" vertical="center"/>
    </xf>
    <xf numFmtId="4" fontId="9" fillId="0" borderId="6" xfId="0" applyNumberFormat="1" applyFont="1" applyBorder="1" applyAlignment="1">
      <alignment horizontal="left" vertical="center"/>
    </xf>
    <xf numFmtId="4" fontId="11" fillId="0" borderId="14" xfId="0" applyNumberFormat="1" applyFont="1" applyBorder="1" applyAlignment="1">
      <alignment horizontal="left" vertical="center"/>
    </xf>
    <xf numFmtId="4" fontId="9" fillId="0" borderId="5" xfId="0" applyNumberFormat="1" applyFont="1" applyBorder="1" applyAlignment="1">
      <alignment horizontal="left" vertical="center" wrapText="1"/>
    </xf>
    <xf numFmtId="4" fontId="15" fillId="0" borderId="17" xfId="0" applyNumberFormat="1" applyFont="1" applyBorder="1" applyAlignment="1">
      <alignment horizontal="left" vertical="center" wrapText="1"/>
    </xf>
    <xf numFmtId="0" fontId="11" fillId="0" borderId="9" xfId="0" applyFont="1" applyBorder="1" applyAlignment="1">
      <alignment horizontal="left" vertical="center" wrapText="1"/>
    </xf>
    <xf numFmtId="0" fontId="13" fillId="0" borderId="3" xfId="0" applyFont="1" applyBorder="1" applyAlignment="1">
      <alignment horizontal="center" vertical="center"/>
    </xf>
    <xf numFmtId="0" fontId="13" fillId="0" borderId="4" xfId="0" applyFont="1" applyBorder="1" applyAlignment="1">
      <alignment horizontal="center" vertical="center"/>
    </xf>
    <xf numFmtId="1" fontId="4" fillId="0" borderId="4" xfId="2" applyNumberFormat="1" applyFont="1" applyFill="1" applyBorder="1" applyAlignment="1">
      <alignment horizontal="center" vertical="center" wrapText="1"/>
    </xf>
    <xf numFmtId="1" fontId="14" fillId="0" borderId="4" xfId="2" applyNumberFormat="1" applyFont="1" applyBorder="1" applyAlignment="1">
      <alignment horizontal="center" vertical="center"/>
    </xf>
    <xf numFmtId="0" fontId="11" fillId="0" borderId="17" xfId="0" applyFont="1" applyBorder="1" applyAlignment="1">
      <alignment horizontal="center" vertical="center"/>
    </xf>
    <xf numFmtId="0" fontId="11" fillId="0" borderId="14" xfId="0" applyFont="1" applyBorder="1" applyAlignment="1">
      <alignment horizontal="center" vertical="center"/>
    </xf>
    <xf numFmtId="0" fontId="13" fillId="0" borderId="5" xfId="0" applyFont="1" applyBorder="1" applyAlignment="1">
      <alignment horizontal="center" vertical="center"/>
    </xf>
    <xf numFmtId="0" fontId="9" fillId="0" borderId="5" xfId="0" applyFont="1" applyBorder="1" applyAlignment="1">
      <alignment horizontal="center" vertical="center" wrapText="1"/>
    </xf>
    <xf numFmtId="0" fontId="15" fillId="0" borderId="17" xfId="0"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1" fillId="0" borderId="2" xfId="0" applyFont="1" applyBorder="1" applyAlignment="1">
      <alignment horizontal="center" vertical="center" wrapText="1"/>
    </xf>
    <xf numFmtId="4" fontId="11" fillId="0" borderId="2" xfId="0" applyNumberFormat="1" applyFont="1" applyBorder="1" applyAlignment="1">
      <alignment horizontal="left" vertical="center" wrapText="1"/>
    </xf>
    <xf numFmtId="4" fontId="11" fillId="0" borderId="2" xfId="0" applyNumberFormat="1" applyFont="1" applyFill="1" applyBorder="1" applyAlignment="1">
      <alignment horizontal="center" vertical="center"/>
    </xf>
    <xf numFmtId="0" fontId="9" fillId="0" borderId="7" xfId="0" applyFont="1" applyBorder="1" applyAlignment="1">
      <alignment horizontal="left" vertical="center"/>
    </xf>
    <xf numFmtId="4" fontId="9" fillId="0" borderId="7" xfId="0" applyNumberFormat="1" applyFont="1" applyBorder="1" applyAlignment="1">
      <alignment horizontal="left" vertical="center"/>
    </xf>
    <xf numFmtId="0" fontId="11" fillId="0" borderId="9" xfId="0" applyFont="1" applyBorder="1" applyAlignment="1">
      <alignment horizontal="center" vertical="center"/>
    </xf>
    <xf numFmtId="0" fontId="11" fillId="0" borderId="9" xfId="0" applyFont="1" applyBorder="1" applyAlignment="1">
      <alignment horizontal="center" vertical="center" wrapText="1"/>
    </xf>
    <xf numFmtId="4" fontId="11" fillId="0" borderId="9" xfId="0" applyNumberFormat="1" applyFont="1" applyBorder="1" applyAlignment="1">
      <alignment horizontal="left" vertical="center" wrapText="1"/>
    </xf>
    <xf numFmtId="4" fontId="9" fillId="0" borderId="4" xfId="0" applyNumberFormat="1" applyFont="1" applyBorder="1" applyAlignment="1">
      <alignment horizontal="center" vertical="center"/>
    </xf>
    <xf numFmtId="0" fontId="11" fillId="0" borderId="13" xfId="0" applyFont="1" applyBorder="1" applyAlignment="1">
      <alignment horizontal="center" vertical="center"/>
    </xf>
    <xf numFmtId="0" fontId="11" fillId="0" borderId="7" xfId="0" applyFont="1" applyBorder="1" applyAlignment="1">
      <alignment horizontal="left" vertical="center" wrapText="1"/>
    </xf>
    <xf numFmtId="0" fontId="11" fillId="0" borderId="1" xfId="0" applyFont="1" applyBorder="1" applyAlignment="1">
      <alignment horizontal="center" vertical="center"/>
    </xf>
    <xf numFmtId="4" fontId="11" fillId="0" borderId="1" xfId="0" applyNumberFormat="1" applyFont="1" applyBorder="1" applyAlignment="1">
      <alignment horizontal="left" vertical="center"/>
    </xf>
    <xf numFmtId="0" fontId="9" fillId="0" borderId="0" xfId="0" applyFont="1" applyFill="1" applyAlignment="1">
      <alignment horizontal="center" vertical="center"/>
    </xf>
    <xf numFmtId="4" fontId="11" fillId="0" borderId="7" xfId="0" applyNumberFormat="1" applyFont="1" applyFill="1" applyBorder="1" applyAlignment="1">
      <alignment horizontal="center" vertical="center"/>
    </xf>
    <xf numFmtId="0" fontId="39" fillId="0" borderId="0" xfId="2" applyFont="1" applyFill="1" applyAlignment="1">
      <alignment horizontal="left"/>
    </xf>
    <xf numFmtId="0" fontId="41" fillId="0" borderId="0" xfId="2" applyFont="1" applyFill="1" applyAlignment="1">
      <alignment horizontal="left"/>
    </xf>
    <xf numFmtId="0" fontId="0" fillId="0" borderId="0" xfId="0" applyFont="1" applyAlignment="1">
      <alignment vertical="center"/>
    </xf>
    <xf numFmtId="0" fontId="0" fillId="0" borderId="0" xfId="0" applyFont="1" applyAlignment="1">
      <alignment horizontal="center" vertical="center"/>
    </xf>
    <xf numFmtId="0" fontId="0" fillId="0" borderId="2" xfId="0" applyFont="1" applyBorder="1" applyAlignment="1">
      <alignment vertical="center"/>
    </xf>
    <xf numFmtId="164" fontId="0" fillId="0" borderId="0" xfId="1" applyNumberFormat="1" applyFont="1"/>
    <xf numFmtId="0" fontId="0" fillId="0" borderId="0" xfId="0" applyAlignment="1">
      <alignment horizontal="center"/>
    </xf>
    <xf numFmtId="0" fontId="46" fillId="0" borderId="0" xfId="0" applyFont="1" applyAlignment="1">
      <alignment vertical="center"/>
    </xf>
    <xf numFmtId="0" fontId="47" fillId="0" borderId="0" xfId="0" applyFont="1" applyAlignment="1">
      <alignment vertical="center"/>
    </xf>
    <xf numFmtId="43" fontId="46" fillId="0" borderId="0" xfId="1" applyFont="1" applyAlignment="1">
      <alignment vertical="center"/>
    </xf>
    <xf numFmtId="43" fontId="42" fillId="0" borderId="0" xfId="1" applyFont="1" applyAlignment="1">
      <alignment horizontal="center" vertical="center"/>
    </xf>
    <xf numFmtId="43" fontId="46" fillId="0" borderId="0" xfId="1" applyFont="1" applyAlignment="1">
      <alignment horizontal="center" vertical="center"/>
    </xf>
    <xf numFmtId="43" fontId="0" fillId="0" borderId="0" xfId="1" applyFont="1"/>
    <xf numFmtId="43" fontId="0" fillId="0" borderId="0" xfId="1" applyFont="1" applyAlignment="1">
      <alignment vertical="center"/>
    </xf>
    <xf numFmtId="43" fontId="0" fillId="0" borderId="0" xfId="0" applyNumberFormat="1"/>
    <xf numFmtId="0" fontId="42" fillId="0" borderId="0" xfId="0" applyFont="1" applyAlignment="1">
      <alignment horizontal="center" vertical="center"/>
    </xf>
    <xf numFmtId="0" fontId="46" fillId="0" borderId="0" xfId="0" applyFont="1" applyAlignment="1">
      <alignment horizontal="center" vertical="center"/>
    </xf>
    <xf numFmtId="0" fontId="41" fillId="0" borderId="0" xfId="2" applyFont="1" applyFill="1" applyBorder="1" applyAlignment="1">
      <alignment horizontal="left"/>
    </xf>
    <xf numFmtId="0" fontId="40" fillId="0" borderId="0" xfId="0" applyFont="1" applyBorder="1" applyAlignment="1">
      <alignment horizontal="center" vertical="center"/>
    </xf>
    <xf numFmtId="49" fontId="39" fillId="0" borderId="0" xfId="2" applyNumberFormat="1" applyFont="1" applyFill="1" applyAlignment="1">
      <alignment horizontal="left"/>
    </xf>
    <xf numFmtId="164" fontId="42" fillId="0" borderId="0" xfId="1" applyNumberFormat="1" applyFont="1" applyAlignment="1">
      <alignment horizontal="center" vertical="center"/>
    </xf>
    <xf numFmtId="0" fontId="46" fillId="0" borderId="2" xfId="0" applyFont="1" applyBorder="1" applyAlignment="1">
      <alignment horizontal="center" vertical="center"/>
    </xf>
    <xf numFmtId="0" fontId="0" fillId="0" borderId="2" xfId="0" applyBorder="1" applyAlignment="1">
      <alignment horizontal="center"/>
    </xf>
    <xf numFmtId="0" fontId="0" fillId="0" borderId="2" xfId="0" applyBorder="1"/>
    <xf numFmtId="0" fontId="0" fillId="0" borderId="18" xfId="0" applyBorder="1"/>
    <xf numFmtId="164" fontId="0" fillId="0" borderId="19" xfId="1" applyNumberFormat="1" applyFont="1" applyBorder="1"/>
    <xf numFmtId="0" fontId="0" fillId="0" borderId="18" xfId="0" applyBorder="1" applyAlignment="1">
      <alignment horizontal="right"/>
    </xf>
    <xf numFmtId="0" fontId="42" fillId="0" borderId="2" xfId="0" applyFont="1" applyBorder="1"/>
    <xf numFmtId="0" fontId="42" fillId="0" borderId="18" xfId="0" applyFont="1" applyBorder="1" applyAlignment="1">
      <alignment horizontal="right"/>
    </xf>
    <xf numFmtId="164" fontId="42" fillId="0" borderId="19" xfId="1" applyNumberFormat="1" applyFont="1" applyBorder="1"/>
    <xf numFmtId="0" fontId="42" fillId="0" borderId="2" xfId="0" applyFont="1" applyBorder="1" applyAlignment="1">
      <alignment wrapText="1"/>
    </xf>
    <xf numFmtId="170" fontId="0" fillId="0" borderId="0" xfId="1" applyNumberFormat="1" applyFont="1"/>
    <xf numFmtId="164" fontId="40" fillId="0" borderId="0" xfId="0" applyNumberFormat="1" applyFont="1" applyBorder="1" applyAlignment="1">
      <alignment horizontal="center" vertical="center"/>
    </xf>
    <xf numFmtId="164" fontId="44" fillId="0" borderId="0" xfId="117" applyNumberFormat="1" applyFont="1" applyFill="1" applyBorder="1" applyAlignment="1">
      <alignment horizontal="center" vertical="center"/>
    </xf>
    <xf numFmtId="0" fontId="47" fillId="0" borderId="30" xfId="0" applyFont="1" applyBorder="1" applyAlignment="1">
      <alignment horizontal="center" vertical="center"/>
    </xf>
    <xf numFmtId="0" fontId="47" fillId="0" borderId="2" xfId="0" applyFont="1" applyBorder="1" applyAlignment="1">
      <alignment horizontal="center" vertical="center"/>
    </xf>
    <xf numFmtId="0" fontId="47" fillId="0" borderId="2" xfId="0" applyFont="1" applyBorder="1" applyAlignment="1">
      <alignment vertical="center"/>
    </xf>
    <xf numFmtId="0" fontId="46" fillId="0" borderId="30" xfId="0" applyFont="1" applyBorder="1" applyAlignment="1">
      <alignment horizontal="center" vertical="center"/>
    </xf>
    <xf numFmtId="0" fontId="0" fillId="0" borderId="2" xfId="0" applyFont="1" applyFill="1" applyBorder="1" applyAlignment="1">
      <alignment vertical="center"/>
    </xf>
    <xf numFmtId="164" fontId="0" fillId="0" borderId="0" xfId="0" applyNumberFormat="1" applyFont="1" applyAlignment="1">
      <alignment vertical="center"/>
    </xf>
    <xf numFmtId="164" fontId="0" fillId="0" borderId="0" xfId="1" applyNumberFormat="1" applyFont="1" applyAlignment="1">
      <alignment vertical="center"/>
    </xf>
    <xf numFmtId="0" fontId="0" fillId="0" borderId="18" xfId="0" applyFont="1" applyBorder="1" applyAlignment="1">
      <alignment vertical="center"/>
    </xf>
    <xf numFmtId="164" fontId="41" fillId="0" borderId="0" xfId="1" applyNumberFormat="1" applyFont="1" applyFill="1" applyBorder="1" applyAlignment="1">
      <alignment horizontal="left"/>
    </xf>
    <xf numFmtId="164" fontId="0" fillId="0" borderId="2" xfId="1" applyNumberFormat="1" applyFont="1" applyBorder="1" applyAlignment="1">
      <alignment vertical="center"/>
    </xf>
    <xf numFmtId="164" fontId="49" fillId="0" borderId="0" xfId="1" applyNumberFormat="1" applyFont="1" applyFill="1" applyBorder="1" applyAlignment="1">
      <alignment horizontal="center"/>
    </xf>
    <xf numFmtId="164" fontId="50" fillId="0" borderId="2" xfId="1" applyNumberFormat="1" applyFont="1" applyFill="1" applyBorder="1" applyAlignment="1">
      <alignment horizontal="center" vertical="center"/>
    </xf>
    <xf numFmtId="0" fontId="51" fillId="0" borderId="2" xfId="0" applyFont="1" applyBorder="1" applyAlignment="1">
      <alignment horizontal="center" vertical="center"/>
    </xf>
    <xf numFmtId="164" fontId="41" fillId="0" borderId="2" xfId="1" applyNumberFormat="1" applyFont="1" applyFill="1" applyBorder="1" applyAlignment="1">
      <alignment horizontal="center" vertical="center"/>
    </xf>
    <xf numFmtId="41" fontId="51" fillId="0" borderId="2" xfId="0" applyNumberFormat="1" applyFont="1" applyBorder="1" applyAlignment="1">
      <alignment vertical="center"/>
    </xf>
    <xf numFmtId="164" fontId="52" fillId="0" borderId="2" xfId="117" applyNumberFormat="1" applyFont="1" applyFill="1" applyBorder="1" applyAlignment="1">
      <alignment horizontal="center" vertical="center" wrapText="1"/>
    </xf>
    <xf numFmtId="164" fontId="52" fillId="0" borderId="18" xfId="117" applyNumberFormat="1" applyFont="1" applyFill="1" applyBorder="1" applyAlignment="1">
      <alignment horizontal="center" vertical="center" wrapText="1"/>
    </xf>
    <xf numFmtId="164" fontId="51" fillId="0" borderId="2" xfId="1" applyNumberFormat="1" applyFont="1" applyBorder="1" applyAlignment="1">
      <alignment vertical="center"/>
    </xf>
    <xf numFmtId="0" fontId="51" fillId="0" borderId="2" xfId="0" applyFont="1" applyBorder="1" applyAlignment="1">
      <alignment vertical="center"/>
    </xf>
    <xf numFmtId="0" fontId="51" fillId="0" borderId="2" xfId="0" applyFont="1" applyBorder="1" applyAlignment="1">
      <alignment horizontal="center" vertical="center" wrapText="1"/>
    </xf>
    <xf numFmtId="0" fontId="40" fillId="0" borderId="2" xfId="0" applyFont="1" applyBorder="1" applyAlignment="1">
      <alignment horizontal="right" vertical="center"/>
    </xf>
    <xf numFmtId="41" fontId="40" fillId="0" borderId="2" xfId="0" applyNumberFormat="1" applyFont="1" applyBorder="1" applyAlignment="1">
      <alignment vertical="center"/>
    </xf>
    <xf numFmtId="0" fontId="51" fillId="0" borderId="2" xfId="0" applyFont="1" applyFill="1" applyBorder="1" applyAlignment="1">
      <alignment vertical="center"/>
    </xf>
    <xf numFmtId="41" fontId="51" fillId="0" borderId="2" xfId="0" applyNumberFormat="1" applyFont="1" applyFill="1" applyBorder="1" applyAlignment="1">
      <alignment vertical="center"/>
    </xf>
    <xf numFmtId="164" fontId="50" fillId="0" borderId="2" xfId="1" applyNumberFormat="1" applyFont="1" applyBorder="1" applyAlignment="1">
      <alignment vertical="center"/>
    </xf>
    <xf numFmtId="164" fontId="53" fillId="0" borderId="2" xfId="0" applyNumberFormat="1" applyFont="1" applyBorder="1" applyAlignment="1">
      <alignment vertical="center"/>
    </xf>
    <xf numFmtId="164" fontId="51" fillId="0" borderId="2" xfId="1" applyNumberFormat="1" applyFont="1" applyFill="1" applyBorder="1" applyAlignment="1">
      <alignment horizontal="center" vertical="center"/>
    </xf>
    <xf numFmtId="164" fontId="50" fillId="0" borderId="0" xfId="1" applyNumberFormat="1" applyFont="1" applyFill="1" applyAlignment="1">
      <alignment horizontal="center" vertical="center"/>
    </xf>
    <xf numFmtId="49" fontId="39" fillId="0" borderId="31" xfId="2" applyNumberFormat="1" applyFont="1" applyFill="1" applyBorder="1" applyAlignment="1">
      <alignment horizontal="center" vertical="center" wrapText="1"/>
    </xf>
    <xf numFmtId="49" fontId="39" fillId="0" borderId="32" xfId="2" applyNumberFormat="1" applyFont="1" applyFill="1" applyBorder="1" applyAlignment="1">
      <alignment horizontal="center" vertical="center"/>
    </xf>
    <xf numFmtId="49" fontId="39" fillId="0" borderId="32" xfId="1" applyNumberFormat="1" applyFont="1" applyFill="1" applyBorder="1" applyAlignment="1">
      <alignment horizontal="center" vertical="center" wrapText="1"/>
    </xf>
    <xf numFmtId="164" fontId="39" fillId="0" borderId="32" xfId="1" applyNumberFormat="1" applyFont="1" applyFill="1" applyBorder="1" applyAlignment="1">
      <alignment horizontal="center" vertical="center" wrapText="1"/>
    </xf>
    <xf numFmtId="164" fontId="39" fillId="0" borderId="33" xfId="1" applyNumberFormat="1" applyFont="1" applyFill="1" applyBorder="1" applyAlignment="1">
      <alignment horizontal="center" vertical="center" wrapText="1"/>
    </xf>
    <xf numFmtId="164" fontId="39" fillId="0" borderId="32" xfId="1" applyNumberFormat="1" applyFont="1" applyFill="1" applyBorder="1" applyAlignment="1">
      <alignment horizontal="left"/>
    </xf>
    <xf numFmtId="164" fontId="49" fillId="0" borderId="32" xfId="1" applyNumberFormat="1" applyFont="1" applyFill="1" applyBorder="1" applyAlignment="1">
      <alignment horizontal="center"/>
    </xf>
    <xf numFmtId="49" fontId="39" fillId="0" borderId="32" xfId="2" applyNumberFormat="1" applyFont="1" applyFill="1" applyBorder="1" applyAlignment="1">
      <alignment horizontal="left"/>
    </xf>
    <xf numFmtId="41" fontId="53" fillId="0" borderId="32" xfId="0" applyNumberFormat="1" applyFont="1" applyBorder="1" applyAlignment="1">
      <alignment vertical="center"/>
    </xf>
    <xf numFmtId="0" fontId="40" fillId="0" borderId="2" xfId="0" applyFont="1" applyBorder="1" applyAlignment="1">
      <alignment vertical="center"/>
    </xf>
    <xf numFmtId="0" fontId="56" fillId="0" borderId="2" xfId="0" applyFont="1" applyBorder="1" applyAlignment="1">
      <alignment vertical="center" wrapText="1"/>
    </xf>
    <xf numFmtId="0" fontId="51" fillId="0" borderId="2" xfId="0" applyFont="1" applyBorder="1" applyAlignment="1">
      <alignment vertical="center" wrapText="1"/>
    </xf>
    <xf numFmtId="0" fontId="57" fillId="0" borderId="2" xfId="0" applyFont="1" applyBorder="1" applyAlignment="1">
      <alignment vertical="center" wrapText="1"/>
    </xf>
    <xf numFmtId="0" fontId="57" fillId="0" borderId="2" xfId="0" applyFont="1" applyBorder="1" applyAlignment="1">
      <alignment vertical="center"/>
    </xf>
    <xf numFmtId="0" fontId="40" fillId="0" borderId="2" xfId="0" applyFont="1" applyBorder="1" applyAlignment="1">
      <alignment horizontal="left" vertical="center"/>
    </xf>
    <xf numFmtId="164" fontId="40" fillId="0" borderId="35" xfId="0" applyNumberFormat="1" applyFont="1" applyBorder="1" applyAlignment="1">
      <alignment horizontal="center" vertical="center"/>
    </xf>
    <xf numFmtId="164" fontId="38" fillId="0" borderId="38" xfId="1" applyNumberFormat="1" applyFont="1" applyFill="1" applyBorder="1" applyAlignment="1">
      <alignment horizontal="center" vertical="center" wrapText="1"/>
    </xf>
    <xf numFmtId="0" fontId="7" fillId="0" borderId="10" xfId="2" applyFont="1" applyBorder="1" applyAlignment="1">
      <alignment horizontal="center" vertical="center"/>
    </xf>
    <xf numFmtId="0" fontId="7" fillId="0" borderId="11" xfId="2" applyFont="1" applyBorder="1" applyAlignment="1">
      <alignment horizontal="center" vertical="center"/>
    </xf>
    <xf numFmtId="0" fontId="7" fillId="0" borderId="12" xfId="2" applyFont="1" applyBorder="1" applyAlignment="1">
      <alignment horizontal="center" vertical="center"/>
    </xf>
    <xf numFmtId="0" fontId="7" fillId="0" borderId="1" xfId="2" applyFont="1" applyBorder="1" applyAlignment="1">
      <alignment horizontal="center" vertical="center"/>
    </xf>
    <xf numFmtId="0" fontId="7" fillId="0" borderId="0" xfId="2" applyFont="1" applyBorder="1" applyAlignment="1">
      <alignment horizontal="center" vertical="center"/>
    </xf>
    <xf numFmtId="0" fontId="7" fillId="0" borderId="13" xfId="2" applyFont="1" applyBorder="1" applyAlignment="1">
      <alignment horizontal="center" vertical="center"/>
    </xf>
    <xf numFmtId="0" fontId="10" fillId="0" borderId="18" xfId="0" applyFont="1" applyBorder="1" applyAlignment="1">
      <alignment horizontal="center" vertical="center"/>
    </xf>
    <xf numFmtId="0" fontId="10" fillId="0" borderId="20" xfId="0" applyFont="1" applyBorder="1" applyAlignment="1">
      <alignment horizontal="center" vertical="center"/>
    </xf>
    <xf numFmtId="0" fontId="10" fillId="0" borderId="19" xfId="0" applyFont="1" applyBorder="1" applyAlignment="1">
      <alignment horizontal="center" vertical="center"/>
    </xf>
    <xf numFmtId="0" fontId="11" fillId="0" borderId="14" xfId="0" applyFont="1" applyBorder="1" applyAlignment="1">
      <alignment horizontal="left" vertical="center"/>
    </xf>
    <xf numFmtId="0" fontId="11" fillId="0" borderId="15" xfId="0" applyFont="1" applyBorder="1" applyAlignment="1">
      <alignment horizontal="left" vertical="center"/>
    </xf>
    <xf numFmtId="0" fontId="12" fillId="0" borderId="2" xfId="0" applyFont="1" applyBorder="1" applyAlignment="1">
      <alignment horizontal="left" vertical="center"/>
    </xf>
    <xf numFmtId="0" fontId="11" fillId="0" borderId="2" xfId="0" applyFont="1" applyBorder="1" applyAlignment="1">
      <alignment horizontal="center" vertical="center"/>
    </xf>
    <xf numFmtId="164" fontId="54" fillId="0" borderId="35" xfId="1" applyNumberFormat="1" applyFont="1" applyFill="1" applyBorder="1" applyAlignment="1">
      <alignment horizontal="center" vertical="center"/>
    </xf>
    <xf numFmtId="164" fontId="54" fillId="0" borderId="38" xfId="1" applyNumberFormat="1" applyFont="1" applyFill="1" applyBorder="1" applyAlignment="1">
      <alignment horizontal="center" vertical="center"/>
    </xf>
    <xf numFmtId="164" fontId="54" fillId="0" borderId="35" xfId="1" applyNumberFormat="1" applyFont="1" applyFill="1" applyBorder="1" applyAlignment="1">
      <alignment horizontal="center" vertical="center" wrapText="1"/>
    </xf>
    <xf numFmtId="164" fontId="54" fillId="0" borderId="38" xfId="1" applyNumberFormat="1" applyFont="1" applyFill="1" applyBorder="1" applyAlignment="1">
      <alignment horizontal="center" vertical="center" wrapText="1"/>
    </xf>
    <xf numFmtId="0" fontId="54" fillId="0" borderId="36" xfId="2" applyFont="1" applyFill="1" applyBorder="1" applyAlignment="1">
      <alignment horizontal="center" vertical="center"/>
    </xf>
    <xf numFmtId="0" fontId="54" fillId="0" borderId="39" xfId="2" applyFont="1" applyFill="1" applyBorder="1" applyAlignment="1">
      <alignment horizontal="center" vertical="center"/>
    </xf>
    <xf numFmtId="0" fontId="40" fillId="0" borderId="0" xfId="0" applyFont="1" applyAlignment="1">
      <alignment horizontal="center" vertical="center"/>
    </xf>
    <xf numFmtId="0" fontId="53" fillId="0" borderId="0" xfId="0" applyFont="1" applyBorder="1" applyAlignment="1">
      <alignment horizontal="right" vertical="center"/>
    </xf>
    <xf numFmtId="164" fontId="38" fillId="0" borderId="38" xfId="1" applyNumberFormat="1" applyFont="1" applyFill="1" applyBorder="1" applyAlignment="1">
      <alignment horizontal="center" vertical="center" wrapText="1"/>
    </xf>
    <xf numFmtId="0" fontId="55" fillId="0" borderId="34" xfId="2" applyFont="1" applyFill="1" applyBorder="1" applyAlignment="1">
      <alignment horizontal="center" vertical="center" wrapText="1"/>
    </xf>
    <xf numFmtId="0" fontId="55" fillId="0" borderId="37" xfId="2" applyFont="1" applyFill="1" applyBorder="1" applyAlignment="1">
      <alignment horizontal="center" vertical="center" wrapText="1"/>
    </xf>
    <xf numFmtId="0" fontId="55" fillId="0" borderId="35" xfId="2" applyFont="1" applyFill="1" applyBorder="1" applyAlignment="1">
      <alignment horizontal="center" vertical="center"/>
    </xf>
    <xf numFmtId="0" fontId="55" fillId="0" borderId="38" xfId="2" applyFont="1" applyFill="1" applyBorder="1" applyAlignment="1">
      <alignment horizontal="center" vertical="center"/>
    </xf>
    <xf numFmtId="0" fontId="40" fillId="0" borderId="35" xfId="0" applyFont="1" applyBorder="1" applyAlignment="1">
      <alignment horizontal="center" vertical="center"/>
    </xf>
    <xf numFmtId="164" fontId="46" fillId="0" borderId="18" xfId="1" applyNumberFormat="1" applyFont="1" applyBorder="1" applyAlignment="1">
      <alignment horizontal="center" vertical="center"/>
    </xf>
    <xf numFmtId="164" fontId="46" fillId="0" borderId="19" xfId="1" applyNumberFormat="1" applyFont="1" applyBorder="1" applyAlignment="1">
      <alignment horizontal="center" vertical="center"/>
    </xf>
    <xf numFmtId="0" fontId="40" fillId="0" borderId="0" xfId="0" applyFont="1" applyAlignment="1">
      <alignment horizontal="center" vertical="center" wrapText="1"/>
    </xf>
    <xf numFmtId="0" fontId="46" fillId="0" borderId="0" xfId="0" applyFont="1" applyAlignment="1">
      <alignment horizontal="center" vertical="center"/>
    </xf>
    <xf numFmtId="0" fontId="48" fillId="0" borderId="0" xfId="0" applyFont="1" applyAlignment="1">
      <alignment horizontal="center" vertical="center" wrapText="1"/>
    </xf>
    <xf numFmtId="43" fontId="0" fillId="0" borderId="0" xfId="1" applyNumberFormat="1" applyFont="1" applyAlignment="1">
      <alignment vertical="center"/>
    </xf>
  </cellXfs>
  <cellStyles count="118">
    <cellStyle name="20% - Accent1 2" xfId="10"/>
    <cellStyle name="20% - Accent2 2" xfId="11"/>
    <cellStyle name="20% - Accent3 2" xfId="12"/>
    <cellStyle name="20% - Accent4 2" xfId="13"/>
    <cellStyle name="20% - Accent5 2" xfId="14"/>
    <cellStyle name="20% - Accent6 2" xfId="15"/>
    <cellStyle name="40% - Accent1 2" xfId="16"/>
    <cellStyle name="40% - Accent2 2" xfId="17"/>
    <cellStyle name="40% - Accent3 2" xfId="18"/>
    <cellStyle name="40% - Accent4 2" xfId="19"/>
    <cellStyle name="40% - Accent5 2" xfId="20"/>
    <cellStyle name="40% - Accent6 2" xfId="21"/>
    <cellStyle name="60% - Accent1 2" xfId="22"/>
    <cellStyle name="60% - Accent2 2" xfId="23"/>
    <cellStyle name="60% - Accent3 2" xfId="24"/>
    <cellStyle name="60% - Accent4 2" xfId="25"/>
    <cellStyle name="60% - Accent5 2" xfId="26"/>
    <cellStyle name="60% - Accent6 2" xfId="27"/>
    <cellStyle name="Accent1 2" xfId="28"/>
    <cellStyle name="Accent2 2" xfId="29"/>
    <cellStyle name="Accent3 2" xfId="30"/>
    <cellStyle name="Accent4 2" xfId="31"/>
    <cellStyle name="Accent5 2" xfId="32"/>
    <cellStyle name="Accent6 2" xfId="33"/>
    <cellStyle name="Bad 2" xfId="34"/>
    <cellStyle name="BLDUND - Style1" xfId="35"/>
    <cellStyle name="Calculation 2" xfId="36"/>
    <cellStyle name="Check Cell 2" xfId="37"/>
    <cellStyle name="Comma" xfId="1" builtinId="3"/>
    <cellStyle name="Comma 10" xfId="38"/>
    <cellStyle name="Comma 11" xfId="39"/>
    <cellStyle name="Comma 11 2" xfId="40"/>
    <cellStyle name="Comma 12" xfId="41"/>
    <cellStyle name="Comma 13" xfId="42"/>
    <cellStyle name="Comma 14" xfId="116"/>
    <cellStyle name="Comma 14 2" xfId="117"/>
    <cellStyle name="Comma 2" xfId="43"/>
    <cellStyle name="Comma 2 2" xfId="44"/>
    <cellStyle name="Comma 2 2 2" xfId="45"/>
    <cellStyle name="Comma 2 3" xfId="46"/>
    <cellStyle name="Comma 2 3 2" xfId="47"/>
    <cellStyle name="Comma 2 4" xfId="48"/>
    <cellStyle name="Comma 2 5" xfId="49"/>
    <cellStyle name="Comma 2 6" xfId="50"/>
    <cellStyle name="Comma 2 7" xfId="51"/>
    <cellStyle name="Comma 2 8" xfId="52"/>
    <cellStyle name="Comma 2 9" xfId="53"/>
    <cellStyle name="Comma 3" xfId="54"/>
    <cellStyle name="Comma 3 2" xfId="55"/>
    <cellStyle name="Comma 3 3" xfId="56"/>
    <cellStyle name="Comma 3 4" xfId="57"/>
    <cellStyle name="Comma 3 4 2" xfId="58"/>
    <cellStyle name="Comma 3 5" xfId="59"/>
    <cellStyle name="Comma 3 6" xfId="60"/>
    <cellStyle name="Comma 3 7" xfId="61"/>
    <cellStyle name="Comma 4" xfId="62"/>
    <cellStyle name="Comma 5" xfId="3"/>
    <cellStyle name="Comma 5 2" xfId="63"/>
    <cellStyle name="Comma 5 3" xfId="64"/>
    <cellStyle name="Comma 5 4" xfId="65"/>
    <cellStyle name="Comma 6" xfId="5"/>
    <cellStyle name="Comma 6 2" xfId="66"/>
    <cellStyle name="Comma 6 3" xfId="67"/>
    <cellStyle name="Comma 7" xfId="68"/>
    <cellStyle name="Comma 8" xfId="69"/>
    <cellStyle name="Comma 9" xfId="70"/>
    <cellStyle name="Comma0" xfId="71"/>
    <cellStyle name="Currency0" xfId="72"/>
    <cellStyle name="Description" xfId="73"/>
    <cellStyle name="Explanatory Text 2" xfId="74"/>
    <cellStyle name="Good 2" xfId="75"/>
    <cellStyle name="Heading 1 2" xfId="76"/>
    <cellStyle name="Heading 2 2" xfId="77"/>
    <cellStyle name="Heading 3 2" xfId="78"/>
    <cellStyle name="Heading 4 2" xfId="79"/>
    <cellStyle name="Heading1" xfId="80"/>
    <cellStyle name="Input 2" xfId="81"/>
    <cellStyle name="Linked Cell 2" xfId="82"/>
    <cellStyle name="List Number 1" xfId="83"/>
    <cellStyle name="Neutral 2" xfId="84"/>
    <cellStyle name="Normal" xfId="0" builtinId="0"/>
    <cellStyle name="Normal - Style1" xfId="85"/>
    <cellStyle name="Normal 10" xfId="114"/>
    <cellStyle name="Normal 11" xfId="115"/>
    <cellStyle name="Normal 2" xfId="2"/>
    <cellStyle name="Normal 2 2" xfId="86"/>
    <cellStyle name="Normal 2 2 2" xfId="6"/>
    <cellStyle name="Normal 2 2 3" xfId="87"/>
    <cellStyle name="Normal 2 2 4" xfId="88"/>
    <cellStyle name="Normal 2 2 5" xfId="89"/>
    <cellStyle name="Normal 2 3" xfId="90"/>
    <cellStyle name="Normal 2 3 2" xfId="91"/>
    <cellStyle name="Normal 2 3 3" xfId="8"/>
    <cellStyle name="Normal 3" xfId="9"/>
    <cellStyle name="Normal 3 2" xfId="7"/>
    <cellStyle name="Normal 3 3" xfId="92"/>
    <cellStyle name="Normal 4" xfId="4"/>
    <cellStyle name="Normal 4 2" xfId="93"/>
    <cellStyle name="Normal 4 3" xfId="94"/>
    <cellStyle name="Normal 5" xfId="95"/>
    <cellStyle name="Normal 5 2" xfId="96"/>
    <cellStyle name="Normal 6" xfId="97"/>
    <cellStyle name="Normal 7" xfId="98"/>
    <cellStyle name="Normal 8" xfId="99"/>
    <cellStyle name="Normal 9" xfId="100"/>
    <cellStyle name="Note 2" xfId="101"/>
    <cellStyle name="Output 2" xfId="102"/>
    <cellStyle name="Percent 2" xfId="103"/>
    <cellStyle name="Percent 2 2" xfId="104"/>
    <cellStyle name="Percent 2 3" xfId="105"/>
    <cellStyle name="Percent 2 4" xfId="106"/>
    <cellStyle name="Percent 2 5" xfId="107"/>
    <cellStyle name="Percent 3" xfId="108"/>
    <cellStyle name="Qty Unit" xfId="109"/>
    <cellStyle name="STYL0 - Style1" xfId="110"/>
    <cellStyle name="Title 2" xfId="111"/>
    <cellStyle name="Total 2" xfId="112"/>
    <cellStyle name="Warning Text 2" xfId="1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762000</xdr:colOff>
      <xdr:row>0</xdr:row>
      <xdr:rowOff>0</xdr:rowOff>
    </xdr:from>
    <xdr:to>
      <xdr:col>6</xdr:col>
      <xdr:colOff>0</xdr:colOff>
      <xdr:row>2</xdr:row>
      <xdr:rowOff>9525</xdr:rowOff>
    </xdr:to>
    <xdr:pic>
      <xdr:nvPicPr>
        <xdr:cNvPr id="2" name="Picture 1" descr="C:\Users\Umair Muzaffar\Downloads\logo.jpg"/>
        <xdr:cNvPicPr/>
      </xdr:nvPicPr>
      <xdr:blipFill>
        <a:blip xmlns:r="http://schemas.openxmlformats.org/officeDocument/2006/relationships" r:embed="rId1" cstate="print"/>
        <a:srcRect/>
        <a:stretch>
          <a:fillRect/>
        </a:stretch>
      </xdr:blipFill>
      <xdr:spPr bwMode="auto">
        <a:xfrm>
          <a:off x="3448050" y="0"/>
          <a:ext cx="2228850" cy="6191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H\Downloads\Documents%20and%20Settings\Abid\Desktop\CSR%20Balochistan%20Preliminary%20Draft%202006\CSR-DRAFT-200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TOTAL1~1.TOT\AppData\Local\Temp\Rar$DI84.066\NSOC%20JPMC%20Docs\First%20Running%20Bill%20for%20NSOC_Projec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unaid\D\F\Documents%20and%20Settings\A%20TO%20Z\Application%20Data\Microsoft\Excel\JPMC%20Woodworks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TH\Downloads\Documents%20and%20Settings\abid\Desktop\CSR\CSR-DRAFT-200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unaid\D\F\F\Users\A%20TO%20Z\Desktop\1.BOQ%20Archi%20Tower-A%2025.04.1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unaid\D\F\Documents%20and%20Settings\All%20Users\Documents\JPMC\JPMC%20final%20BOQ%20170115%20architecture%20work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unaid\D\Tender\VMI%20Institute\BOQ-VM%20Institute%20LS%20110815%20final%20fina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unaid\D\F\F\F\All%20projects%20210115%20(Hafsa)\Projects\Tenders\Arkadians\Arkadians%20Finishing%20works%20Tower%20A\Architectural%20Arkadians%20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Junaid\D\F\Users\Junaid%20Baig\Desktop\VM%20INSTITUTE\Architectural%20JPMC\Archt%20JPMC%20final%20BOQ%2020012015%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85">
          <cell r="J285">
            <v>1402</v>
          </cell>
        </row>
        <row r="290">
          <cell r="J290">
            <v>350</v>
          </cell>
        </row>
        <row r="960">
          <cell r="J960">
            <v>70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sheetData>
      <sheetData sheetId="6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casting bill "/>
      <sheetName val="Summary for 1s IPC"/>
      <sheetName val="first Running bill actual "/>
      <sheetName val="Sheet1"/>
    </sheetNames>
    <sheetDataSet>
      <sheetData sheetId="0">
        <row r="28">
          <cell r="A28" t="str">
            <v>01-7C</v>
          </cell>
        </row>
        <row r="42">
          <cell r="B42" t="str">
            <v>SUB-STRUCTURE</v>
          </cell>
        </row>
        <row r="43">
          <cell r="A43" t="str">
            <v>01-8C</v>
          </cell>
        </row>
        <row r="45">
          <cell r="A45" t="str">
            <v>01-10C</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Civil Works"/>
      <sheetName val="Sheet2"/>
      <sheetName val="Sheet2 (2)"/>
      <sheetName val="Sheet1"/>
    </sheetNames>
    <sheetDataSet>
      <sheetData sheetId="0">
        <row r="178">
          <cell r="B178" t="str">
            <v>CABINETS, COUNTERS AND VANITY TOPS</v>
          </cell>
        </row>
      </sheetData>
      <sheetData sheetId="1"/>
      <sheetData sheetId="2"/>
      <sheetData sheetId="3">
        <row r="11">
          <cell r="K11">
            <v>200</v>
          </cell>
        </row>
        <row r="12">
          <cell r="K12">
            <v>15</v>
          </cell>
        </row>
        <row r="16">
          <cell r="K16">
            <v>150</v>
          </cell>
        </row>
        <row r="17">
          <cell r="K17">
            <v>42</v>
          </cell>
        </row>
        <row r="18">
          <cell r="K18">
            <v>8</v>
          </cell>
        </row>
        <row r="19">
          <cell r="K19">
            <v>20</v>
          </cell>
        </row>
        <row r="20">
          <cell r="K20">
            <v>300</v>
          </cell>
        </row>
        <row r="22">
          <cell r="K22">
            <v>20</v>
          </cell>
        </row>
        <row r="23">
          <cell r="K23">
            <v>200</v>
          </cell>
        </row>
        <row r="24">
          <cell r="K24">
            <v>3500</v>
          </cell>
        </row>
        <row r="25">
          <cell r="K25">
            <v>300</v>
          </cell>
        </row>
        <row r="26">
          <cell r="K26">
            <v>150</v>
          </cell>
        </row>
        <row r="27">
          <cell r="K27">
            <v>4000</v>
          </cell>
        </row>
        <row r="28">
          <cell r="K28">
            <v>100</v>
          </cell>
        </row>
        <row r="29">
          <cell r="K29">
            <v>150</v>
          </cell>
        </row>
        <row r="30">
          <cell r="K30">
            <v>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OQ"/>
      <sheetName val="Architecture"/>
      <sheetName val="Woodwork rates"/>
      <sheetName val="Finish Basic Rates"/>
    </sheetNames>
    <sheetDataSet>
      <sheetData sheetId="0" refreshError="1"/>
      <sheetData sheetId="1" refreshError="1"/>
      <sheetData sheetId="2" refreshError="1"/>
      <sheetData sheetId="3" refreshError="1"/>
      <sheetData sheetId="4" refreshError="1">
        <row r="15">
          <cell r="F15">
            <v>75</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Civil Works"/>
      <sheetName val="Structures"/>
      <sheetName val="Working of FW"/>
      <sheetName val="Materials Basic Rates"/>
      <sheetName val="Footing Schedule"/>
      <sheetName val="Column Schedule "/>
      <sheetName val="Format Structures"/>
      <sheetName val="2. Plumbing"/>
      <sheetName val="3. Electrical"/>
      <sheetName val="4. Telecomm"/>
      <sheetName val="5. HVAC"/>
      <sheetName val="6. Mechanical"/>
      <sheetName val="Materials Basic Rates(finis (2)"/>
      <sheetName val="Materials Basic Rates(finishes)"/>
      <sheetName val="Equipment"/>
      <sheetName val="Sub contractor Items"/>
      <sheetName val="Architecture Pre"/>
      <sheetName val="Sheet1"/>
    </sheetNames>
    <sheetDataSet>
      <sheetData sheetId="0" refreshError="1"/>
      <sheetData sheetId="1" refreshError="1"/>
      <sheetData sheetId="2" refreshError="1"/>
      <sheetData sheetId="3" refreshError="1">
        <row r="13">
          <cell r="F13">
            <v>167</v>
          </cell>
        </row>
        <row r="14">
          <cell r="F14">
            <v>143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OQ Prelimaries"/>
      <sheetName val="ABST"/>
      <sheetName val="Rate Analysis"/>
      <sheetName val="BOQ Block 1 "/>
      <sheetName val="UGWT"/>
      <sheetName val="OHWT - Block 1"/>
      <sheetName val="BOQ Block 2"/>
      <sheetName val="OHWT - Block 2"/>
      <sheetName val="BOQ Block 3"/>
      <sheetName val="Substation"/>
      <sheetName val="UGWT - Block 3"/>
      <sheetName val="Overheads"/>
      <sheetName val="Sheet1"/>
      <sheetName val="Ready Mix Quotation"/>
      <sheetName val="working tender"/>
      <sheetName val="Summary PB"/>
      <sheetName val="Fire Fighting"/>
      <sheetName val="Plumbing Work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7">
          <cell r="C7">
            <v>84000</v>
          </cell>
        </row>
        <row r="8">
          <cell r="C8">
            <v>558</v>
          </cell>
        </row>
        <row r="15">
          <cell r="D15" t="str">
            <v> 6800</v>
          </cell>
        </row>
        <row r="16">
          <cell r="D16">
            <v>7550</v>
          </cell>
        </row>
      </sheetData>
      <sheetData sheetId="14" refreshError="1"/>
      <sheetData sheetId="15" refreshError="1"/>
      <sheetData sheetId="16" refreshError="1"/>
      <sheetData sheetId="17" refreshError="1"/>
      <sheetData sheetId="1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1. Civil Works"/>
      <sheetName val="Architecture"/>
      <sheetName val="Woodwork rates"/>
      <sheetName val="Finish Basic Rates"/>
      <sheetName val="Structures (2)"/>
      <sheetName val="Structures"/>
      <sheetName val="Format Structures"/>
      <sheetName val="2. Plumbing"/>
      <sheetName val="3. Electrical"/>
      <sheetName val="4. Telecomm"/>
      <sheetName val="Summary HVAC"/>
      <sheetName val="5. HVAC"/>
      <sheetName val="6. Mechanical"/>
      <sheetName val="Equipment"/>
      <sheetName val="Sub contractor Items"/>
    </sheetNames>
    <sheetDataSet>
      <sheetData sheetId="0" refreshError="1"/>
      <sheetData sheetId="1" refreshError="1"/>
      <sheetData sheetId="2" refreshError="1"/>
      <sheetData sheetId="3" refreshError="1"/>
      <sheetData sheetId="4" refreshError="1">
        <row r="8">
          <cell r="F8">
            <v>27</v>
          </cell>
        </row>
        <row r="180">
          <cell r="F180">
            <v>85.5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1. Civil Works"/>
      <sheetName val="Architecture"/>
      <sheetName val="Woodwork rates"/>
      <sheetName val="Finish Basic Rates"/>
      <sheetName val="Structures (2)"/>
      <sheetName val="Structures"/>
      <sheetName val="Format Structures"/>
      <sheetName val="2. Plumbing"/>
      <sheetName val="3. Electrical"/>
      <sheetName val="4. Telecomm"/>
      <sheetName val="Summary HVAC"/>
      <sheetName val="5. HVAC"/>
      <sheetName val="6. Mechanical"/>
      <sheetName val="Equipment"/>
      <sheetName val="Sub contractor Items"/>
    </sheetNames>
    <sheetDataSet>
      <sheetData sheetId="0"/>
      <sheetData sheetId="1"/>
      <sheetData sheetId="2"/>
      <sheetData sheetId="3"/>
      <sheetData sheetId="4">
        <row r="8">
          <cell r="F8">
            <v>27</v>
          </cell>
        </row>
        <row r="19">
          <cell r="F19">
            <v>950</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I42"/>
  <sheetViews>
    <sheetView topLeftCell="A13" workbookViewId="0">
      <selection activeCell="F41" sqref="F41"/>
    </sheetView>
  </sheetViews>
  <sheetFormatPr defaultColWidth="9.140625" defaultRowHeight="12.75" x14ac:dyDescent="0.25"/>
  <cols>
    <col min="1" max="1" width="4.5703125" style="1" customWidth="1"/>
    <col min="2" max="2" width="8.85546875" style="37" customWidth="1"/>
    <col min="3" max="3" width="31" style="38" customWidth="1"/>
    <col min="4" max="4" width="14.42578125" style="1" customWidth="1"/>
    <col min="5" max="5" width="14.42578125" style="38" customWidth="1"/>
    <col min="6" max="6" width="16" style="39" customWidth="1"/>
    <col min="7" max="8" width="9.140625" style="1"/>
    <col min="9" max="9" width="21.85546875" style="1" customWidth="1"/>
    <col min="10" max="16384" width="9.140625" style="1"/>
  </cols>
  <sheetData>
    <row r="1" spans="1:6" ht="35.25" customHeight="1" x14ac:dyDescent="0.25">
      <c r="A1" s="156" t="s">
        <v>2</v>
      </c>
      <c r="B1" s="157"/>
      <c r="C1" s="157"/>
      <c r="D1" s="157"/>
      <c r="E1" s="157"/>
      <c r="F1" s="158"/>
    </row>
    <row r="2" spans="1:6" x14ac:dyDescent="0.25">
      <c r="A2" s="159" t="s">
        <v>0</v>
      </c>
      <c r="B2" s="160"/>
      <c r="C2" s="160"/>
      <c r="D2" s="160"/>
      <c r="E2" s="160"/>
      <c r="F2" s="161"/>
    </row>
    <row r="3" spans="1:6" ht="20.25" customHeight="1" x14ac:dyDescent="0.25">
      <c r="A3" s="162" t="s">
        <v>1</v>
      </c>
      <c r="B3" s="163"/>
      <c r="C3" s="163"/>
      <c r="D3" s="163"/>
      <c r="E3" s="163"/>
      <c r="F3" s="164"/>
    </row>
    <row r="4" spans="1:6" ht="19.5" customHeight="1" x14ac:dyDescent="0.25">
      <c r="A4" s="168" t="s">
        <v>3</v>
      </c>
      <c r="B4" s="168"/>
      <c r="C4" s="167" t="s">
        <v>52</v>
      </c>
      <c r="D4" s="167"/>
      <c r="E4" s="167"/>
      <c r="F4" s="167"/>
    </row>
    <row r="5" spans="1:6" ht="25.5" customHeight="1" x14ac:dyDescent="0.25">
      <c r="A5" s="2" t="s">
        <v>15</v>
      </c>
      <c r="B5" s="3" t="s">
        <v>16</v>
      </c>
      <c r="C5" s="4" t="s">
        <v>4</v>
      </c>
      <c r="D5" s="41" t="s">
        <v>59</v>
      </c>
      <c r="E5" s="41" t="s">
        <v>60</v>
      </c>
      <c r="F5" s="43" t="s">
        <v>61</v>
      </c>
    </row>
    <row r="6" spans="1:6" ht="14.1" customHeight="1" x14ac:dyDescent="0.25">
      <c r="A6" s="5"/>
      <c r="B6" s="6"/>
      <c r="C6" s="7" t="s">
        <v>17</v>
      </c>
      <c r="D6" s="51"/>
      <c r="E6" s="7"/>
      <c r="F6" s="8"/>
    </row>
    <row r="7" spans="1:6" ht="14.1" customHeight="1" x14ac:dyDescent="0.25">
      <c r="A7" s="9" t="s">
        <v>18</v>
      </c>
      <c r="B7" s="10" t="s">
        <v>7</v>
      </c>
      <c r="C7" s="11" t="s">
        <v>17</v>
      </c>
      <c r="D7" s="9">
        <v>0</v>
      </c>
      <c r="E7" s="12" t="e">
        <f>F7</f>
        <v>#REF!</v>
      </c>
      <c r="F7" s="12" t="e">
        <f>#REF!</f>
        <v>#REF!</v>
      </c>
    </row>
    <row r="8" spans="1:6" ht="14.1" customHeight="1" x14ac:dyDescent="0.25">
      <c r="A8" s="9" t="s">
        <v>19</v>
      </c>
      <c r="B8" s="10"/>
      <c r="C8" s="13" t="s">
        <v>20</v>
      </c>
      <c r="D8" s="52"/>
      <c r="E8" s="12"/>
      <c r="F8" s="12"/>
    </row>
    <row r="9" spans="1:6" ht="14.1" customHeight="1" x14ac:dyDescent="0.25">
      <c r="A9" s="9"/>
      <c r="B9" s="10" t="s">
        <v>8</v>
      </c>
      <c r="C9" s="11" t="s">
        <v>21</v>
      </c>
      <c r="D9" s="9">
        <v>0</v>
      </c>
      <c r="E9" s="12" t="e">
        <f>F9</f>
        <v>#REF!</v>
      </c>
      <c r="F9" s="12" t="e">
        <f>#REF!</f>
        <v>#REF!</v>
      </c>
    </row>
    <row r="10" spans="1:6" ht="14.1" customHeight="1" x14ac:dyDescent="0.25">
      <c r="A10" s="9"/>
      <c r="B10" s="10" t="s">
        <v>9</v>
      </c>
      <c r="C10" s="11" t="s">
        <v>51</v>
      </c>
      <c r="D10" s="9">
        <v>0</v>
      </c>
      <c r="E10" s="12" t="e">
        <f>F10</f>
        <v>#REF!</v>
      </c>
      <c r="F10" s="12" t="e">
        <f>#REF!</f>
        <v>#REF!</v>
      </c>
    </row>
    <row r="11" spans="1:6" ht="14.1" customHeight="1" x14ac:dyDescent="0.25">
      <c r="A11" s="9"/>
      <c r="B11" s="10" t="s">
        <v>10</v>
      </c>
      <c r="C11" s="11" t="s">
        <v>22</v>
      </c>
      <c r="D11" s="9">
        <v>0</v>
      </c>
      <c r="E11" s="12" t="e">
        <f>F11</f>
        <v>#REF!</v>
      </c>
      <c r="F11" s="12" t="e">
        <f>#REF!</f>
        <v>#REF!</v>
      </c>
    </row>
    <row r="12" spans="1:6" ht="14.1" customHeight="1" x14ac:dyDescent="0.25">
      <c r="A12" s="9" t="s">
        <v>23</v>
      </c>
      <c r="B12" s="10"/>
      <c r="C12" s="13" t="s">
        <v>24</v>
      </c>
      <c r="D12" s="52"/>
      <c r="E12" s="12"/>
      <c r="F12" s="12"/>
    </row>
    <row r="13" spans="1:6" ht="14.1" customHeight="1" x14ac:dyDescent="0.25">
      <c r="A13" s="9"/>
      <c r="B13" s="10" t="s">
        <v>11</v>
      </c>
      <c r="C13" s="11" t="s">
        <v>54</v>
      </c>
      <c r="D13" s="9">
        <v>0</v>
      </c>
      <c r="E13" s="12" t="e">
        <f>F13</f>
        <v>#REF!</v>
      </c>
      <c r="F13" s="12" t="e">
        <f>#REF!</f>
        <v>#REF!</v>
      </c>
    </row>
    <row r="14" spans="1:6" ht="14.1" customHeight="1" x14ac:dyDescent="0.25">
      <c r="A14" s="9" t="s">
        <v>25</v>
      </c>
      <c r="B14" s="10"/>
      <c r="C14" s="13" t="s">
        <v>26</v>
      </c>
      <c r="D14" s="52"/>
      <c r="E14" s="12"/>
      <c r="F14" s="12"/>
    </row>
    <row r="15" spans="1:6" ht="14.1" customHeight="1" x14ac:dyDescent="0.25">
      <c r="A15" s="9"/>
      <c r="B15" s="10" t="str">
        <f>'[10]Forcasting bill '!A28</f>
        <v>01-7C</v>
      </c>
      <c r="C15" s="11" t="s">
        <v>27</v>
      </c>
      <c r="D15" s="9">
        <v>0</v>
      </c>
      <c r="E15" s="12" t="e">
        <f>F15</f>
        <v>#REF!</v>
      </c>
      <c r="F15" s="12" t="e">
        <f>#REF!</f>
        <v>#REF!</v>
      </c>
    </row>
    <row r="16" spans="1:6" ht="14.1" customHeight="1" x14ac:dyDescent="0.25">
      <c r="A16" s="9" t="s">
        <v>28</v>
      </c>
      <c r="B16" s="10"/>
      <c r="C16" s="13" t="str">
        <f>'[10]Forcasting bill '!B42</f>
        <v>SUB-STRUCTURE</v>
      </c>
      <c r="D16" s="52"/>
      <c r="E16" s="12"/>
      <c r="F16" s="12"/>
    </row>
    <row r="17" spans="1:9" ht="33" customHeight="1" x14ac:dyDescent="0.25">
      <c r="A17" s="9"/>
      <c r="B17" s="10" t="str">
        <f>'[10]Forcasting bill '!A43</f>
        <v>01-8C</v>
      </c>
      <c r="C17" s="14" t="s">
        <v>29</v>
      </c>
      <c r="D17" s="53">
        <v>0</v>
      </c>
      <c r="E17" s="12" t="e">
        <f>F17</f>
        <v>#REF!</v>
      </c>
      <c r="F17" s="12" t="e">
        <f>#REF!</f>
        <v>#REF!</v>
      </c>
    </row>
    <row r="18" spans="1:9" ht="24" customHeight="1" x14ac:dyDescent="0.25">
      <c r="A18" s="9"/>
      <c r="B18" s="10" t="str">
        <f>'[10]Forcasting bill '!A45</f>
        <v>01-10C</v>
      </c>
      <c r="C18" s="14" t="s">
        <v>30</v>
      </c>
      <c r="D18" s="53">
        <v>0</v>
      </c>
      <c r="E18" s="12" t="e">
        <f>F18</f>
        <v>#REF!</v>
      </c>
      <c r="F18" s="12" t="e">
        <f>#REF!</f>
        <v>#REF!</v>
      </c>
    </row>
    <row r="19" spans="1:9" ht="32.25" customHeight="1" x14ac:dyDescent="0.25">
      <c r="A19" s="9"/>
      <c r="B19" s="10" t="s">
        <v>12</v>
      </c>
      <c r="C19" s="14" t="s">
        <v>55</v>
      </c>
      <c r="D19" s="53">
        <v>0</v>
      </c>
      <c r="E19" s="12" t="e">
        <f>#REF!</f>
        <v>#REF!</v>
      </c>
      <c r="F19" s="12" t="e">
        <f>E19</f>
        <v>#REF!</v>
      </c>
    </row>
    <row r="20" spans="1:9" ht="27" customHeight="1" x14ac:dyDescent="0.25">
      <c r="A20" s="9" t="s">
        <v>31</v>
      </c>
      <c r="B20" s="15"/>
      <c r="C20" s="42" t="s">
        <v>32</v>
      </c>
      <c r="D20" s="54"/>
      <c r="E20" s="16"/>
      <c r="F20" s="12"/>
    </row>
    <row r="21" spans="1:9" ht="14.1" customHeight="1" thickBot="1" x14ac:dyDescent="0.3">
      <c r="A21" s="9"/>
      <c r="B21" s="15" t="s">
        <v>14</v>
      </c>
      <c r="C21" s="11" t="s">
        <v>33</v>
      </c>
      <c r="D21" s="9">
        <v>0</v>
      </c>
      <c r="E21" s="70" t="e">
        <f>F21</f>
        <v>#REF!</v>
      </c>
      <c r="F21" s="12" t="e">
        <f>#REF!</f>
        <v>#REF!</v>
      </c>
    </row>
    <row r="22" spans="1:9" ht="24.75" customHeight="1" thickBot="1" x14ac:dyDescent="0.3">
      <c r="A22" s="17"/>
      <c r="B22" s="165" t="s">
        <v>34</v>
      </c>
      <c r="C22" s="166"/>
      <c r="D22" s="55">
        <v>0</v>
      </c>
      <c r="E22" s="45" t="e">
        <f>F22</f>
        <v>#REF!</v>
      </c>
      <c r="F22" s="18" t="e">
        <f>SUM(F7:F21)</f>
        <v>#REF!</v>
      </c>
      <c r="I22" s="1" t="e">
        <f>F22*2.64/100</f>
        <v>#REF!</v>
      </c>
    </row>
    <row r="23" spans="1:9" x14ac:dyDescent="0.25">
      <c r="A23" s="19"/>
      <c r="B23" s="20"/>
      <c r="C23" s="20"/>
      <c r="D23" s="20"/>
      <c r="E23" s="20"/>
      <c r="F23" s="21"/>
    </row>
    <row r="24" spans="1:9" ht="26.25" thickBot="1" x14ac:dyDescent="0.3">
      <c r="A24" s="22"/>
      <c r="B24" s="23" t="s">
        <v>38</v>
      </c>
      <c r="C24" s="29" t="s">
        <v>35</v>
      </c>
      <c r="D24" s="31">
        <v>0</v>
      </c>
      <c r="E24" s="46" t="e">
        <f>F24</f>
        <v>#REF!</v>
      </c>
      <c r="F24" s="25" t="e">
        <f>F22*2.64/100</f>
        <v>#REF!</v>
      </c>
    </row>
    <row r="25" spans="1:9" ht="24" customHeight="1" thickBot="1" x14ac:dyDescent="0.3">
      <c r="A25" s="26"/>
      <c r="B25" s="27" t="s">
        <v>56</v>
      </c>
      <c r="C25" s="50" t="s">
        <v>36</v>
      </c>
      <c r="D25" s="56">
        <v>0</v>
      </c>
      <c r="E25" s="47" t="e">
        <f>F25</f>
        <v>#REF!</v>
      </c>
      <c r="F25" s="18" t="e">
        <f>F22-F24</f>
        <v>#REF!</v>
      </c>
      <c r="I25" s="39" t="e">
        <f>F22-I22</f>
        <v>#REF!</v>
      </c>
    </row>
    <row r="26" spans="1:9" ht="24" customHeight="1" x14ac:dyDescent="0.25">
      <c r="A26" s="22"/>
      <c r="B26" s="71"/>
      <c r="C26" s="72" t="s">
        <v>63</v>
      </c>
      <c r="D26" s="73"/>
      <c r="E26" s="74"/>
      <c r="F26" s="76"/>
    </row>
    <row r="27" spans="1:9" ht="24" customHeight="1" thickBot="1" x14ac:dyDescent="0.3">
      <c r="A27" s="22"/>
      <c r="B27" s="71"/>
      <c r="C27" s="72" t="s">
        <v>62</v>
      </c>
      <c r="D27" s="73">
        <v>0</v>
      </c>
      <c r="E27" s="74">
        <v>222300</v>
      </c>
      <c r="F27" s="76">
        <f>E27</f>
        <v>222300</v>
      </c>
    </row>
    <row r="28" spans="1:9" ht="24" customHeight="1" thickBot="1" x14ac:dyDescent="0.3">
      <c r="A28" s="26"/>
      <c r="B28" s="27"/>
      <c r="C28" s="50" t="s">
        <v>64</v>
      </c>
      <c r="D28" s="56">
        <v>0</v>
      </c>
      <c r="E28" s="47" t="e">
        <f>E27+E25</f>
        <v>#REF!</v>
      </c>
      <c r="F28" s="18" t="e">
        <f>F25+F27</f>
        <v>#REF!</v>
      </c>
      <c r="G28" s="75"/>
    </row>
    <row r="29" spans="1:9" x14ac:dyDescent="0.25">
      <c r="A29" s="19"/>
      <c r="B29" s="20"/>
      <c r="C29" s="28" t="s">
        <v>37</v>
      </c>
      <c r="D29" s="57"/>
      <c r="E29" s="28"/>
      <c r="F29" s="21"/>
    </row>
    <row r="30" spans="1:9" x14ac:dyDescent="0.25">
      <c r="A30" s="19"/>
      <c r="B30" s="20" t="s">
        <v>38</v>
      </c>
      <c r="C30" s="28" t="s">
        <v>39</v>
      </c>
      <c r="D30" s="57"/>
      <c r="E30" s="28"/>
      <c r="F30" s="21"/>
    </row>
    <row r="31" spans="1:9" x14ac:dyDescent="0.25">
      <c r="A31" s="31"/>
      <c r="B31" s="23"/>
      <c r="C31" s="32"/>
      <c r="D31" s="32"/>
      <c r="E31" s="32"/>
      <c r="F31" s="25"/>
    </row>
    <row r="32" spans="1:9" ht="25.5" x14ac:dyDescent="0.25">
      <c r="A32" s="19"/>
      <c r="B32" s="20" t="s">
        <v>40</v>
      </c>
      <c r="C32" s="30" t="s">
        <v>57</v>
      </c>
      <c r="D32" s="58">
        <v>0</v>
      </c>
      <c r="E32" s="48">
        <f>F32</f>
        <v>-7800250.4999999991</v>
      </c>
      <c r="F32" s="21">
        <f>-91.231*85500</f>
        <v>-7800250.4999999991</v>
      </c>
    </row>
    <row r="33" spans="1:6" ht="38.25" x14ac:dyDescent="0.25">
      <c r="A33" s="19"/>
      <c r="B33" s="20" t="s">
        <v>41</v>
      </c>
      <c r="C33" s="30" t="s">
        <v>53</v>
      </c>
      <c r="D33" s="58">
        <v>0</v>
      </c>
      <c r="E33" s="48">
        <f>F33</f>
        <v>-2301200</v>
      </c>
      <c r="F33" s="21">
        <f>-4184*550</f>
        <v>-2301200</v>
      </c>
    </row>
    <row r="34" spans="1:6" ht="33" customHeight="1" x14ac:dyDescent="0.25">
      <c r="A34" s="2"/>
      <c r="B34" s="60" t="s">
        <v>38</v>
      </c>
      <c r="C34" s="61" t="s">
        <v>42</v>
      </c>
      <c r="D34" s="62">
        <v>0</v>
      </c>
      <c r="E34" s="63" t="e">
        <f>F34</f>
        <v>#REF!</v>
      </c>
      <c r="F34" s="64" t="e">
        <f>F28+F32+F33</f>
        <v>#REF!</v>
      </c>
    </row>
    <row r="35" spans="1:6" hidden="1" x14ac:dyDescent="0.25">
      <c r="A35" s="19"/>
      <c r="B35" s="20"/>
      <c r="C35" s="30"/>
      <c r="D35" s="58"/>
      <c r="E35" s="30"/>
      <c r="F35" s="21"/>
    </row>
    <row r="36" spans="1:6" ht="14.1" customHeight="1" x14ac:dyDescent="0.25">
      <c r="A36" s="31"/>
      <c r="B36" s="32" t="s">
        <v>43</v>
      </c>
      <c r="C36" s="24" t="s">
        <v>44</v>
      </c>
      <c r="D36" s="31">
        <v>0</v>
      </c>
      <c r="E36" s="46" t="e">
        <f>F36</f>
        <v>#REF!</v>
      </c>
      <c r="F36" s="25" t="e">
        <f>-F34*10/100</f>
        <v>#REF!</v>
      </c>
    </row>
    <row r="37" spans="1:6" ht="8.25" customHeight="1" x14ac:dyDescent="0.25">
      <c r="A37" s="19"/>
      <c r="B37" s="20"/>
      <c r="C37" s="35"/>
      <c r="D37" s="19"/>
      <c r="E37" s="35"/>
      <c r="F37" s="21"/>
    </row>
    <row r="38" spans="1:6" ht="14.1" customHeight="1" x14ac:dyDescent="0.25">
      <c r="A38" s="9"/>
      <c r="B38" s="15" t="s">
        <v>45</v>
      </c>
      <c r="C38" s="11" t="s">
        <v>46</v>
      </c>
      <c r="D38" s="9">
        <v>0</v>
      </c>
      <c r="E38" s="44">
        <f>F38</f>
        <v>-2000000</v>
      </c>
      <c r="F38" s="12">
        <f>-2000000</f>
        <v>-2000000</v>
      </c>
    </row>
    <row r="39" spans="1:6" ht="13.5" thickBot="1" x14ac:dyDescent="0.3">
      <c r="A39" s="31"/>
      <c r="B39" s="32"/>
      <c r="C39" s="24"/>
      <c r="D39" s="31"/>
      <c r="E39" s="24"/>
      <c r="F39" s="25"/>
    </row>
    <row r="40" spans="1:6" ht="27.75" customHeight="1" thickBot="1" x14ac:dyDescent="0.3">
      <c r="A40" s="26"/>
      <c r="B40" s="27" t="s">
        <v>47</v>
      </c>
      <c r="C40" s="33" t="s">
        <v>48</v>
      </c>
      <c r="D40" s="59">
        <v>0</v>
      </c>
      <c r="E40" s="49" t="e">
        <f>F40</f>
        <v>#REF!</v>
      </c>
      <c r="F40" s="34" t="e">
        <f>F34+F36+F38</f>
        <v>#REF!</v>
      </c>
    </row>
    <row r="41" spans="1:6" ht="14.1" customHeight="1" thickBot="1" x14ac:dyDescent="0.3">
      <c r="A41" s="22"/>
      <c r="B41" s="23"/>
      <c r="C41" s="65" t="s">
        <v>58</v>
      </c>
      <c r="D41" s="22">
        <v>0</v>
      </c>
      <c r="E41" s="66" t="e">
        <f>F41</f>
        <v>#REF!</v>
      </c>
      <c r="F41" s="40" t="e">
        <f>-F40*7.5/100</f>
        <v>#REF!</v>
      </c>
    </row>
    <row r="42" spans="1:6" ht="31.5" customHeight="1" thickBot="1" x14ac:dyDescent="0.3">
      <c r="A42" s="26"/>
      <c r="B42" s="67" t="s">
        <v>49</v>
      </c>
      <c r="C42" s="50" t="s">
        <v>50</v>
      </c>
      <c r="D42" s="68">
        <v>0</v>
      </c>
      <c r="E42" s="69" t="e">
        <f>F42</f>
        <v>#REF!</v>
      </c>
      <c r="F42" s="36" t="e">
        <f>F40+F41</f>
        <v>#REF!</v>
      </c>
    </row>
  </sheetData>
  <mergeCells count="6">
    <mergeCell ref="A1:F1"/>
    <mergeCell ref="A2:F2"/>
    <mergeCell ref="A3:F3"/>
    <mergeCell ref="B22:C22"/>
    <mergeCell ref="C4:F4"/>
    <mergeCell ref="A4:B4"/>
  </mergeCells>
  <printOptions horizontalCentered="1"/>
  <pageMargins left="0.75" right="0.5" top="0.5" bottom="0.5" header="0.3" footer="0.3"/>
  <pageSetup paperSize="9" scale="95"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9"/>
  <sheetViews>
    <sheetView tabSelected="1" view="pageBreakPreview" topLeftCell="A160" zoomScale="90" zoomScaleNormal="100" zoomScaleSheetLayoutView="90" workbookViewId="0">
      <selection activeCell="R173" sqref="R173"/>
    </sheetView>
  </sheetViews>
  <sheetFormatPr defaultRowHeight="21" x14ac:dyDescent="0.25"/>
  <cols>
    <col min="1" max="1" width="7.5703125" style="80" customWidth="1"/>
    <col min="2" max="2" width="64.140625" style="79" customWidth="1"/>
    <col min="3" max="3" width="6.85546875" style="80" customWidth="1"/>
    <col min="4" max="4" width="9.7109375" style="80" customWidth="1"/>
    <col min="5" max="5" width="15.7109375" style="79" hidden="1" customWidth="1"/>
    <col min="6" max="6" width="17.5703125" style="79" hidden="1" customWidth="1"/>
    <col min="7" max="11" width="14.5703125" style="110" hidden="1" customWidth="1"/>
    <col min="12" max="12" width="23.28515625" style="110" hidden="1" customWidth="1"/>
    <col min="13" max="13" width="14.28515625" style="117" customWidth="1"/>
    <col min="14" max="14" width="17" style="138" customWidth="1"/>
    <col min="15" max="15" width="17.28515625" style="79" customWidth="1"/>
    <col min="16" max="16" width="11.85546875" style="79" customWidth="1"/>
    <col min="17" max="17" width="11.28515625" style="79" bestFit="1" customWidth="1"/>
    <col min="18" max="18" width="19.5703125" style="79" customWidth="1"/>
    <col min="19" max="19" width="9.28515625" style="79" bestFit="1" customWidth="1"/>
    <col min="20" max="20" width="10.140625" style="79" bestFit="1" customWidth="1"/>
    <col min="21" max="16384" width="9.140625" style="79"/>
  </cols>
  <sheetData>
    <row r="1" spans="1:20" s="78" customFormat="1" ht="21" customHeight="1" x14ac:dyDescent="0.3">
      <c r="A1" s="175" t="s">
        <v>278</v>
      </c>
      <c r="B1" s="175"/>
      <c r="C1" s="175"/>
      <c r="D1" s="175"/>
      <c r="E1" s="175"/>
      <c r="F1" s="175"/>
      <c r="G1" s="175"/>
      <c r="H1" s="175"/>
      <c r="I1" s="175"/>
      <c r="J1" s="175"/>
      <c r="K1" s="175"/>
      <c r="L1" s="175"/>
      <c r="M1" s="175"/>
      <c r="N1" s="175"/>
      <c r="O1" s="175"/>
    </row>
    <row r="2" spans="1:20" s="78" customFormat="1" ht="21" customHeight="1" x14ac:dyDescent="0.3">
      <c r="A2" s="175" t="s">
        <v>66</v>
      </c>
      <c r="B2" s="175"/>
      <c r="C2" s="175"/>
      <c r="D2" s="175"/>
      <c r="E2" s="175"/>
      <c r="F2" s="175"/>
      <c r="G2" s="175"/>
      <c r="H2" s="175"/>
      <c r="I2" s="175"/>
      <c r="J2" s="175"/>
      <c r="K2" s="175"/>
      <c r="L2" s="175"/>
      <c r="M2" s="175"/>
      <c r="N2" s="175"/>
      <c r="O2" s="175"/>
    </row>
    <row r="3" spans="1:20" s="78" customFormat="1" ht="21" customHeight="1" x14ac:dyDescent="0.3">
      <c r="A3" s="175" t="s">
        <v>290</v>
      </c>
      <c r="B3" s="175"/>
      <c r="C3" s="175"/>
      <c r="D3" s="175"/>
      <c r="E3" s="175"/>
      <c r="F3" s="175"/>
      <c r="G3" s="175"/>
      <c r="H3" s="175"/>
      <c r="I3" s="175"/>
      <c r="J3" s="175"/>
      <c r="K3" s="175"/>
      <c r="L3" s="175"/>
      <c r="M3" s="175"/>
      <c r="N3" s="175"/>
      <c r="O3" s="175"/>
    </row>
    <row r="4" spans="1:20" s="94" customFormat="1" ht="21.75" thickBot="1" x14ac:dyDescent="0.4">
      <c r="A4" s="95"/>
      <c r="B4" s="95"/>
      <c r="C4" s="95"/>
      <c r="D4" s="95"/>
      <c r="E4" s="95"/>
      <c r="F4" s="95"/>
      <c r="G4" s="109"/>
      <c r="H4" s="109"/>
      <c r="I4" s="109"/>
      <c r="J4" s="109"/>
      <c r="K4" s="109"/>
      <c r="L4" s="109"/>
      <c r="M4" s="119"/>
      <c r="N4" s="121"/>
    </row>
    <row r="5" spans="1:20" s="94" customFormat="1" ht="18.75" x14ac:dyDescent="0.3">
      <c r="A5" s="178" t="s">
        <v>67</v>
      </c>
      <c r="B5" s="180" t="s">
        <v>4</v>
      </c>
      <c r="C5" s="180" t="s">
        <v>5</v>
      </c>
      <c r="D5" s="180" t="s">
        <v>298</v>
      </c>
      <c r="E5" s="182" t="s">
        <v>292</v>
      </c>
      <c r="F5" s="182"/>
      <c r="G5" s="154"/>
      <c r="H5" s="154"/>
      <c r="I5" s="154"/>
      <c r="J5" s="154"/>
      <c r="K5" s="154"/>
      <c r="L5" s="154"/>
      <c r="M5" s="169" t="s">
        <v>291</v>
      </c>
      <c r="N5" s="171" t="s">
        <v>293</v>
      </c>
      <c r="O5" s="173" t="s">
        <v>297</v>
      </c>
    </row>
    <row r="6" spans="1:20" s="77" customFormat="1" ht="45.75" customHeight="1" thickBot="1" x14ac:dyDescent="0.3">
      <c r="A6" s="179"/>
      <c r="B6" s="181"/>
      <c r="C6" s="181"/>
      <c r="D6" s="181"/>
      <c r="E6" s="155" t="s">
        <v>6</v>
      </c>
      <c r="F6" s="155" t="s">
        <v>279</v>
      </c>
      <c r="G6" s="177" t="s">
        <v>287</v>
      </c>
      <c r="H6" s="177"/>
      <c r="I6" s="177" t="s">
        <v>288</v>
      </c>
      <c r="J6" s="177"/>
      <c r="K6" s="177" t="s">
        <v>289</v>
      </c>
      <c r="L6" s="177"/>
      <c r="M6" s="170"/>
      <c r="N6" s="172"/>
      <c r="O6" s="174"/>
    </row>
    <row r="7" spans="1:20" s="96" customFormat="1" x14ac:dyDescent="0.35">
      <c r="A7" s="139"/>
      <c r="B7" s="140"/>
      <c r="C7" s="140"/>
      <c r="D7" s="141"/>
      <c r="E7" s="141"/>
      <c r="F7" s="141"/>
      <c r="G7" s="142"/>
      <c r="H7" s="142"/>
      <c r="I7" s="142"/>
      <c r="J7" s="142"/>
      <c r="K7" s="142"/>
      <c r="L7" s="143"/>
      <c r="M7" s="144"/>
      <c r="N7" s="145"/>
      <c r="O7" s="146"/>
    </row>
    <row r="8" spans="1:20" x14ac:dyDescent="0.25">
      <c r="A8" s="111"/>
      <c r="B8" s="148" t="s">
        <v>269</v>
      </c>
      <c r="C8" s="112"/>
      <c r="D8" s="112"/>
      <c r="E8" s="113"/>
      <c r="F8" s="113"/>
      <c r="G8" s="81"/>
      <c r="H8" s="81"/>
      <c r="I8" s="81"/>
      <c r="J8" s="81"/>
      <c r="K8" s="81"/>
      <c r="L8" s="118"/>
      <c r="M8" s="120"/>
      <c r="N8" s="122"/>
      <c r="O8" s="81"/>
    </row>
    <row r="9" spans="1:20" ht="37.5" x14ac:dyDescent="0.25">
      <c r="A9" s="114" t="s">
        <v>268</v>
      </c>
      <c r="B9" s="149" t="s">
        <v>299</v>
      </c>
      <c r="C9" s="112"/>
      <c r="D9" s="112"/>
      <c r="E9" s="113"/>
      <c r="F9" s="113"/>
      <c r="G9" s="81"/>
      <c r="H9" s="81"/>
      <c r="I9" s="81"/>
      <c r="J9" s="81"/>
      <c r="K9" s="81"/>
      <c r="L9" s="118"/>
      <c r="M9" s="120"/>
      <c r="N9" s="122"/>
      <c r="O9" s="81"/>
    </row>
    <row r="10" spans="1:20" ht="84.75" customHeight="1" x14ac:dyDescent="0.25">
      <c r="A10" s="111" t="s">
        <v>267</v>
      </c>
      <c r="B10" s="150" t="s">
        <v>266</v>
      </c>
      <c r="C10" s="112"/>
      <c r="D10" s="112"/>
      <c r="E10" s="113"/>
      <c r="F10" s="113"/>
      <c r="G10" s="115"/>
      <c r="H10" s="115"/>
      <c r="I10" s="115"/>
      <c r="J10" s="115"/>
      <c r="K10" s="115"/>
      <c r="L10" s="118"/>
      <c r="M10" s="120"/>
      <c r="N10" s="122"/>
      <c r="O10" s="81"/>
    </row>
    <row r="11" spans="1:20" ht="18.75" x14ac:dyDescent="0.25">
      <c r="A11" s="111"/>
      <c r="B11" s="129" t="s">
        <v>265</v>
      </c>
      <c r="C11" s="123" t="s">
        <v>117</v>
      </c>
      <c r="D11" s="124">
        <v>25</v>
      </c>
      <c r="E11" s="125">
        <v>175</v>
      </c>
      <c r="F11" s="125">
        <f t="shared" ref="F11:F18" si="0">D11*E11</f>
        <v>4375</v>
      </c>
      <c r="G11" s="126">
        <f>+ROUND(F11*12%,0)</f>
        <v>525</v>
      </c>
      <c r="H11" s="126">
        <f>+F11-G11</f>
        <v>3850</v>
      </c>
      <c r="I11" s="126">
        <f>+ROUND(H11*8.11%,0)</f>
        <v>312</v>
      </c>
      <c r="J11" s="126">
        <f>+H11-I11</f>
        <v>3538</v>
      </c>
      <c r="K11" s="126">
        <f>+ROUND(J11*5%,0)</f>
        <v>177</v>
      </c>
      <c r="L11" s="127">
        <f>+J11-K11</f>
        <v>3361</v>
      </c>
      <c r="M11" s="128">
        <f>L11/D11</f>
        <v>134.44</v>
      </c>
      <c r="N11" s="137">
        <v>57</v>
      </c>
      <c r="O11" s="128">
        <f>N11*D11</f>
        <v>1425</v>
      </c>
      <c r="P11" s="188">
        <f>M11*5%</f>
        <v>6.7220000000000004</v>
      </c>
      <c r="Q11" s="117">
        <f>P11+M11</f>
        <v>141.16200000000001</v>
      </c>
      <c r="R11" s="117">
        <f>Q11*D11</f>
        <v>3529.05</v>
      </c>
      <c r="S11" s="117"/>
      <c r="T11" s="117"/>
    </row>
    <row r="12" spans="1:20" ht="18.75" x14ac:dyDescent="0.25">
      <c r="A12" s="111"/>
      <c r="B12" s="129" t="s">
        <v>264</v>
      </c>
      <c r="C12" s="123" t="s">
        <v>117</v>
      </c>
      <c r="D12" s="124">
        <v>1625</v>
      </c>
      <c r="E12" s="125">
        <v>230</v>
      </c>
      <c r="F12" s="125">
        <f t="shared" si="0"/>
        <v>373750</v>
      </c>
      <c r="G12" s="126">
        <f t="shared" ref="G12:G75" si="1">+ROUND(F12*12%,0)</f>
        <v>44850</v>
      </c>
      <c r="H12" s="126">
        <f t="shared" ref="H12:H75" si="2">+F12-G12</f>
        <v>328900</v>
      </c>
      <c r="I12" s="126">
        <f t="shared" ref="I12:I75" si="3">+ROUND(H12*8.11%,0)</f>
        <v>26674</v>
      </c>
      <c r="J12" s="126">
        <f t="shared" ref="J12:J75" si="4">+H12-I12</f>
        <v>302226</v>
      </c>
      <c r="K12" s="126">
        <f t="shared" ref="K12:K75" si="5">+ROUND(J12*5%,0)</f>
        <v>15111</v>
      </c>
      <c r="L12" s="127">
        <f t="shared" ref="L12:L75" si="6">+J12-K12</f>
        <v>287115</v>
      </c>
      <c r="M12" s="128">
        <f t="shared" ref="M12:M75" si="7">L12/D12</f>
        <v>176.68615384615384</v>
      </c>
      <c r="N12" s="137">
        <v>144</v>
      </c>
      <c r="O12" s="128">
        <f t="shared" ref="O12:O75" si="8">N12*D12</f>
        <v>234000</v>
      </c>
      <c r="P12" s="188">
        <f t="shared" ref="P12:P75" si="9">M12*5%</f>
        <v>8.8343076923076929</v>
      </c>
      <c r="Q12" s="117">
        <f t="shared" ref="Q12:Q75" si="10">P12+M12</f>
        <v>185.52046153846155</v>
      </c>
      <c r="R12" s="117">
        <f t="shared" ref="R12:R75" si="11">Q12*D12</f>
        <v>301470.75</v>
      </c>
    </row>
    <row r="13" spans="1:20" ht="18.75" x14ac:dyDescent="0.25">
      <c r="A13" s="111"/>
      <c r="B13" s="129" t="s">
        <v>263</v>
      </c>
      <c r="C13" s="123" t="s">
        <v>117</v>
      </c>
      <c r="D13" s="124">
        <v>625</v>
      </c>
      <c r="E13" s="125">
        <v>357</v>
      </c>
      <c r="F13" s="125">
        <f t="shared" si="0"/>
        <v>223125</v>
      </c>
      <c r="G13" s="126">
        <f t="shared" si="1"/>
        <v>26775</v>
      </c>
      <c r="H13" s="126">
        <f t="shared" si="2"/>
        <v>196350</v>
      </c>
      <c r="I13" s="126">
        <f t="shared" si="3"/>
        <v>15924</v>
      </c>
      <c r="J13" s="126">
        <f t="shared" si="4"/>
        <v>180426</v>
      </c>
      <c r="K13" s="126">
        <f t="shared" si="5"/>
        <v>9021</v>
      </c>
      <c r="L13" s="127">
        <f t="shared" si="6"/>
        <v>171405</v>
      </c>
      <c r="M13" s="128">
        <f t="shared" si="7"/>
        <v>274.24799999999999</v>
      </c>
      <c r="N13" s="137">
        <v>220</v>
      </c>
      <c r="O13" s="128">
        <f t="shared" si="8"/>
        <v>137500</v>
      </c>
      <c r="P13" s="188">
        <f t="shared" si="9"/>
        <v>13.712400000000001</v>
      </c>
      <c r="Q13" s="117">
        <f t="shared" si="10"/>
        <v>287.96039999999999</v>
      </c>
      <c r="R13" s="117">
        <f t="shared" si="11"/>
        <v>179975.25</v>
      </c>
    </row>
    <row r="14" spans="1:20" ht="18.75" x14ac:dyDescent="0.25">
      <c r="A14" s="111"/>
      <c r="B14" s="129" t="s">
        <v>262</v>
      </c>
      <c r="C14" s="123" t="s">
        <v>117</v>
      </c>
      <c r="D14" s="124">
        <v>250</v>
      </c>
      <c r="E14" s="125">
        <v>467</v>
      </c>
      <c r="F14" s="125">
        <f t="shared" si="0"/>
        <v>116750</v>
      </c>
      <c r="G14" s="126">
        <f t="shared" si="1"/>
        <v>14010</v>
      </c>
      <c r="H14" s="126">
        <f t="shared" si="2"/>
        <v>102740</v>
      </c>
      <c r="I14" s="126">
        <f t="shared" si="3"/>
        <v>8332</v>
      </c>
      <c r="J14" s="126">
        <f t="shared" si="4"/>
        <v>94408</v>
      </c>
      <c r="K14" s="126">
        <f t="shared" si="5"/>
        <v>4720</v>
      </c>
      <c r="L14" s="127">
        <f t="shared" si="6"/>
        <v>89688</v>
      </c>
      <c r="M14" s="128">
        <f t="shared" si="7"/>
        <v>358.75200000000001</v>
      </c>
      <c r="N14" s="137">
        <v>349</v>
      </c>
      <c r="O14" s="128">
        <f t="shared" si="8"/>
        <v>87250</v>
      </c>
      <c r="P14" s="188">
        <f t="shared" si="9"/>
        <v>17.9376</v>
      </c>
      <c r="Q14" s="117">
        <f t="shared" si="10"/>
        <v>376.68959999999998</v>
      </c>
      <c r="R14" s="117">
        <f t="shared" si="11"/>
        <v>94172.4</v>
      </c>
    </row>
    <row r="15" spans="1:20" ht="18.75" x14ac:dyDescent="0.25">
      <c r="A15" s="111"/>
      <c r="B15" s="129" t="s">
        <v>261</v>
      </c>
      <c r="C15" s="123" t="s">
        <v>117</v>
      </c>
      <c r="D15" s="124">
        <v>313</v>
      </c>
      <c r="E15" s="125">
        <v>661</v>
      </c>
      <c r="F15" s="125">
        <f t="shared" si="0"/>
        <v>206893</v>
      </c>
      <c r="G15" s="126">
        <f t="shared" si="1"/>
        <v>24827</v>
      </c>
      <c r="H15" s="126">
        <f t="shared" si="2"/>
        <v>182066</v>
      </c>
      <c r="I15" s="126">
        <f t="shared" si="3"/>
        <v>14766</v>
      </c>
      <c r="J15" s="126">
        <f t="shared" si="4"/>
        <v>167300</v>
      </c>
      <c r="K15" s="126">
        <f t="shared" si="5"/>
        <v>8365</v>
      </c>
      <c r="L15" s="127">
        <f t="shared" si="6"/>
        <v>158935</v>
      </c>
      <c r="M15" s="128">
        <f t="shared" si="7"/>
        <v>507.77955271565497</v>
      </c>
      <c r="N15" s="137">
        <v>548</v>
      </c>
      <c r="O15" s="128">
        <f t="shared" si="8"/>
        <v>171524</v>
      </c>
      <c r="P15" s="188">
        <f t="shared" si="9"/>
        <v>25.388977635782751</v>
      </c>
      <c r="Q15" s="117">
        <f t="shared" si="10"/>
        <v>533.16853035143777</v>
      </c>
      <c r="R15" s="117">
        <f t="shared" si="11"/>
        <v>166881.75000000003</v>
      </c>
    </row>
    <row r="16" spans="1:20" ht="18.75" x14ac:dyDescent="0.25">
      <c r="A16" s="111"/>
      <c r="B16" s="129" t="s">
        <v>260</v>
      </c>
      <c r="C16" s="123" t="s">
        <v>117</v>
      </c>
      <c r="D16" s="124">
        <v>125</v>
      </c>
      <c r="E16" s="125">
        <v>790</v>
      </c>
      <c r="F16" s="125">
        <f t="shared" si="0"/>
        <v>98750</v>
      </c>
      <c r="G16" s="126">
        <f t="shared" si="1"/>
        <v>11850</v>
      </c>
      <c r="H16" s="126">
        <f t="shared" si="2"/>
        <v>86900</v>
      </c>
      <c r="I16" s="126">
        <f t="shared" si="3"/>
        <v>7048</v>
      </c>
      <c r="J16" s="126">
        <f t="shared" si="4"/>
        <v>79852</v>
      </c>
      <c r="K16" s="126">
        <f t="shared" si="5"/>
        <v>3993</v>
      </c>
      <c r="L16" s="127">
        <f t="shared" si="6"/>
        <v>75859</v>
      </c>
      <c r="M16" s="128">
        <f t="shared" si="7"/>
        <v>606.87199999999996</v>
      </c>
      <c r="N16" s="137">
        <v>775</v>
      </c>
      <c r="O16" s="128">
        <f t="shared" si="8"/>
        <v>96875</v>
      </c>
      <c r="P16" s="188">
        <f t="shared" si="9"/>
        <v>30.343599999999999</v>
      </c>
      <c r="Q16" s="117">
        <f t="shared" si="10"/>
        <v>637.21559999999999</v>
      </c>
      <c r="R16" s="117">
        <f t="shared" si="11"/>
        <v>79651.95</v>
      </c>
    </row>
    <row r="17" spans="1:18" ht="18.75" x14ac:dyDescent="0.25">
      <c r="A17" s="111"/>
      <c r="B17" s="129" t="s">
        <v>259</v>
      </c>
      <c r="C17" s="123" t="s">
        <v>117</v>
      </c>
      <c r="D17" s="124">
        <v>13</v>
      </c>
      <c r="E17" s="125">
        <v>1320</v>
      </c>
      <c r="F17" s="125">
        <f t="shared" si="0"/>
        <v>17160</v>
      </c>
      <c r="G17" s="126">
        <f t="shared" si="1"/>
        <v>2059</v>
      </c>
      <c r="H17" s="126">
        <f t="shared" si="2"/>
        <v>15101</v>
      </c>
      <c r="I17" s="126">
        <f t="shared" si="3"/>
        <v>1225</v>
      </c>
      <c r="J17" s="126">
        <f t="shared" si="4"/>
        <v>13876</v>
      </c>
      <c r="K17" s="126">
        <f t="shared" si="5"/>
        <v>694</v>
      </c>
      <c r="L17" s="127">
        <f t="shared" si="6"/>
        <v>13182</v>
      </c>
      <c r="M17" s="128">
        <f t="shared" si="7"/>
        <v>1014</v>
      </c>
      <c r="N17" s="137">
        <v>1115</v>
      </c>
      <c r="O17" s="128">
        <f t="shared" si="8"/>
        <v>14495</v>
      </c>
      <c r="P17" s="188">
        <f t="shared" si="9"/>
        <v>50.7</v>
      </c>
      <c r="Q17" s="117">
        <f t="shared" si="10"/>
        <v>1064.7</v>
      </c>
      <c r="R17" s="117">
        <f t="shared" si="11"/>
        <v>13841.1</v>
      </c>
    </row>
    <row r="18" spans="1:18" ht="18.75" x14ac:dyDescent="0.25">
      <c r="A18" s="111"/>
      <c r="B18" s="129" t="s">
        <v>258</v>
      </c>
      <c r="C18" s="123" t="s">
        <v>117</v>
      </c>
      <c r="D18" s="124">
        <v>13</v>
      </c>
      <c r="E18" s="125">
        <v>3370</v>
      </c>
      <c r="F18" s="125">
        <f t="shared" si="0"/>
        <v>43810</v>
      </c>
      <c r="G18" s="126">
        <f t="shared" si="1"/>
        <v>5257</v>
      </c>
      <c r="H18" s="126">
        <f t="shared" si="2"/>
        <v>38553</v>
      </c>
      <c r="I18" s="126">
        <f t="shared" si="3"/>
        <v>3127</v>
      </c>
      <c r="J18" s="126">
        <f t="shared" si="4"/>
        <v>35426</v>
      </c>
      <c r="K18" s="126">
        <f t="shared" si="5"/>
        <v>1771</v>
      </c>
      <c r="L18" s="127">
        <f t="shared" si="6"/>
        <v>33655</v>
      </c>
      <c r="M18" s="128">
        <f t="shared" si="7"/>
        <v>2588.8461538461538</v>
      </c>
      <c r="N18" s="137">
        <v>1660</v>
      </c>
      <c r="O18" s="128">
        <f t="shared" si="8"/>
        <v>21580</v>
      </c>
      <c r="P18" s="188">
        <f t="shared" si="9"/>
        <v>129.44230769230771</v>
      </c>
      <c r="Q18" s="117">
        <f t="shared" si="10"/>
        <v>2718.2884615384614</v>
      </c>
      <c r="R18" s="117">
        <f t="shared" si="11"/>
        <v>35337.75</v>
      </c>
    </row>
    <row r="19" spans="1:18" ht="18.75" x14ac:dyDescent="0.25">
      <c r="A19" s="111" t="s">
        <v>257</v>
      </c>
      <c r="B19" s="129" t="s">
        <v>256</v>
      </c>
      <c r="C19" s="123"/>
      <c r="D19" s="123"/>
      <c r="E19" s="129"/>
      <c r="F19" s="129"/>
      <c r="G19" s="126"/>
      <c r="H19" s="126"/>
      <c r="I19" s="126"/>
      <c r="J19" s="126"/>
      <c r="K19" s="126">
        <f t="shared" si="5"/>
        <v>0</v>
      </c>
      <c r="L19" s="127"/>
      <c r="M19" s="128"/>
      <c r="N19" s="137"/>
      <c r="O19" s="128">
        <f t="shared" si="8"/>
        <v>0</v>
      </c>
      <c r="P19" s="188">
        <f t="shared" si="9"/>
        <v>0</v>
      </c>
      <c r="Q19" s="117">
        <f t="shared" si="10"/>
        <v>0</v>
      </c>
      <c r="R19" s="117">
        <f t="shared" si="11"/>
        <v>0</v>
      </c>
    </row>
    <row r="20" spans="1:18" ht="18.75" x14ac:dyDescent="0.25">
      <c r="A20" s="111"/>
      <c r="B20" s="129" t="s">
        <v>255</v>
      </c>
      <c r="C20" s="123" t="s">
        <v>65</v>
      </c>
      <c r="D20" s="124">
        <v>3</v>
      </c>
      <c r="E20" s="125">
        <v>85000</v>
      </c>
      <c r="F20" s="125">
        <f>D20*E20</f>
        <v>255000</v>
      </c>
      <c r="G20" s="126">
        <f t="shared" si="1"/>
        <v>30600</v>
      </c>
      <c r="H20" s="126">
        <f t="shared" si="2"/>
        <v>224400</v>
      </c>
      <c r="I20" s="126">
        <f t="shared" si="3"/>
        <v>18199</v>
      </c>
      <c r="J20" s="126">
        <f t="shared" si="4"/>
        <v>206201</v>
      </c>
      <c r="K20" s="126">
        <f t="shared" si="5"/>
        <v>10310</v>
      </c>
      <c r="L20" s="127">
        <f t="shared" si="6"/>
        <v>195891</v>
      </c>
      <c r="M20" s="128">
        <f t="shared" si="7"/>
        <v>65297</v>
      </c>
      <c r="N20" s="137">
        <v>80000</v>
      </c>
      <c r="O20" s="128">
        <f t="shared" si="8"/>
        <v>240000</v>
      </c>
      <c r="P20" s="188">
        <f t="shared" si="9"/>
        <v>3264.8500000000004</v>
      </c>
      <c r="Q20" s="117">
        <f t="shared" si="10"/>
        <v>68561.850000000006</v>
      </c>
      <c r="R20" s="117">
        <f t="shared" si="11"/>
        <v>205685.55000000002</v>
      </c>
    </row>
    <row r="21" spans="1:18" ht="18.75" x14ac:dyDescent="0.25">
      <c r="A21" s="111" t="s">
        <v>254</v>
      </c>
      <c r="B21" s="129" t="s">
        <v>253</v>
      </c>
      <c r="C21" s="123"/>
      <c r="D21" s="123"/>
      <c r="E21" s="129"/>
      <c r="F21" s="129"/>
      <c r="G21" s="126"/>
      <c r="H21" s="126"/>
      <c r="I21" s="126"/>
      <c r="J21" s="126"/>
      <c r="K21" s="126">
        <f t="shared" si="5"/>
        <v>0</v>
      </c>
      <c r="L21" s="127"/>
      <c r="M21" s="128"/>
      <c r="N21" s="137"/>
      <c r="O21" s="128">
        <f t="shared" si="8"/>
        <v>0</v>
      </c>
      <c r="P21" s="188">
        <f t="shared" si="9"/>
        <v>0</v>
      </c>
      <c r="Q21" s="117">
        <f t="shared" si="10"/>
        <v>0</v>
      </c>
      <c r="R21" s="117">
        <f t="shared" si="11"/>
        <v>0</v>
      </c>
    </row>
    <row r="22" spans="1:18" ht="18.75" x14ac:dyDescent="0.25">
      <c r="A22" s="111"/>
      <c r="B22" s="129" t="s">
        <v>243</v>
      </c>
      <c r="C22" s="123" t="s">
        <v>65</v>
      </c>
      <c r="D22" s="124">
        <v>1</v>
      </c>
      <c r="E22" s="125">
        <v>2600</v>
      </c>
      <c r="F22" s="125">
        <f t="shared" ref="F22:F29" si="12">D22*E22</f>
        <v>2600</v>
      </c>
      <c r="G22" s="126">
        <f t="shared" si="1"/>
        <v>312</v>
      </c>
      <c r="H22" s="126">
        <f t="shared" si="2"/>
        <v>2288</v>
      </c>
      <c r="I22" s="126">
        <f t="shared" si="3"/>
        <v>186</v>
      </c>
      <c r="J22" s="126">
        <f t="shared" si="4"/>
        <v>2102</v>
      </c>
      <c r="K22" s="126">
        <f t="shared" si="5"/>
        <v>105</v>
      </c>
      <c r="L22" s="127">
        <f t="shared" si="6"/>
        <v>1997</v>
      </c>
      <c r="M22" s="128">
        <f t="shared" si="7"/>
        <v>1997</v>
      </c>
      <c r="N22" s="137">
        <v>3500</v>
      </c>
      <c r="O22" s="128">
        <f t="shared" si="8"/>
        <v>3500</v>
      </c>
      <c r="P22" s="188">
        <f t="shared" si="9"/>
        <v>99.850000000000009</v>
      </c>
      <c r="Q22" s="117">
        <f t="shared" si="10"/>
        <v>2096.85</v>
      </c>
      <c r="R22" s="117">
        <f t="shared" si="11"/>
        <v>2096.85</v>
      </c>
    </row>
    <row r="23" spans="1:18" ht="18.75" x14ac:dyDescent="0.25">
      <c r="A23" s="111"/>
      <c r="B23" s="129" t="s">
        <v>252</v>
      </c>
      <c r="C23" s="123" t="s">
        <v>65</v>
      </c>
      <c r="D23" s="124">
        <v>6</v>
      </c>
      <c r="E23" s="125">
        <v>3800</v>
      </c>
      <c r="F23" s="125">
        <f t="shared" si="12"/>
        <v>22800</v>
      </c>
      <c r="G23" s="126">
        <f t="shared" si="1"/>
        <v>2736</v>
      </c>
      <c r="H23" s="126">
        <f t="shared" si="2"/>
        <v>20064</v>
      </c>
      <c r="I23" s="126">
        <f t="shared" si="3"/>
        <v>1627</v>
      </c>
      <c r="J23" s="126">
        <f t="shared" si="4"/>
        <v>18437</v>
      </c>
      <c r="K23" s="126">
        <f t="shared" si="5"/>
        <v>922</v>
      </c>
      <c r="L23" s="127">
        <f t="shared" si="6"/>
        <v>17515</v>
      </c>
      <c r="M23" s="128">
        <f t="shared" si="7"/>
        <v>2919.1666666666665</v>
      </c>
      <c r="N23" s="137">
        <v>4900</v>
      </c>
      <c r="O23" s="128">
        <f t="shared" si="8"/>
        <v>29400</v>
      </c>
      <c r="P23" s="188">
        <f t="shared" si="9"/>
        <v>145.95833333333334</v>
      </c>
      <c r="Q23" s="117">
        <f t="shared" si="10"/>
        <v>3065.125</v>
      </c>
      <c r="R23" s="117">
        <f t="shared" si="11"/>
        <v>18390.75</v>
      </c>
    </row>
    <row r="24" spans="1:18" ht="18.75" x14ac:dyDescent="0.25">
      <c r="A24" s="111"/>
      <c r="B24" s="129" t="s">
        <v>251</v>
      </c>
      <c r="C24" s="123" t="s">
        <v>65</v>
      </c>
      <c r="D24" s="124">
        <v>1</v>
      </c>
      <c r="E24" s="125">
        <v>4670</v>
      </c>
      <c r="F24" s="125">
        <f t="shared" si="12"/>
        <v>4670</v>
      </c>
      <c r="G24" s="126">
        <f t="shared" si="1"/>
        <v>560</v>
      </c>
      <c r="H24" s="126">
        <f t="shared" si="2"/>
        <v>4110</v>
      </c>
      <c r="I24" s="126">
        <f t="shared" si="3"/>
        <v>333</v>
      </c>
      <c r="J24" s="126">
        <f t="shared" si="4"/>
        <v>3777</v>
      </c>
      <c r="K24" s="126">
        <f t="shared" si="5"/>
        <v>189</v>
      </c>
      <c r="L24" s="127">
        <f t="shared" si="6"/>
        <v>3588</v>
      </c>
      <c r="M24" s="128">
        <f t="shared" si="7"/>
        <v>3588</v>
      </c>
      <c r="N24" s="137">
        <v>7000</v>
      </c>
      <c r="O24" s="128">
        <f t="shared" si="8"/>
        <v>7000</v>
      </c>
      <c r="P24" s="188">
        <f t="shared" si="9"/>
        <v>179.4</v>
      </c>
      <c r="Q24" s="117">
        <f t="shared" si="10"/>
        <v>3767.4</v>
      </c>
      <c r="R24" s="117">
        <f t="shared" si="11"/>
        <v>3767.4</v>
      </c>
    </row>
    <row r="25" spans="1:18" ht="18.75" x14ac:dyDescent="0.25">
      <c r="A25" s="111"/>
      <c r="B25" s="129" t="s">
        <v>250</v>
      </c>
      <c r="C25" s="123" t="s">
        <v>65</v>
      </c>
      <c r="D25" s="124">
        <v>13</v>
      </c>
      <c r="E25" s="125">
        <v>5950</v>
      </c>
      <c r="F25" s="125">
        <f t="shared" si="12"/>
        <v>77350</v>
      </c>
      <c r="G25" s="126">
        <f t="shared" si="1"/>
        <v>9282</v>
      </c>
      <c r="H25" s="126">
        <f t="shared" si="2"/>
        <v>68068</v>
      </c>
      <c r="I25" s="126">
        <f t="shared" si="3"/>
        <v>5520</v>
      </c>
      <c r="J25" s="126">
        <f t="shared" si="4"/>
        <v>62548</v>
      </c>
      <c r="K25" s="126">
        <f t="shared" si="5"/>
        <v>3127</v>
      </c>
      <c r="L25" s="127">
        <f t="shared" si="6"/>
        <v>59421</v>
      </c>
      <c r="M25" s="128">
        <f t="shared" si="7"/>
        <v>4570.8461538461543</v>
      </c>
      <c r="N25" s="137">
        <v>9000</v>
      </c>
      <c r="O25" s="128">
        <f t="shared" si="8"/>
        <v>117000</v>
      </c>
      <c r="P25" s="188">
        <f t="shared" si="9"/>
        <v>228.54230769230773</v>
      </c>
      <c r="Q25" s="117">
        <f t="shared" si="10"/>
        <v>4799.3884615384623</v>
      </c>
      <c r="R25" s="117">
        <f t="shared" si="11"/>
        <v>62392.05000000001</v>
      </c>
    </row>
    <row r="26" spans="1:18" ht="18.75" x14ac:dyDescent="0.25">
      <c r="A26" s="111"/>
      <c r="B26" s="129" t="s">
        <v>249</v>
      </c>
      <c r="C26" s="123" t="s">
        <v>65</v>
      </c>
      <c r="D26" s="124">
        <v>9</v>
      </c>
      <c r="E26" s="125">
        <v>8340</v>
      </c>
      <c r="F26" s="125">
        <f t="shared" si="12"/>
        <v>75060</v>
      </c>
      <c r="G26" s="126">
        <f t="shared" si="1"/>
        <v>9007</v>
      </c>
      <c r="H26" s="126">
        <f t="shared" si="2"/>
        <v>66053</v>
      </c>
      <c r="I26" s="126">
        <f t="shared" si="3"/>
        <v>5357</v>
      </c>
      <c r="J26" s="126">
        <f t="shared" si="4"/>
        <v>60696</v>
      </c>
      <c r="K26" s="126">
        <f t="shared" si="5"/>
        <v>3035</v>
      </c>
      <c r="L26" s="127">
        <f t="shared" si="6"/>
        <v>57661</v>
      </c>
      <c r="M26" s="128">
        <f t="shared" si="7"/>
        <v>6406.7777777777774</v>
      </c>
      <c r="N26" s="137">
        <v>14000</v>
      </c>
      <c r="O26" s="128">
        <f t="shared" si="8"/>
        <v>126000</v>
      </c>
      <c r="P26" s="188">
        <f t="shared" si="9"/>
        <v>320.3388888888889</v>
      </c>
      <c r="Q26" s="117">
        <f t="shared" si="10"/>
        <v>6727.1166666666659</v>
      </c>
      <c r="R26" s="117">
        <f t="shared" si="11"/>
        <v>60544.049999999996</v>
      </c>
    </row>
    <row r="27" spans="1:18" ht="18.75" x14ac:dyDescent="0.25">
      <c r="A27" s="111"/>
      <c r="B27" s="129" t="s">
        <v>248</v>
      </c>
      <c r="C27" s="123" t="s">
        <v>65</v>
      </c>
      <c r="D27" s="124">
        <v>11</v>
      </c>
      <c r="E27" s="125">
        <v>33220</v>
      </c>
      <c r="F27" s="125">
        <f t="shared" si="12"/>
        <v>365420</v>
      </c>
      <c r="G27" s="126">
        <f t="shared" si="1"/>
        <v>43850</v>
      </c>
      <c r="H27" s="126">
        <f t="shared" si="2"/>
        <v>321570</v>
      </c>
      <c r="I27" s="126">
        <f t="shared" si="3"/>
        <v>26079</v>
      </c>
      <c r="J27" s="126">
        <f t="shared" si="4"/>
        <v>295491</v>
      </c>
      <c r="K27" s="126">
        <f t="shared" si="5"/>
        <v>14775</v>
      </c>
      <c r="L27" s="127">
        <f t="shared" si="6"/>
        <v>280716</v>
      </c>
      <c r="M27" s="128">
        <f t="shared" si="7"/>
        <v>25519.636363636364</v>
      </c>
      <c r="N27" s="137">
        <v>17500</v>
      </c>
      <c r="O27" s="128">
        <f t="shared" si="8"/>
        <v>192500</v>
      </c>
      <c r="P27" s="188">
        <f t="shared" si="9"/>
        <v>1275.9818181818182</v>
      </c>
      <c r="Q27" s="117">
        <f t="shared" si="10"/>
        <v>26795.618181818183</v>
      </c>
      <c r="R27" s="117">
        <f t="shared" si="11"/>
        <v>294751.8</v>
      </c>
    </row>
    <row r="28" spans="1:18" ht="18.75" x14ac:dyDescent="0.25">
      <c r="A28" s="111"/>
      <c r="B28" s="129" t="s">
        <v>247</v>
      </c>
      <c r="C28" s="123" t="s">
        <v>65</v>
      </c>
      <c r="D28" s="124">
        <v>5</v>
      </c>
      <c r="E28" s="125">
        <v>38800</v>
      </c>
      <c r="F28" s="125">
        <f t="shared" si="12"/>
        <v>194000</v>
      </c>
      <c r="G28" s="126">
        <f t="shared" si="1"/>
        <v>23280</v>
      </c>
      <c r="H28" s="126">
        <f t="shared" si="2"/>
        <v>170720</v>
      </c>
      <c r="I28" s="126">
        <f t="shared" si="3"/>
        <v>13845</v>
      </c>
      <c r="J28" s="126">
        <f t="shared" si="4"/>
        <v>156875</v>
      </c>
      <c r="K28" s="126">
        <f t="shared" si="5"/>
        <v>7844</v>
      </c>
      <c r="L28" s="127">
        <f t="shared" si="6"/>
        <v>149031</v>
      </c>
      <c r="M28" s="128">
        <f t="shared" si="7"/>
        <v>29806.2</v>
      </c>
      <c r="N28" s="137">
        <v>28000</v>
      </c>
      <c r="O28" s="128">
        <f t="shared" si="8"/>
        <v>140000</v>
      </c>
      <c r="P28" s="188">
        <f t="shared" si="9"/>
        <v>1490.3100000000002</v>
      </c>
      <c r="Q28" s="117">
        <f t="shared" si="10"/>
        <v>31296.510000000002</v>
      </c>
      <c r="R28" s="117">
        <f t="shared" si="11"/>
        <v>156482.55000000002</v>
      </c>
    </row>
    <row r="29" spans="1:18" ht="18.75" x14ac:dyDescent="0.25">
      <c r="A29" s="111"/>
      <c r="B29" s="129" t="s">
        <v>246</v>
      </c>
      <c r="C29" s="123" t="s">
        <v>65</v>
      </c>
      <c r="D29" s="124">
        <v>3</v>
      </c>
      <c r="E29" s="125">
        <v>48900</v>
      </c>
      <c r="F29" s="125">
        <f t="shared" si="12"/>
        <v>146700</v>
      </c>
      <c r="G29" s="126">
        <f t="shared" si="1"/>
        <v>17604</v>
      </c>
      <c r="H29" s="126">
        <f t="shared" si="2"/>
        <v>129096</v>
      </c>
      <c r="I29" s="126">
        <f t="shared" si="3"/>
        <v>10470</v>
      </c>
      <c r="J29" s="126">
        <f t="shared" si="4"/>
        <v>118626</v>
      </c>
      <c r="K29" s="126">
        <f t="shared" si="5"/>
        <v>5931</v>
      </c>
      <c r="L29" s="127">
        <f t="shared" si="6"/>
        <v>112695</v>
      </c>
      <c r="M29" s="128">
        <f t="shared" si="7"/>
        <v>37565</v>
      </c>
      <c r="N29" s="137">
        <v>32000</v>
      </c>
      <c r="O29" s="128">
        <f t="shared" si="8"/>
        <v>96000</v>
      </c>
      <c r="P29" s="188">
        <f t="shared" si="9"/>
        <v>1878.25</v>
      </c>
      <c r="Q29" s="117">
        <f t="shared" si="10"/>
        <v>39443.25</v>
      </c>
      <c r="R29" s="117">
        <f t="shared" si="11"/>
        <v>118329.75</v>
      </c>
    </row>
    <row r="30" spans="1:18" ht="37.5" x14ac:dyDescent="0.25">
      <c r="A30" s="111" t="s">
        <v>245</v>
      </c>
      <c r="B30" s="150" t="s">
        <v>244</v>
      </c>
      <c r="C30" s="123"/>
      <c r="D30" s="123"/>
      <c r="E30" s="129"/>
      <c r="F30" s="129"/>
      <c r="G30" s="126"/>
      <c r="H30" s="126"/>
      <c r="I30" s="126"/>
      <c r="J30" s="126"/>
      <c r="K30" s="126">
        <f t="shared" si="5"/>
        <v>0</v>
      </c>
      <c r="L30" s="127"/>
      <c r="M30" s="128"/>
      <c r="N30" s="137"/>
      <c r="O30" s="128">
        <f t="shared" si="8"/>
        <v>0</v>
      </c>
      <c r="P30" s="188">
        <f t="shared" si="9"/>
        <v>0</v>
      </c>
      <c r="Q30" s="117">
        <f t="shared" si="10"/>
        <v>0</v>
      </c>
      <c r="R30" s="117">
        <f t="shared" si="11"/>
        <v>0</v>
      </c>
    </row>
    <row r="31" spans="1:18" ht="18.75" x14ac:dyDescent="0.25">
      <c r="A31" s="111"/>
      <c r="B31" s="129" t="s">
        <v>243</v>
      </c>
      <c r="C31" s="123" t="s">
        <v>65</v>
      </c>
      <c r="D31" s="124">
        <v>118</v>
      </c>
      <c r="E31" s="125">
        <v>4350</v>
      </c>
      <c r="F31" s="125">
        <f>D31*E31</f>
        <v>513300</v>
      </c>
      <c r="G31" s="126">
        <f t="shared" si="1"/>
        <v>61596</v>
      </c>
      <c r="H31" s="126">
        <f t="shared" si="2"/>
        <v>451704</v>
      </c>
      <c r="I31" s="126">
        <f t="shared" si="3"/>
        <v>36633</v>
      </c>
      <c r="J31" s="126">
        <f t="shared" si="4"/>
        <v>415071</v>
      </c>
      <c r="K31" s="126">
        <f t="shared" si="5"/>
        <v>20754</v>
      </c>
      <c r="L31" s="127">
        <f t="shared" si="6"/>
        <v>394317</v>
      </c>
      <c r="M31" s="128">
        <f t="shared" si="7"/>
        <v>3341.6694915254238</v>
      </c>
      <c r="N31" s="137">
        <v>3000</v>
      </c>
      <c r="O31" s="128">
        <f t="shared" si="8"/>
        <v>354000</v>
      </c>
      <c r="P31" s="188">
        <f t="shared" si="9"/>
        <v>167.08347457627121</v>
      </c>
      <c r="Q31" s="117">
        <f t="shared" si="10"/>
        <v>3508.7529661016952</v>
      </c>
      <c r="R31" s="117">
        <f t="shared" si="11"/>
        <v>414032.85000000003</v>
      </c>
    </row>
    <row r="32" spans="1:18" ht="37.5" x14ac:dyDescent="0.25">
      <c r="A32" s="111" t="s">
        <v>242</v>
      </c>
      <c r="B32" s="150" t="s">
        <v>241</v>
      </c>
      <c r="C32" s="123"/>
      <c r="D32" s="123"/>
      <c r="E32" s="129"/>
      <c r="F32" s="129"/>
      <c r="G32" s="126"/>
      <c r="H32" s="126"/>
      <c r="I32" s="126"/>
      <c r="J32" s="126"/>
      <c r="K32" s="126">
        <f t="shared" si="5"/>
        <v>0</v>
      </c>
      <c r="L32" s="127"/>
      <c r="M32" s="128"/>
      <c r="N32" s="137"/>
      <c r="O32" s="128">
        <f t="shared" si="8"/>
        <v>0</v>
      </c>
      <c r="P32" s="188">
        <f t="shared" si="9"/>
        <v>0</v>
      </c>
      <c r="Q32" s="117">
        <f t="shared" si="10"/>
        <v>0</v>
      </c>
      <c r="R32" s="117">
        <f t="shared" si="11"/>
        <v>0</v>
      </c>
    </row>
    <row r="33" spans="1:18" ht="18.75" x14ac:dyDescent="0.25">
      <c r="A33" s="111"/>
      <c r="B33" s="129" t="s">
        <v>240</v>
      </c>
      <c r="C33" s="123" t="s">
        <v>77</v>
      </c>
      <c r="D33" s="124">
        <v>5</v>
      </c>
      <c r="E33" s="125">
        <v>36000</v>
      </c>
      <c r="F33" s="125">
        <f>D33*E33</f>
        <v>180000</v>
      </c>
      <c r="G33" s="126">
        <f t="shared" si="1"/>
        <v>21600</v>
      </c>
      <c r="H33" s="126">
        <f t="shared" si="2"/>
        <v>158400</v>
      </c>
      <c r="I33" s="126">
        <f t="shared" si="3"/>
        <v>12846</v>
      </c>
      <c r="J33" s="126">
        <f t="shared" si="4"/>
        <v>145554</v>
      </c>
      <c r="K33" s="126">
        <f t="shared" si="5"/>
        <v>7278</v>
      </c>
      <c r="L33" s="127">
        <f t="shared" si="6"/>
        <v>138276</v>
      </c>
      <c r="M33" s="128">
        <f t="shared" si="7"/>
        <v>27655.200000000001</v>
      </c>
      <c r="N33" s="137">
        <v>25000</v>
      </c>
      <c r="O33" s="128">
        <f t="shared" si="8"/>
        <v>125000</v>
      </c>
      <c r="P33" s="188">
        <f t="shared" si="9"/>
        <v>1382.7600000000002</v>
      </c>
      <c r="Q33" s="117">
        <f t="shared" si="10"/>
        <v>29037.96</v>
      </c>
      <c r="R33" s="117">
        <f t="shared" si="11"/>
        <v>145189.79999999999</v>
      </c>
    </row>
    <row r="34" spans="1:18" ht="18.75" x14ac:dyDescent="0.25">
      <c r="A34" s="111"/>
      <c r="B34" s="129" t="s">
        <v>239</v>
      </c>
      <c r="C34" s="123" t="s">
        <v>77</v>
      </c>
      <c r="D34" s="124">
        <v>4</v>
      </c>
      <c r="E34" s="125">
        <v>44000</v>
      </c>
      <c r="F34" s="125">
        <f>D34*E34</f>
        <v>176000</v>
      </c>
      <c r="G34" s="126">
        <f t="shared" si="1"/>
        <v>21120</v>
      </c>
      <c r="H34" s="126">
        <f t="shared" si="2"/>
        <v>154880</v>
      </c>
      <c r="I34" s="126">
        <f t="shared" si="3"/>
        <v>12561</v>
      </c>
      <c r="J34" s="126">
        <f t="shared" si="4"/>
        <v>142319</v>
      </c>
      <c r="K34" s="126">
        <f t="shared" si="5"/>
        <v>7116</v>
      </c>
      <c r="L34" s="127">
        <f t="shared" si="6"/>
        <v>135203</v>
      </c>
      <c r="M34" s="128">
        <f t="shared" si="7"/>
        <v>33800.75</v>
      </c>
      <c r="N34" s="137">
        <v>32000</v>
      </c>
      <c r="O34" s="128">
        <f t="shared" si="8"/>
        <v>128000</v>
      </c>
      <c r="P34" s="188">
        <f t="shared" si="9"/>
        <v>1690.0375000000001</v>
      </c>
      <c r="Q34" s="117">
        <f t="shared" si="10"/>
        <v>35490.787499999999</v>
      </c>
      <c r="R34" s="117">
        <f t="shared" si="11"/>
        <v>141963.15</v>
      </c>
    </row>
    <row r="35" spans="1:18" ht="18.75" x14ac:dyDescent="0.25">
      <c r="A35" s="111"/>
      <c r="B35" s="129" t="s">
        <v>238</v>
      </c>
      <c r="C35" s="123" t="s">
        <v>77</v>
      </c>
      <c r="D35" s="124">
        <v>4</v>
      </c>
      <c r="E35" s="125">
        <v>53500</v>
      </c>
      <c r="F35" s="125">
        <f>D35*E35</f>
        <v>214000</v>
      </c>
      <c r="G35" s="126">
        <f t="shared" si="1"/>
        <v>25680</v>
      </c>
      <c r="H35" s="126">
        <f t="shared" si="2"/>
        <v>188320</v>
      </c>
      <c r="I35" s="126">
        <f t="shared" si="3"/>
        <v>15273</v>
      </c>
      <c r="J35" s="126">
        <f t="shared" si="4"/>
        <v>173047</v>
      </c>
      <c r="K35" s="126">
        <f t="shared" si="5"/>
        <v>8652</v>
      </c>
      <c r="L35" s="127">
        <f t="shared" si="6"/>
        <v>164395</v>
      </c>
      <c r="M35" s="128">
        <f t="shared" si="7"/>
        <v>41098.75</v>
      </c>
      <c r="N35" s="137">
        <v>45000</v>
      </c>
      <c r="O35" s="128">
        <f t="shared" si="8"/>
        <v>180000</v>
      </c>
      <c r="P35" s="188">
        <f t="shared" si="9"/>
        <v>2054.9375</v>
      </c>
      <c r="Q35" s="117">
        <f t="shared" si="10"/>
        <v>43153.6875</v>
      </c>
      <c r="R35" s="117">
        <f t="shared" si="11"/>
        <v>172614.75</v>
      </c>
    </row>
    <row r="36" spans="1:18" ht="37.5" x14ac:dyDescent="0.25">
      <c r="A36" s="114" t="s">
        <v>237</v>
      </c>
      <c r="B36" s="151" t="s">
        <v>300</v>
      </c>
      <c r="C36" s="123"/>
      <c r="D36" s="123"/>
      <c r="E36" s="129"/>
      <c r="F36" s="129"/>
      <c r="G36" s="126"/>
      <c r="H36" s="126"/>
      <c r="I36" s="126"/>
      <c r="J36" s="126"/>
      <c r="K36" s="126">
        <f t="shared" si="5"/>
        <v>0</v>
      </c>
      <c r="L36" s="127"/>
      <c r="M36" s="128"/>
      <c r="N36" s="137"/>
      <c r="O36" s="128">
        <f t="shared" si="8"/>
        <v>0</v>
      </c>
      <c r="P36" s="188">
        <f t="shared" si="9"/>
        <v>0</v>
      </c>
      <c r="Q36" s="117">
        <f t="shared" si="10"/>
        <v>0</v>
      </c>
      <c r="R36" s="117">
        <f t="shared" si="11"/>
        <v>0</v>
      </c>
    </row>
    <row r="37" spans="1:18" ht="56.25" x14ac:dyDescent="0.25">
      <c r="A37" s="111" t="s">
        <v>236</v>
      </c>
      <c r="B37" s="150" t="s">
        <v>235</v>
      </c>
      <c r="C37" s="123" t="s">
        <v>65</v>
      </c>
      <c r="D37" s="124">
        <v>115</v>
      </c>
      <c r="E37" s="125">
        <v>24000</v>
      </c>
      <c r="F37" s="125">
        <f t="shared" ref="F37:F48" si="13">D37*E37</f>
        <v>2760000</v>
      </c>
      <c r="G37" s="126">
        <f t="shared" si="1"/>
        <v>331200</v>
      </c>
      <c r="H37" s="126">
        <f t="shared" si="2"/>
        <v>2428800</v>
      </c>
      <c r="I37" s="126">
        <f t="shared" si="3"/>
        <v>196976</v>
      </c>
      <c r="J37" s="126">
        <f t="shared" si="4"/>
        <v>2231824</v>
      </c>
      <c r="K37" s="126">
        <f t="shared" si="5"/>
        <v>111591</v>
      </c>
      <c r="L37" s="127">
        <f t="shared" si="6"/>
        <v>2120233</v>
      </c>
      <c r="M37" s="128">
        <f t="shared" si="7"/>
        <v>18436.808695652173</v>
      </c>
      <c r="N37" s="137">
        <v>20000</v>
      </c>
      <c r="O37" s="128">
        <f t="shared" si="8"/>
        <v>2300000</v>
      </c>
      <c r="P37" s="188">
        <f t="shared" si="9"/>
        <v>921.84043478260867</v>
      </c>
      <c r="Q37" s="117">
        <f t="shared" si="10"/>
        <v>19358.64913043478</v>
      </c>
      <c r="R37" s="117">
        <f t="shared" si="11"/>
        <v>2226244.65</v>
      </c>
    </row>
    <row r="38" spans="1:18" ht="56.25" x14ac:dyDescent="0.25">
      <c r="A38" s="111" t="s">
        <v>234</v>
      </c>
      <c r="B38" s="150" t="s">
        <v>233</v>
      </c>
      <c r="C38" s="123" t="s">
        <v>65</v>
      </c>
      <c r="D38" s="124">
        <v>3</v>
      </c>
      <c r="E38" s="125">
        <v>31500</v>
      </c>
      <c r="F38" s="125">
        <f t="shared" si="13"/>
        <v>94500</v>
      </c>
      <c r="G38" s="126">
        <f t="shared" si="1"/>
        <v>11340</v>
      </c>
      <c r="H38" s="126">
        <f t="shared" si="2"/>
        <v>83160</v>
      </c>
      <c r="I38" s="126">
        <f t="shared" si="3"/>
        <v>6744</v>
      </c>
      <c r="J38" s="126">
        <f t="shared" si="4"/>
        <v>76416</v>
      </c>
      <c r="K38" s="126">
        <f t="shared" si="5"/>
        <v>3821</v>
      </c>
      <c r="L38" s="127">
        <f t="shared" si="6"/>
        <v>72595</v>
      </c>
      <c r="M38" s="128">
        <f t="shared" si="7"/>
        <v>24198.333333333332</v>
      </c>
      <c r="N38" s="137">
        <v>29000</v>
      </c>
      <c r="O38" s="128">
        <f t="shared" si="8"/>
        <v>87000</v>
      </c>
      <c r="P38" s="188">
        <f t="shared" si="9"/>
        <v>1209.9166666666667</v>
      </c>
      <c r="Q38" s="117">
        <f t="shared" si="10"/>
        <v>25408.25</v>
      </c>
      <c r="R38" s="117">
        <f t="shared" si="11"/>
        <v>76224.75</v>
      </c>
    </row>
    <row r="39" spans="1:18" ht="37.5" x14ac:dyDescent="0.25">
      <c r="A39" s="111" t="s">
        <v>232</v>
      </c>
      <c r="B39" s="150" t="s">
        <v>231</v>
      </c>
      <c r="C39" s="123" t="s">
        <v>65</v>
      </c>
      <c r="D39" s="124">
        <v>43</v>
      </c>
      <c r="E39" s="125">
        <v>18045</v>
      </c>
      <c r="F39" s="125">
        <f t="shared" si="13"/>
        <v>775935</v>
      </c>
      <c r="G39" s="126">
        <f t="shared" si="1"/>
        <v>93112</v>
      </c>
      <c r="H39" s="126">
        <f t="shared" si="2"/>
        <v>682823</v>
      </c>
      <c r="I39" s="126">
        <f t="shared" si="3"/>
        <v>55377</v>
      </c>
      <c r="J39" s="126">
        <f t="shared" si="4"/>
        <v>627446</v>
      </c>
      <c r="K39" s="126">
        <f t="shared" si="5"/>
        <v>31372</v>
      </c>
      <c r="L39" s="127">
        <f t="shared" si="6"/>
        <v>596074</v>
      </c>
      <c r="M39" s="128">
        <f t="shared" si="7"/>
        <v>13862.186046511628</v>
      </c>
      <c r="N39" s="137">
        <v>13000</v>
      </c>
      <c r="O39" s="128">
        <f t="shared" si="8"/>
        <v>559000</v>
      </c>
      <c r="P39" s="188">
        <f t="shared" si="9"/>
        <v>693.10930232558144</v>
      </c>
      <c r="Q39" s="117">
        <f t="shared" si="10"/>
        <v>14555.29534883721</v>
      </c>
      <c r="R39" s="117">
        <f t="shared" si="11"/>
        <v>625877.69999999995</v>
      </c>
    </row>
    <row r="40" spans="1:18" ht="37.5" x14ac:dyDescent="0.25">
      <c r="A40" s="111" t="s">
        <v>230</v>
      </c>
      <c r="B40" s="150" t="s">
        <v>229</v>
      </c>
      <c r="C40" s="123" t="s">
        <v>65</v>
      </c>
      <c r="D40" s="124">
        <v>64</v>
      </c>
      <c r="E40" s="125">
        <v>18505</v>
      </c>
      <c r="F40" s="125">
        <f t="shared" si="13"/>
        <v>1184320</v>
      </c>
      <c r="G40" s="126">
        <f t="shared" si="1"/>
        <v>142118</v>
      </c>
      <c r="H40" s="126">
        <f t="shared" si="2"/>
        <v>1042202</v>
      </c>
      <c r="I40" s="126">
        <f t="shared" si="3"/>
        <v>84523</v>
      </c>
      <c r="J40" s="126">
        <f t="shared" si="4"/>
        <v>957679</v>
      </c>
      <c r="K40" s="126">
        <f t="shared" si="5"/>
        <v>47884</v>
      </c>
      <c r="L40" s="127">
        <f t="shared" si="6"/>
        <v>909795</v>
      </c>
      <c r="M40" s="128">
        <f t="shared" si="7"/>
        <v>14215.546875</v>
      </c>
      <c r="N40" s="137">
        <v>5000</v>
      </c>
      <c r="O40" s="128">
        <f t="shared" si="8"/>
        <v>320000</v>
      </c>
      <c r="P40" s="188">
        <f t="shared" si="9"/>
        <v>710.77734375</v>
      </c>
      <c r="Q40" s="117">
        <f t="shared" si="10"/>
        <v>14926.32421875</v>
      </c>
      <c r="R40" s="117">
        <f t="shared" si="11"/>
        <v>955284.75</v>
      </c>
    </row>
    <row r="41" spans="1:18" ht="37.5" x14ac:dyDescent="0.25">
      <c r="A41" s="111" t="s">
        <v>228</v>
      </c>
      <c r="B41" s="150" t="s">
        <v>227</v>
      </c>
      <c r="C41" s="123" t="s">
        <v>65</v>
      </c>
      <c r="D41" s="124">
        <v>3</v>
      </c>
      <c r="E41" s="125">
        <v>15000</v>
      </c>
      <c r="F41" s="125">
        <f t="shared" si="13"/>
        <v>45000</v>
      </c>
      <c r="G41" s="126">
        <f t="shared" si="1"/>
        <v>5400</v>
      </c>
      <c r="H41" s="126">
        <f t="shared" si="2"/>
        <v>39600</v>
      </c>
      <c r="I41" s="126">
        <f t="shared" si="3"/>
        <v>3212</v>
      </c>
      <c r="J41" s="126">
        <f t="shared" si="4"/>
        <v>36388</v>
      </c>
      <c r="K41" s="126">
        <f t="shared" si="5"/>
        <v>1819</v>
      </c>
      <c r="L41" s="127">
        <f t="shared" si="6"/>
        <v>34569</v>
      </c>
      <c r="M41" s="128">
        <f t="shared" si="7"/>
        <v>11523</v>
      </c>
      <c r="N41" s="137">
        <v>7000</v>
      </c>
      <c r="O41" s="128">
        <f t="shared" si="8"/>
        <v>21000</v>
      </c>
      <c r="P41" s="188">
        <f t="shared" si="9"/>
        <v>576.15</v>
      </c>
      <c r="Q41" s="117">
        <f t="shared" si="10"/>
        <v>12099.15</v>
      </c>
      <c r="R41" s="117">
        <f t="shared" si="11"/>
        <v>36297.449999999997</v>
      </c>
    </row>
    <row r="42" spans="1:18" ht="18.75" x14ac:dyDescent="0.25">
      <c r="A42" s="111" t="s">
        <v>226</v>
      </c>
      <c r="B42" s="129" t="s">
        <v>225</v>
      </c>
      <c r="C42" s="123" t="s">
        <v>224</v>
      </c>
      <c r="D42" s="124">
        <v>975</v>
      </c>
      <c r="E42" s="125">
        <v>5600</v>
      </c>
      <c r="F42" s="125">
        <f t="shared" si="13"/>
        <v>5460000</v>
      </c>
      <c r="G42" s="126">
        <f t="shared" si="1"/>
        <v>655200</v>
      </c>
      <c r="H42" s="126">
        <f t="shared" si="2"/>
        <v>4804800</v>
      </c>
      <c r="I42" s="126">
        <f t="shared" si="3"/>
        <v>389669</v>
      </c>
      <c r="J42" s="126">
        <f t="shared" si="4"/>
        <v>4415131</v>
      </c>
      <c r="K42" s="126">
        <f t="shared" si="5"/>
        <v>220757</v>
      </c>
      <c r="L42" s="127">
        <f t="shared" si="6"/>
        <v>4194374</v>
      </c>
      <c r="M42" s="128">
        <f t="shared" si="7"/>
        <v>4301.9220512820511</v>
      </c>
      <c r="N42" s="137">
        <v>8500</v>
      </c>
      <c r="O42" s="128">
        <f t="shared" si="8"/>
        <v>8287500</v>
      </c>
      <c r="P42" s="188">
        <f t="shared" si="9"/>
        <v>215.09610256410258</v>
      </c>
      <c r="Q42" s="117">
        <f t="shared" si="10"/>
        <v>4517.0181538461538</v>
      </c>
      <c r="R42" s="117">
        <f t="shared" si="11"/>
        <v>4404092.7</v>
      </c>
    </row>
    <row r="43" spans="1:18" ht="18.75" x14ac:dyDescent="0.25">
      <c r="A43" s="111" t="s">
        <v>223</v>
      </c>
      <c r="B43" s="129" t="s">
        <v>222</v>
      </c>
      <c r="C43" s="123" t="s">
        <v>65</v>
      </c>
      <c r="D43" s="124">
        <v>45</v>
      </c>
      <c r="E43" s="125">
        <v>2200</v>
      </c>
      <c r="F43" s="125">
        <f t="shared" si="13"/>
        <v>99000</v>
      </c>
      <c r="G43" s="126">
        <f t="shared" si="1"/>
        <v>11880</v>
      </c>
      <c r="H43" s="126">
        <f t="shared" si="2"/>
        <v>87120</v>
      </c>
      <c r="I43" s="126">
        <f t="shared" si="3"/>
        <v>7065</v>
      </c>
      <c r="J43" s="126">
        <f t="shared" si="4"/>
        <v>80055</v>
      </c>
      <c r="K43" s="126">
        <f t="shared" si="5"/>
        <v>4003</v>
      </c>
      <c r="L43" s="127">
        <f t="shared" si="6"/>
        <v>76052</v>
      </c>
      <c r="M43" s="128">
        <f t="shared" si="7"/>
        <v>1690.0444444444445</v>
      </c>
      <c r="N43" s="137">
        <v>1700</v>
      </c>
      <c r="O43" s="128">
        <f t="shared" si="8"/>
        <v>76500</v>
      </c>
      <c r="P43" s="188">
        <f t="shared" si="9"/>
        <v>84.50222222222223</v>
      </c>
      <c r="Q43" s="117">
        <f t="shared" si="10"/>
        <v>1774.5466666666666</v>
      </c>
      <c r="R43" s="117">
        <f t="shared" si="11"/>
        <v>79854.599999999991</v>
      </c>
    </row>
    <row r="44" spans="1:18" ht="18.75" x14ac:dyDescent="0.25">
      <c r="A44" s="111" t="s">
        <v>221</v>
      </c>
      <c r="B44" s="129" t="s">
        <v>220</v>
      </c>
      <c r="C44" s="123" t="s">
        <v>65</v>
      </c>
      <c r="D44" s="124">
        <v>118</v>
      </c>
      <c r="E44" s="125">
        <v>1400</v>
      </c>
      <c r="F44" s="125">
        <f t="shared" si="13"/>
        <v>165200</v>
      </c>
      <c r="G44" s="126">
        <f t="shared" si="1"/>
        <v>19824</v>
      </c>
      <c r="H44" s="126">
        <f t="shared" si="2"/>
        <v>145376</v>
      </c>
      <c r="I44" s="126">
        <f t="shared" si="3"/>
        <v>11790</v>
      </c>
      <c r="J44" s="126">
        <f t="shared" si="4"/>
        <v>133586</v>
      </c>
      <c r="K44" s="126">
        <f t="shared" si="5"/>
        <v>6679</v>
      </c>
      <c r="L44" s="127">
        <f t="shared" si="6"/>
        <v>126907</v>
      </c>
      <c r="M44" s="128">
        <f t="shared" si="7"/>
        <v>1075.4830508474577</v>
      </c>
      <c r="N44" s="137">
        <v>1200</v>
      </c>
      <c r="O44" s="128">
        <f t="shared" si="8"/>
        <v>141600</v>
      </c>
      <c r="P44" s="188">
        <f t="shared" si="9"/>
        <v>53.774152542372889</v>
      </c>
      <c r="Q44" s="117">
        <f t="shared" si="10"/>
        <v>1129.2572033898305</v>
      </c>
      <c r="R44" s="117">
        <f t="shared" si="11"/>
        <v>133252.35</v>
      </c>
    </row>
    <row r="45" spans="1:18" ht="18.75" x14ac:dyDescent="0.25">
      <c r="A45" s="111" t="s">
        <v>219</v>
      </c>
      <c r="B45" s="129" t="s">
        <v>218</v>
      </c>
      <c r="C45" s="123" t="s">
        <v>65</v>
      </c>
      <c r="D45" s="124">
        <v>78</v>
      </c>
      <c r="E45" s="125">
        <v>1350</v>
      </c>
      <c r="F45" s="125">
        <f t="shared" si="13"/>
        <v>105300</v>
      </c>
      <c r="G45" s="126">
        <f t="shared" si="1"/>
        <v>12636</v>
      </c>
      <c r="H45" s="126">
        <f t="shared" si="2"/>
        <v>92664</v>
      </c>
      <c r="I45" s="126">
        <f t="shared" si="3"/>
        <v>7515</v>
      </c>
      <c r="J45" s="126">
        <f t="shared" si="4"/>
        <v>85149</v>
      </c>
      <c r="K45" s="126">
        <f t="shared" si="5"/>
        <v>4257</v>
      </c>
      <c r="L45" s="127">
        <f t="shared" si="6"/>
        <v>80892</v>
      </c>
      <c r="M45" s="128">
        <f t="shared" si="7"/>
        <v>1037.0769230769231</v>
      </c>
      <c r="N45" s="137">
        <v>900</v>
      </c>
      <c r="O45" s="128">
        <f t="shared" si="8"/>
        <v>70200</v>
      </c>
      <c r="P45" s="188">
        <f t="shared" si="9"/>
        <v>51.853846153846156</v>
      </c>
      <c r="Q45" s="117">
        <f t="shared" si="10"/>
        <v>1088.9307692307693</v>
      </c>
      <c r="R45" s="117">
        <f t="shared" si="11"/>
        <v>84936.6</v>
      </c>
    </row>
    <row r="46" spans="1:18" ht="18.75" x14ac:dyDescent="0.25">
      <c r="A46" s="111" t="s">
        <v>217</v>
      </c>
      <c r="B46" s="129" t="s">
        <v>216</v>
      </c>
      <c r="C46" s="123" t="s">
        <v>65</v>
      </c>
      <c r="D46" s="124">
        <v>20</v>
      </c>
      <c r="E46" s="125">
        <v>11075</v>
      </c>
      <c r="F46" s="125">
        <f t="shared" si="13"/>
        <v>221500</v>
      </c>
      <c r="G46" s="126">
        <f t="shared" si="1"/>
        <v>26580</v>
      </c>
      <c r="H46" s="126">
        <f t="shared" si="2"/>
        <v>194920</v>
      </c>
      <c r="I46" s="126">
        <f t="shared" si="3"/>
        <v>15808</v>
      </c>
      <c r="J46" s="126">
        <f t="shared" si="4"/>
        <v>179112</v>
      </c>
      <c r="K46" s="126">
        <f t="shared" si="5"/>
        <v>8956</v>
      </c>
      <c r="L46" s="127">
        <f t="shared" si="6"/>
        <v>170156</v>
      </c>
      <c r="M46" s="128">
        <f t="shared" si="7"/>
        <v>8507.7999999999993</v>
      </c>
      <c r="N46" s="137">
        <v>21645</v>
      </c>
      <c r="O46" s="128">
        <f t="shared" si="8"/>
        <v>432900</v>
      </c>
      <c r="P46" s="188">
        <f t="shared" si="9"/>
        <v>425.39</v>
      </c>
      <c r="Q46" s="117">
        <f t="shared" si="10"/>
        <v>8933.1899999999987</v>
      </c>
      <c r="R46" s="117">
        <f t="shared" si="11"/>
        <v>178663.8</v>
      </c>
    </row>
    <row r="47" spans="1:18" ht="37.5" x14ac:dyDescent="0.25">
      <c r="A47" s="111" t="s">
        <v>215</v>
      </c>
      <c r="B47" s="150" t="s">
        <v>214</v>
      </c>
      <c r="C47" s="123" t="s">
        <v>65</v>
      </c>
      <c r="D47" s="124">
        <v>5</v>
      </c>
      <c r="E47" s="125">
        <v>18400</v>
      </c>
      <c r="F47" s="125">
        <f t="shared" si="13"/>
        <v>92000</v>
      </c>
      <c r="G47" s="126">
        <f t="shared" si="1"/>
        <v>11040</v>
      </c>
      <c r="H47" s="126">
        <f t="shared" si="2"/>
        <v>80960</v>
      </c>
      <c r="I47" s="126">
        <f t="shared" si="3"/>
        <v>6566</v>
      </c>
      <c r="J47" s="126">
        <f t="shared" si="4"/>
        <v>74394</v>
      </c>
      <c r="K47" s="126">
        <f t="shared" si="5"/>
        <v>3720</v>
      </c>
      <c r="L47" s="127">
        <f t="shared" si="6"/>
        <v>70674</v>
      </c>
      <c r="M47" s="128">
        <f t="shared" si="7"/>
        <v>14134.8</v>
      </c>
      <c r="N47" s="137">
        <v>10500</v>
      </c>
      <c r="O47" s="128">
        <f t="shared" si="8"/>
        <v>52500</v>
      </c>
      <c r="P47" s="188">
        <f t="shared" si="9"/>
        <v>706.74</v>
      </c>
      <c r="Q47" s="117">
        <f t="shared" si="10"/>
        <v>14841.539999999999</v>
      </c>
      <c r="R47" s="117">
        <f t="shared" si="11"/>
        <v>74207.7</v>
      </c>
    </row>
    <row r="48" spans="1:18" ht="56.25" x14ac:dyDescent="0.25">
      <c r="A48" s="111" t="s">
        <v>213</v>
      </c>
      <c r="B48" s="150" t="s">
        <v>212</v>
      </c>
      <c r="C48" s="123" t="s">
        <v>65</v>
      </c>
      <c r="D48" s="124">
        <v>8</v>
      </c>
      <c r="E48" s="125">
        <v>82000</v>
      </c>
      <c r="F48" s="125">
        <f t="shared" si="13"/>
        <v>656000</v>
      </c>
      <c r="G48" s="126">
        <f t="shared" si="1"/>
        <v>78720</v>
      </c>
      <c r="H48" s="126">
        <f t="shared" si="2"/>
        <v>577280</v>
      </c>
      <c r="I48" s="126">
        <f t="shared" si="3"/>
        <v>46817</v>
      </c>
      <c r="J48" s="126">
        <f t="shared" si="4"/>
        <v>530463</v>
      </c>
      <c r="K48" s="126">
        <f t="shared" si="5"/>
        <v>26523</v>
      </c>
      <c r="L48" s="127">
        <f t="shared" si="6"/>
        <v>503940</v>
      </c>
      <c r="M48" s="128">
        <f t="shared" si="7"/>
        <v>62992.5</v>
      </c>
      <c r="N48" s="137">
        <v>17000</v>
      </c>
      <c r="O48" s="128">
        <f t="shared" si="8"/>
        <v>136000</v>
      </c>
      <c r="P48" s="188">
        <f t="shared" si="9"/>
        <v>3149.625</v>
      </c>
      <c r="Q48" s="117">
        <f t="shared" si="10"/>
        <v>66142.125</v>
      </c>
      <c r="R48" s="117">
        <f t="shared" si="11"/>
        <v>529137</v>
      </c>
    </row>
    <row r="49" spans="1:18" ht="37.5" x14ac:dyDescent="0.25">
      <c r="A49" s="114" t="s">
        <v>211</v>
      </c>
      <c r="B49" s="151" t="s">
        <v>301</v>
      </c>
      <c r="C49" s="123"/>
      <c r="D49" s="123"/>
      <c r="E49" s="129"/>
      <c r="F49" s="129"/>
      <c r="G49" s="126"/>
      <c r="H49" s="126"/>
      <c r="I49" s="126"/>
      <c r="J49" s="126"/>
      <c r="K49" s="126">
        <f t="shared" si="5"/>
        <v>0</v>
      </c>
      <c r="L49" s="127"/>
      <c r="M49" s="128"/>
      <c r="N49" s="137"/>
      <c r="O49" s="128">
        <f t="shared" si="8"/>
        <v>0</v>
      </c>
      <c r="P49" s="188">
        <f t="shared" si="9"/>
        <v>0</v>
      </c>
      <c r="Q49" s="117">
        <f t="shared" si="10"/>
        <v>0</v>
      </c>
      <c r="R49" s="117">
        <f t="shared" si="11"/>
        <v>0</v>
      </c>
    </row>
    <row r="50" spans="1:18" ht="75" x14ac:dyDescent="0.25">
      <c r="A50" s="111" t="s">
        <v>210</v>
      </c>
      <c r="B50" s="150" t="s">
        <v>209</v>
      </c>
      <c r="C50" s="123"/>
      <c r="D50" s="123"/>
      <c r="E50" s="129"/>
      <c r="F50" s="129"/>
      <c r="G50" s="126"/>
      <c r="H50" s="126"/>
      <c r="I50" s="126"/>
      <c r="J50" s="126"/>
      <c r="K50" s="126">
        <f t="shared" si="5"/>
        <v>0</v>
      </c>
      <c r="L50" s="127"/>
      <c r="M50" s="128"/>
      <c r="N50" s="137"/>
      <c r="O50" s="128">
        <f t="shared" si="8"/>
        <v>0</v>
      </c>
      <c r="P50" s="188">
        <f t="shared" si="9"/>
        <v>0</v>
      </c>
      <c r="Q50" s="117">
        <f t="shared" si="10"/>
        <v>0</v>
      </c>
      <c r="R50" s="117">
        <f t="shared" si="11"/>
        <v>0</v>
      </c>
    </row>
    <row r="51" spans="1:18" ht="18.75" x14ac:dyDescent="0.25">
      <c r="A51" s="111"/>
      <c r="B51" s="129" t="s">
        <v>208</v>
      </c>
      <c r="C51" s="123" t="s">
        <v>117</v>
      </c>
      <c r="D51" s="124">
        <v>513</v>
      </c>
      <c r="E51" s="125">
        <v>270</v>
      </c>
      <c r="F51" s="125">
        <f>D51*E51</f>
        <v>138510</v>
      </c>
      <c r="G51" s="126">
        <f t="shared" si="1"/>
        <v>16621</v>
      </c>
      <c r="H51" s="126">
        <f t="shared" si="2"/>
        <v>121889</v>
      </c>
      <c r="I51" s="126">
        <f t="shared" si="3"/>
        <v>9885</v>
      </c>
      <c r="J51" s="126">
        <f t="shared" si="4"/>
        <v>112004</v>
      </c>
      <c r="K51" s="126">
        <f t="shared" si="5"/>
        <v>5600</v>
      </c>
      <c r="L51" s="127">
        <f t="shared" si="6"/>
        <v>106404</v>
      </c>
      <c r="M51" s="128">
        <f t="shared" si="7"/>
        <v>207.41520467836258</v>
      </c>
      <c r="N51" s="137">
        <v>136</v>
      </c>
      <c r="O51" s="128">
        <f t="shared" si="8"/>
        <v>69768</v>
      </c>
      <c r="P51" s="188">
        <f t="shared" si="9"/>
        <v>10.37076023391813</v>
      </c>
      <c r="Q51" s="117">
        <f t="shared" si="10"/>
        <v>217.78596491228072</v>
      </c>
      <c r="R51" s="117">
        <f t="shared" si="11"/>
        <v>111724.20000000001</v>
      </c>
    </row>
    <row r="52" spans="1:18" ht="18.75" x14ac:dyDescent="0.25">
      <c r="A52" s="111"/>
      <c r="B52" s="129" t="s">
        <v>207</v>
      </c>
      <c r="C52" s="123" t="s">
        <v>117</v>
      </c>
      <c r="D52" s="124">
        <v>1075</v>
      </c>
      <c r="E52" s="125">
        <v>351</v>
      </c>
      <c r="F52" s="125">
        <f>D52*E52</f>
        <v>377325</v>
      </c>
      <c r="G52" s="126">
        <f t="shared" si="1"/>
        <v>45279</v>
      </c>
      <c r="H52" s="126">
        <f t="shared" si="2"/>
        <v>332046</v>
      </c>
      <c r="I52" s="126">
        <f t="shared" si="3"/>
        <v>26929</v>
      </c>
      <c r="J52" s="126">
        <f t="shared" si="4"/>
        <v>305117</v>
      </c>
      <c r="K52" s="126">
        <f t="shared" si="5"/>
        <v>15256</v>
      </c>
      <c r="L52" s="127">
        <f t="shared" si="6"/>
        <v>289861</v>
      </c>
      <c r="M52" s="128">
        <f t="shared" si="7"/>
        <v>269.63813953488375</v>
      </c>
      <c r="N52" s="137">
        <v>225</v>
      </c>
      <c r="O52" s="128">
        <f t="shared" si="8"/>
        <v>241875</v>
      </c>
      <c r="P52" s="188">
        <f t="shared" si="9"/>
        <v>13.481906976744188</v>
      </c>
      <c r="Q52" s="117">
        <f t="shared" si="10"/>
        <v>283.12004651162795</v>
      </c>
      <c r="R52" s="117">
        <f t="shared" si="11"/>
        <v>304354.05000000005</v>
      </c>
    </row>
    <row r="53" spans="1:18" ht="18.75" x14ac:dyDescent="0.25">
      <c r="A53" s="111"/>
      <c r="B53" s="129" t="s">
        <v>206</v>
      </c>
      <c r="C53" s="123" t="s">
        <v>117</v>
      </c>
      <c r="D53" s="124">
        <v>3250</v>
      </c>
      <c r="E53" s="125">
        <v>584</v>
      </c>
      <c r="F53" s="125">
        <f>D53*E53</f>
        <v>1898000</v>
      </c>
      <c r="G53" s="126">
        <f t="shared" si="1"/>
        <v>227760</v>
      </c>
      <c r="H53" s="126">
        <f t="shared" si="2"/>
        <v>1670240</v>
      </c>
      <c r="I53" s="126">
        <f t="shared" si="3"/>
        <v>135456</v>
      </c>
      <c r="J53" s="126">
        <f t="shared" si="4"/>
        <v>1534784</v>
      </c>
      <c r="K53" s="126">
        <f t="shared" si="5"/>
        <v>76739</v>
      </c>
      <c r="L53" s="127">
        <f t="shared" si="6"/>
        <v>1458045</v>
      </c>
      <c r="M53" s="128">
        <f t="shared" si="7"/>
        <v>448.62923076923079</v>
      </c>
      <c r="N53" s="137">
        <v>335</v>
      </c>
      <c r="O53" s="128">
        <f t="shared" si="8"/>
        <v>1088750</v>
      </c>
      <c r="P53" s="188">
        <f t="shared" si="9"/>
        <v>22.431461538461541</v>
      </c>
      <c r="Q53" s="117">
        <f t="shared" si="10"/>
        <v>471.06069230769231</v>
      </c>
      <c r="R53" s="117">
        <f t="shared" si="11"/>
        <v>1530947.25</v>
      </c>
    </row>
    <row r="54" spans="1:18" ht="18.75" x14ac:dyDescent="0.25">
      <c r="A54" s="111"/>
      <c r="B54" s="129" t="s">
        <v>205</v>
      </c>
      <c r="C54" s="123" t="s">
        <v>117</v>
      </c>
      <c r="D54" s="124">
        <v>2250</v>
      </c>
      <c r="E54" s="125">
        <v>630</v>
      </c>
      <c r="F54" s="125">
        <f>D54*E54</f>
        <v>1417500</v>
      </c>
      <c r="G54" s="126">
        <f t="shared" si="1"/>
        <v>170100</v>
      </c>
      <c r="H54" s="126">
        <f t="shared" si="2"/>
        <v>1247400</v>
      </c>
      <c r="I54" s="126">
        <f t="shared" si="3"/>
        <v>101164</v>
      </c>
      <c r="J54" s="126">
        <f t="shared" si="4"/>
        <v>1146236</v>
      </c>
      <c r="K54" s="126">
        <f t="shared" si="5"/>
        <v>57312</v>
      </c>
      <c r="L54" s="127">
        <f t="shared" si="6"/>
        <v>1088924</v>
      </c>
      <c r="M54" s="128">
        <f t="shared" si="7"/>
        <v>483.9662222222222</v>
      </c>
      <c r="N54" s="137">
        <v>476</v>
      </c>
      <c r="O54" s="128">
        <f t="shared" si="8"/>
        <v>1071000</v>
      </c>
      <c r="P54" s="188">
        <f t="shared" si="9"/>
        <v>24.19831111111111</v>
      </c>
      <c r="Q54" s="117">
        <f t="shared" si="10"/>
        <v>508.16453333333334</v>
      </c>
      <c r="R54" s="117">
        <f t="shared" si="11"/>
        <v>1143370.2</v>
      </c>
    </row>
    <row r="55" spans="1:18" ht="37.5" x14ac:dyDescent="0.25">
      <c r="A55" s="111" t="s">
        <v>204</v>
      </c>
      <c r="B55" s="150" t="s">
        <v>203</v>
      </c>
      <c r="C55" s="123"/>
      <c r="D55" s="123"/>
      <c r="E55" s="129"/>
      <c r="F55" s="129"/>
      <c r="G55" s="126"/>
      <c r="H55" s="126"/>
      <c r="I55" s="126"/>
      <c r="J55" s="126"/>
      <c r="K55" s="126">
        <f t="shared" si="5"/>
        <v>0</v>
      </c>
      <c r="L55" s="127"/>
      <c r="M55" s="128"/>
      <c r="N55" s="137"/>
      <c r="O55" s="128">
        <f t="shared" si="8"/>
        <v>0</v>
      </c>
      <c r="P55" s="188">
        <f t="shared" si="9"/>
        <v>0</v>
      </c>
      <c r="Q55" s="117">
        <f t="shared" si="10"/>
        <v>0</v>
      </c>
      <c r="R55" s="117">
        <f t="shared" si="11"/>
        <v>0</v>
      </c>
    </row>
    <row r="56" spans="1:18" ht="18.75" x14ac:dyDescent="0.25">
      <c r="A56" s="111"/>
      <c r="B56" s="129" t="s">
        <v>194</v>
      </c>
      <c r="C56" s="123" t="s">
        <v>65</v>
      </c>
      <c r="D56" s="124">
        <v>125</v>
      </c>
      <c r="E56" s="125">
        <v>4200</v>
      </c>
      <c r="F56" s="125">
        <f>D56*E56</f>
        <v>525000</v>
      </c>
      <c r="G56" s="126">
        <f t="shared" si="1"/>
        <v>63000</v>
      </c>
      <c r="H56" s="126">
        <f t="shared" si="2"/>
        <v>462000</v>
      </c>
      <c r="I56" s="126">
        <f t="shared" si="3"/>
        <v>37468</v>
      </c>
      <c r="J56" s="126">
        <f t="shared" si="4"/>
        <v>424532</v>
      </c>
      <c r="K56" s="126">
        <f t="shared" si="5"/>
        <v>21227</v>
      </c>
      <c r="L56" s="127">
        <f t="shared" si="6"/>
        <v>403305</v>
      </c>
      <c r="M56" s="128">
        <f t="shared" si="7"/>
        <v>3226.44</v>
      </c>
      <c r="N56" s="137">
        <v>2700</v>
      </c>
      <c r="O56" s="128">
        <f t="shared" si="8"/>
        <v>337500</v>
      </c>
      <c r="P56" s="188">
        <f t="shared" si="9"/>
        <v>161.322</v>
      </c>
      <c r="Q56" s="117">
        <f t="shared" si="10"/>
        <v>3387.7620000000002</v>
      </c>
      <c r="R56" s="117">
        <f t="shared" si="11"/>
        <v>423470.25</v>
      </c>
    </row>
    <row r="57" spans="1:18" ht="37.5" x14ac:dyDescent="0.25">
      <c r="A57" s="111" t="s">
        <v>202</v>
      </c>
      <c r="B57" s="150" t="s">
        <v>201</v>
      </c>
      <c r="C57" s="123"/>
      <c r="D57" s="123"/>
      <c r="E57" s="129"/>
      <c r="F57" s="129"/>
      <c r="G57" s="126"/>
      <c r="H57" s="126"/>
      <c r="I57" s="126"/>
      <c r="J57" s="126"/>
      <c r="K57" s="126">
        <f t="shared" si="5"/>
        <v>0</v>
      </c>
      <c r="L57" s="127"/>
      <c r="M57" s="128"/>
      <c r="N57" s="137"/>
      <c r="O57" s="128">
        <f t="shared" si="8"/>
        <v>0</v>
      </c>
      <c r="P57" s="188">
        <f t="shared" si="9"/>
        <v>0</v>
      </c>
      <c r="Q57" s="117">
        <f t="shared" si="10"/>
        <v>0</v>
      </c>
      <c r="R57" s="117">
        <f t="shared" si="11"/>
        <v>0</v>
      </c>
    </row>
    <row r="58" spans="1:18" ht="18.75" x14ac:dyDescent="0.25">
      <c r="A58" s="111"/>
      <c r="B58" s="129" t="s">
        <v>194</v>
      </c>
      <c r="C58" s="123" t="s">
        <v>65</v>
      </c>
      <c r="D58" s="124">
        <v>138</v>
      </c>
      <c r="E58" s="125">
        <v>2800</v>
      </c>
      <c r="F58" s="125">
        <f>D58*E58</f>
        <v>386400</v>
      </c>
      <c r="G58" s="126">
        <f t="shared" si="1"/>
        <v>46368</v>
      </c>
      <c r="H58" s="126">
        <f t="shared" si="2"/>
        <v>340032</v>
      </c>
      <c r="I58" s="126">
        <f t="shared" si="3"/>
        <v>27577</v>
      </c>
      <c r="J58" s="126">
        <f t="shared" si="4"/>
        <v>312455</v>
      </c>
      <c r="K58" s="126">
        <f t="shared" si="5"/>
        <v>15623</v>
      </c>
      <c r="L58" s="127">
        <f t="shared" si="6"/>
        <v>296832</v>
      </c>
      <c r="M58" s="128">
        <f t="shared" si="7"/>
        <v>2150.9565217391305</v>
      </c>
      <c r="N58" s="137">
        <v>2700</v>
      </c>
      <c r="O58" s="128">
        <f t="shared" si="8"/>
        <v>372600</v>
      </c>
      <c r="P58" s="188">
        <f t="shared" si="9"/>
        <v>107.54782608695653</v>
      </c>
      <c r="Q58" s="117">
        <f t="shared" si="10"/>
        <v>2258.5043478260868</v>
      </c>
      <c r="R58" s="117">
        <f t="shared" si="11"/>
        <v>311673.59999999998</v>
      </c>
    </row>
    <row r="59" spans="1:18" ht="37.5" x14ac:dyDescent="0.25">
      <c r="A59" s="111" t="s">
        <v>200</v>
      </c>
      <c r="B59" s="150" t="s">
        <v>199</v>
      </c>
      <c r="C59" s="123"/>
      <c r="D59" s="123"/>
      <c r="E59" s="129"/>
      <c r="F59" s="129"/>
      <c r="G59" s="126"/>
      <c r="H59" s="126"/>
      <c r="I59" s="126"/>
      <c r="J59" s="126"/>
      <c r="K59" s="126">
        <f t="shared" si="5"/>
        <v>0</v>
      </c>
      <c r="L59" s="127"/>
      <c r="M59" s="128"/>
      <c r="N59" s="137"/>
      <c r="O59" s="128">
        <f t="shared" si="8"/>
        <v>0</v>
      </c>
      <c r="P59" s="188">
        <f t="shared" si="9"/>
        <v>0</v>
      </c>
      <c r="Q59" s="117">
        <f t="shared" si="10"/>
        <v>0</v>
      </c>
      <c r="R59" s="117">
        <f t="shared" si="11"/>
        <v>0</v>
      </c>
    </row>
    <row r="60" spans="1:18" ht="18.75" x14ac:dyDescent="0.25">
      <c r="A60" s="111"/>
      <c r="B60" s="129" t="s">
        <v>194</v>
      </c>
      <c r="C60" s="123" t="s">
        <v>65</v>
      </c>
      <c r="D60" s="124">
        <v>15</v>
      </c>
      <c r="E60" s="125">
        <v>5000</v>
      </c>
      <c r="F60" s="125">
        <f>D60*E60</f>
        <v>75000</v>
      </c>
      <c r="G60" s="126">
        <f t="shared" si="1"/>
        <v>9000</v>
      </c>
      <c r="H60" s="126">
        <f t="shared" si="2"/>
        <v>66000</v>
      </c>
      <c r="I60" s="126">
        <f t="shared" si="3"/>
        <v>5353</v>
      </c>
      <c r="J60" s="126">
        <f t="shared" si="4"/>
        <v>60647</v>
      </c>
      <c r="K60" s="126">
        <f t="shared" si="5"/>
        <v>3032</v>
      </c>
      <c r="L60" s="127">
        <f t="shared" si="6"/>
        <v>57615</v>
      </c>
      <c r="M60" s="128">
        <f t="shared" si="7"/>
        <v>3841</v>
      </c>
      <c r="N60" s="137">
        <v>2500</v>
      </c>
      <c r="O60" s="128">
        <f t="shared" si="8"/>
        <v>37500</v>
      </c>
      <c r="P60" s="188">
        <f t="shared" si="9"/>
        <v>192.05</v>
      </c>
      <c r="Q60" s="117">
        <f t="shared" si="10"/>
        <v>4033.05</v>
      </c>
      <c r="R60" s="117">
        <f t="shared" si="11"/>
        <v>60495.75</v>
      </c>
    </row>
    <row r="61" spans="1:18" ht="18.75" x14ac:dyDescent="0.25">
      <c r="A61" s="111"/>
      <c r="B61" s="129" t="s">
        <v>177</v>
      </c>
      <c r="C61" s="123" t="s">
        <v>65</v>
      </c>
      <c r="D61" s="124">
        <v>15</v>
      </c>
      <c r="E61" s="125">
        <v>6000</v>
      </c>
      <c r="F61" s="125">
        <f>D61*E61</f>
        <v>90000</v>
      </c>
      <c r="G61" s="126">
        <f t="shared" si="1"/>
        <v>10800</v>
      </c>
      <c r="H61" s="126">
        <f t="shared" si="2"/>
        <v>79200</v>
      </c>
      <c r="I61" s="126">
        <f t="shared" si="3"/>
        <v>6423</v>
      </c>
      <c r="J61" s="126">
        <f t="shared" si="4"/>
        <v>72777</v>
      </c>
      <c r="K61" s="126">
        <f t="shared" si="5"/>
        <v>3639</v>
      </c>
      <c r="L61" s="127">
        <f t="shared" si="6"/>
        <v>69138</v>
      </c>
      <c r="M61" s="128">
        <f t="shared" si="7"/>
        <v>4609.2</v>
      </c>
      <c r="N61" s="137">
        <v>2500</v>
      </c>
      <c r="O61" s="128">
        <f t="shared" si="8"/>
        <v>37500</v>
      </c>
      <c r="P61" s="188">
        <f t="shared" si="9"/>
        <v>230.46</v>
      </c>
      <c r="Q61" s="117">
        <f t="shared" si="10"/>
        <v>4839.66</v>
      </c>
      <c r="R61" s="117">
        <f t="shared" si="11"/>
        <v>72594.899999999994</v>
      </c>
    </row>
    <row r="62" spans="1:18" ht="18.75" x14ac:dyDescent="0.25">
      <c r="A62" s="111" t="s">
        <v>198</v>
      </c>
      <c r="B62" s="129" t="s">
        <v>197</v>
      </c>
      <c r="C62" s="123"/>
      <c r="D62" s="123"/>
      <c r="E62" s="129"/>
      <c r="F62" s="129"/>
      <c r="G62" s="126"/>
      <c r="H62" s="126"/>
      <c r="I62" s="126"/>
      <c r="J62" s="126"/>
      <c r="K62" s="126">
        <f t="shared" si="5"/>
        <v>0</v>
      </c>
      <c r="L62" s="127"/>
      <c r="M62" s="128"/>
      <c r="N62" s="137"/>
      <c r="O62" s="128">
        <f t="shared" si="8"/>
        <v>0</v>
      </c>
      <c r="P62" s="188">
        <f t="shared" si="9"/>
        <v>0</v>
      </c>
      <c r="Q62" s="117">
        <f t="shared" si="10"/>
        <v>0</v>
      </c>
      <c r="R62" s="117">
        <f t="shared" si="11"/>
        <v>0</v>
      </c>
    </row>
    <row r="63" spans="1:18" ht="18.75" x14ac:dyDescent="0.25">
      <c r="A63" s="111"/>
      <c r="B63" s="129" t="s">
        <v>194</v>
      </c>
      <c r="C63" s="123" t="s">
        <v>65</v>
      </c>
      <c r="D63" s="124">
        <v>58</v>
      </c>
      <c r="E63" s="125">
        <v>1800</v>
      </c>
      <c r="F63" s="125">
        <f>D63*E63</f>
        <v>104400</v>
      </c>
      <c r="G63" s="126">
        <f t="shared" si="1"/>
        <v>12528</v>
      </c>
      <c r="H63" s="126">
        <f t="shared" si="2"/>
        <v>91872</v>
      </c>
      <c r="I63" s="126">
        <f t="shared" si="3"/>
        <v>7451</v>
      </c>
      <c r="J63" s="126">
        <f t="shared" si="4"/>
        <v>84421</v>
      </c>
      <c r="K63" s="126">
        <f t="shared" si="5"/>
        <v>4221</v>
      </c>
      <c r="L63" s="127">
        <f t="shared" si="6"/>
        <v>80200</v>
      </c>
      <c r="M63" s="128">
        <f t="shared" si="7"/>
        <v>1382.7586206896551</v>
      </c>
      <c r="N63" s="137">
        <v>1000</v>
      </c>
      <c r="O63" s="128">
        <f t="shared" si="8"/>
        <v>58000</v>
      </c>
      <c r="P63" s="188">
        <f t="shared" si="9"/>
        <v>69.137931034482762</v>
      </c>
      <c r="Q63" s="117">
        <f t="shared" si="10"/>
        <v>1451.8965517241379</v>
      </c>
      <c r="R63" s="117">
        <f t="shared" si="11"/>
        <v>84210</v>
      </c>
    </row>
    <row r="64" spans="1:18" ht="18.75" x14ac:dyDescent="0.25">
      <c r="A64" s="111"/>
      <c r="B64" s="129" t="s">
        <v>177</v>
      </c>
      <c r="C64" s="123" t="s">
        <v>65</v>
      </c>
      <c r="D64" s="124">
        <v>50</v>
      </c>
      <c r="E64" s="125">
        <v>2100</v>
      </c>
      <c r="F64" s="125">
        <f>D64*E64</f>
        <v>105000</v>
      </c>
      <c r="G64" s="126">
        <f t="shared" si="1"/>
        <v>12600</v>
      </c>
      <c r="H64" s="126">
        <f t="shared" si="2"/>
        <v>92400</v>
      </c>
      <c r="I64" s="126">
        <f t="shared" si="3"/>
        <v>7494</v>
      </c>
      <c r="J64" s="126">
        <f t="shared" si="4"/>
        <v>84906</v>
      </c>
      <c r="K64" s="126">
        <f t="shared" si="5"/>
        <v>4245</v>
      </c>
      <c r="L64" s="127">
        <f t="shared" si="6"/>
        <v>80661</v>
      </c>
      <c r="M64" s="128">
        <f t="shared" si="7"/>
        <v>1613.22</v>
      </c>
      <c r="N64" s="137">
        <v>1000</v>
      </c>
      <c r="O64" s="128">
        <f t="shared" si="8"/>
        <v>50000</v>
      </c>
      <c r="P64" s="188">
        <f t="shared" si="9"/>
        <v>80.661000000000001</v>
      </c>
      <c r="Q64" s="117">
        <f t="shared" si="10"/>
        <v>1693.8810000000001</v>
      </c>
      <c r="R64" s="117">
        <f t="shared" si="11"/>
        <v>84694.05</v>
      </c>
    </row>
    <row r="65" spans="1:18" ht="37.5" x14ac:dyDescent="0.25">
      <c r="A65" s="111" t="s">
        <v>196</v>
      </c>
      <c r="B65" s="150" t="s">
        <v>195</v>
      </c>
      <c r="C65" s="123"/>
      <c r="D65" s="123"/>
      <c r="E65" s="129"/>
      <c r="F65" s="129"/>
      <c r="G65" s="126"/>
      <c r="H65" s="126"/>
      <c r="I65" s="126"/>
      <c r="J65" s="126"/>
      <c r="K65" s="126">
        <f t="shared" si="5"/>
        <v>0</v>
      </c>
      <c r="L65" s="127"/>
      <c r="M65" s="128"/>
      <c r="N65" s="137"/>
      <c r="O65" s="128">
        <f t="shared" si="8"/>
        <v>0</v>
      </c>
      <c r="P65" s="188">
        <f t="shared" si="9"/>
        <v>0</v>
      </c>
      <c r="Q65" s="117">
        <f t="shared" si="10"/>
        <v>0</v>
      </c>
      <c r="R65" s="117">
        <f t="shared" si="11"/>
        <v>0</v>
      </c>
    </row>
    <row r="66" spans="1:18" ht="18.75" x14ac:dyDescent="0.25">
      <c r="A66" s="111"/>
      <c r="B66" s="129" t="s">
        <v>194</v>
      </c>
      <c r="C66" s="123" t="s">
        <v>65</v>
      </c>
      <c r="D66" s="124">
        <v>13</v>
      </c>
      <c r="E66" s="125">
        <v>1800</v>
      </c>
      <c r="F66" s="125">
        <f>D66*E66</f>
        <v>23400</v>
      </c>
      <c r="G66" s="126">
        <f t="shared" si="1"/>
        <v>2808</v>
      </c>
      <c r="H66" s="126">
        <f t="shared" si="2"/>
        <v>20592</v>
      </c>
      <c r="I66" s="126">
        <f t="shared" si="3"/>
        <v>1670</v>
      </c>
      <c r="J66" s="126">
        <f t="shared" si="4"/>
        <v>18922</v>
      </c>
      <c r="K66" s="126">
        <f t="shared" si="5"/>
        <v>946</v>
      </c>
      <c r="L66" s="127">
        <f t="shared" si="6"/>
        <v>17976</v>
      </c>
      <c r="M66" s="128">
        <f t="shared" si="7"/>
        <v>1382.7692307692307</v>
      </c>
      <c r="N66" s="137">
        <v>4000</v>
      </c>
      <c r="O66" s="128">
        <f t="shared" si="8"/>
        <v>52000</v>
      </c>
      <c r="P66" s="188">
        <f t="shared" si="9"/>
        <v>69.138461538461542</v>
      </c>
      <c r="Q66" s="117">
        <f t="shared" si="10"/>
        <v>1451.9076923076923</v>
      </c>
      <c r="R66" s="117">
        <f t="shared" si="11"/>
        <v>18874.8</v>
      </c>
    </row>
    <row r="67" spans="1:18" ht="37.5" x14ac:dyDescent="0.25">
      <c r="A67" s="114" t="s">
        <v>193</v>
      </c>
      <c r="B67" s="150" t="s">
        <v>302</v>
      </c>
      <c r="C67" s="123"/>
      <c r="D67" s="123"/>
      <c r="E67" s="129"/>
      <c r="F67" s="129"/>
      <c r="G67" s="126"/>
      <c r="H67" s="126"/>
      <c r="I67" s="126"/>
      <c r="J67" s="126"/>
      <c r="K67" s="126">
        <f t="shared" si="5"/>
        <v>0</v>
      </c>
      <c r="L67" s="127"/>
      <c r="M67" s="128"/>
      <c r="N67" s="137"/>
      <c r="O67" s="128">
        <f t="shared" si="8"/>
        <v>0</v>
      </c>
      <c r="P67" s="188">
        <f t="shared" si="9"/>
        <v>0</v>
      </c>
      <c r="Q67" s="117">
        <f t="shared" si="10"/>
        <v>0</v>
      </c>
      <c r="R67" s="117">
        <f t="shared" si="11"/>
        <v>0</v>
      </c>
    </row>
    <row r="68" spans="1:18" ht="75" x14ac:dyDescent="0.25">
      <c r="A68" s="111" t="s">
        <v>192</v>
      </c>
      <c r="B68" s="150" t="s">
        <v>191</v>
      </c>
      <c r="C68" s="123"/>
      <c r="D68" s="123"/>
      <c r="E68" s="129"/>
      <c r="F68" s="129"/>
      <c r="G68" s="126"/>
      <c r="H68" s="126"/>
      <c r="I68" s="126"/>
      <c r="J68" s="126"/>
      <c r="K68" s="126">
        <f t="shared" si="5"/>
        <v>0</v>
      </c>
      <c r="L68" s="127"/>
      <c r="M68" s="128"/>
      <c r="N68" s="137"/>
      <c r="O68" s="128">
        <f t="shared" si="8"/>
        <v>0</v>
      </c>
      <c r="P68" s="188">
        <f t="shared" si="9"/>
        <v>0</v>
      </c>
      <c r="Q68" s="117">
        <f t="shared" si="10"/>
        <v>0</v>
      </c>
      <c r="R68" s="117">
        <f t="shared" si="11"/>
        <v>0</v>
      </c>
    </row>
    <row r="69" spans="1:18" ht="18.75" x14ac:dyDescent="0.25">
      <c r="A69" s="111"/>
      <c r="B69" s="129" t="s">
        <v>190</v>
      </c>
      <c r="C69" s="123" t="s">
        <v>117</v>
      </c>
      <c r="D69" s="124">
        <v>375</v>
      </c>
      <c r="E69" s="125">
        <v>630</v>
      </c>
      <c r="F69" s="125">
        <f>D69*E69</f>
        <v>236250</v>
      </c>
      <c r="G69" s="126">
        <f t="shared" si="1"/>
        <v>28350</v>
      </c>
      <c r="H69" s="126">
        <f t="shared" si="2"/>
        <v>207900</v>
      </c>
      <c r="I69" s="126">
        <f t="shared" si="3"/>
        <v>16861</v>
      </c>
      <c r="J69" s="126">
        <f t="shared" si="4"/>
        <v>191039</v>
      </c>
      <c r="K69" s="126">
        <f t="shared" si="5"/>
        <v>9552</v>
      </c>
      <c r="L69" s="127">
        <f t="shared" si="6"/>
        <v>181487</v>
      </c>
      <c r="M69" s="128">
        <f t="shared" si="7"/>
        <v>483.96533333333332</v>
      </c>
      <c r="N69" s="137">
        <v>475</v>
      </c>
      <c r="O69" s="128">
        <f t="shared" si="8"/>
        <v>178125</v>
      </c>
      <c r="P69" s="188">
        <f t="shared" si="9"/>
        <v>24.198266666666669</v>
      </c>
      <c r="Q69" s="117">
        <f t="shared" si="10"/>
        <v>508.16359999999997</v>
      </c>
      <c r="R69" s="117">
        <f t="shared" si="11"/>
        <v>190561.34999999998</v>
      </c>
    </row>
    <row r="70" spans="1:18" ht="18.75" x14ac:dyDescent="0.25">
      <c r="A70" s="111"/>
      <c r="B70" s="129" t="s">
        <v>189</v>
      </c>
      <c r="C70" s="123" t="s">
        <v>117</v>
      </c>
      <c r="D70" s="124">
        <v>63</v>
      </c>
      <c r="E70" s="125">
        <v>950</v>
      </c>
      <c r="F70" s="125">
        <f>D70*E70</f>
        <v>59850</v>
      </c>
      <c r="G70" s="126">
        <f t="shared" si="1"/>
        <v>7182</v>
      </c>
      <c r="H70" s="126">
        <f t="shared" si="2"/>
        <v>52668</v>
      </c>
      <c r="I70" s="126">
        <f t="shared" si="3"/>
        <v>4271</v>
      </c>
      <c r="J70" s="126">
        <f t="shared" si="4"/>
        <v>48397</v>
      </c>
      <c r="K70" s="126">
        <f t="shared" si="5"/>
        <v>2420</v>
      </c>
      <c r="L70" s="127">
        <f t="shared" si="6"/>
        <v>45977</v>
      </c>
      <c r="M70" s="128">
        <f t="shared" si="7"/>
        <v>729.79365079365084</v>
      </c>
      <c r="N70" s="137">
        <v>900</v>
      </c>
      <c r="O70" s="128">
        <f t="shared" si="8"/>
        <v>56700</v>
      </c>
      <c r="P70" s="188">
        <f t="shared" si="9"/>
        <v>36.489682539682541</v>
      </c>
      <c r="Q70" s="117">
        <f t="shared" si="10"/>
        <v>766.28333333333342</v>
      </c>
      <c r="R70" s="117">
        <f t="shared" si="11"/>
        <v>48275.850000000006</v>
      </c>
    </row>
    <row r="71" spans="1:18" ht="37.5" x14ac:dyDescent="0.25">
      <c r="A71" s="111" t="s">
        <v>188</v>
      </c>
      <c r="B71" s="150" t="s">
        <v>187</v>
      </c>
      <c r="C71" s="130"/>
      <c r="D71" s="130"/>
      <c r="E71" s="129"/>
      <c r="F71" s="129"/>
      <c r="G71" s="126"/>
      <c r="H71" s="126"/>
      <c r="I71" s="126"/>
      <c r="J71" s="126"/>
      <c r="K71" s="126">
        <f t="shared" si="5"/>
        <v>0</v>
      </c>
      <c r="L71" s="127"/>
      <c r="M71" s="128"/>
      <c r="N71" s="137"/>
      <c r="O71" s="128">
        <f t="shared" si="8"/>
        <v>0</v>
      </c>
      <c r="P71" s="188">
        <f t="shared" si="9"/>
        <v>0</v>
      </c>
      <c r="Q71" s="117">
        <f t="shared" si="10"/>
        <v>0</v>
      </c>
      <c r="R71" s="117">
        <f t="shared" si="11"/>
        <v>0</v>
      </c>
    </row>
    <row r="72" spans="1:18" ht="18.75" x14ac:dyDescent="0.25">
      <c r="A72" s="111"/>
      <c r="B72" s="129" t="s">
        <v>182</v>
      </c>
      <c r="C72" s="123" t="s">
        <v>117</v>
      </c>
      <c r="D72" s="124">
        <v>31</v>
      </c>
      <c r="E72" s="125">
        <v>1450</v>
      </c>
      <c r="F72" s="125">
        <f>D72*E72</f>
        <v>44950</v>
      </c>
      <c r="G72" s="126">
        <f t="shared" si="1"/>
        <v>5394</v>
      </c>
      <c r="H72" s="126">
        <f t="shared" si="2"/>
        <v>39556</v>
      </c>
      <c r="I72" s="126">
        <f t="shared" si="3"/>
        <v>3208</v>
      </c>
      <c r="J72" s="126">
        <f t="shared" si="4"/>
        <v>36348</v>
      </c>
      <c r="K72" s="126">
        <f t="shared" si="5"/>
        <v>1817</v>
      </c>
      <c r="L72" s="127">
        <f t="shared" si="6"/>
        <v>34531</v>
      </c>
      <c r="M72" s="128">
        <f t="shared" si="7"/>
        <v>1113.9032258064517</v>
      </c>
      <c r="N72" s="137">
        <v>1200</v>
      </c>
      <c r="O72" s="128">
        <f t="shared" si="8"/>
        <v>37200</v>
      </c>
      <c r="P72" s="188">
        <f t="shared" si="9"/>
        <v>55.695161290322588</v>
      </c>
      <c r="Q72" s="117">
        <f t="shared" si="10"/>
        <v>1169.5983870967743</v>
      </c>
      <c r="R72" s="117">
        <f t="shared" si="11"/>
        <v>36257.550000000003</v>
      </c>
    </row>
    <row r="73" spans="1:18" ht="18.75" x14ac:dyDescent="0.25">
      <c r="A73" s="111"/>
      <c r="B73" s="129" t="s">
        <v>181</v>
      </c>
      <c r="C73" s="123" t="s">
        <v>117</v>
      </c>
      <c r="D73" s="124">
        <v>600</v>
      </c>
      <c r="E73" s="125">
        <v>1750</v>
      </c>
      <c r="F73" s="125">
        <f>D73*E73</f>
        <v>1050000</v>
      </c>
      <c r="G73" s="126">
        <f t="shared" si="1"/>
        <v>126000</v>
      </c>
      <c r="H73" s="126">
        <f t="shared" si="2"/>
        <v>924000</v>
      </c>
      <c r="I73" s="126">
        <f t="shared" si="3"/>
        <v>74936</v>
      </c>
      <c r="J73" s="126">
        <f t="shared" si="4"/>
        <v>849064</v>
      </c>
      <c r="K73" s="126">
        <f t="shared" si="5"/>
        <v>42453</v>
      </c>
      <c r="L73" s="127">
        <f t="shared" si="6"/>
        <v>806611</v>
      </c>
      <c r="M73" s="128">
        <f t="shared" si="7"/>
        <v>1344.3516666666667</v>
      </c>
      <c r="N73" s="137">
        <v>1350</v>
      </c>
      <c r="O73" s="128">
        <f t="shared" si="8"/>
        <v>810000</v>
      </c>
      <c r="P73" s="188">
        <f t="shared" si="9"/>
        <v>67.217583333333337</v>
      </c>
      <c r="Q73" s="117">
        <f t="shared" si="10"/>
        <v>1411.56925</v>
      </c>
      <c r="R73" s="117">
        <f t="shared" si="11"/>
        <v>846941.55</v>
      </c>
    </row>
    <row r="74" spans="1:18" ht="37.5" x14ac:dyDescent="0.25">
      <c r="A74" s="111" t="s">
        <v>186</v>
      </c>
      <c r="B74" s="150" t="s">
        <v>185</v>
      </c>
      <c r="C74" s="130"/>
      <c r="D74" s="130"/>
      <c r="E74" s="129"/>
      <c r="F74" s="129"/>
      <c r="G74" s="126"/>
      <c r="H74" s="126"/>
      <c r="I74" s="126"/>
      <c r="J74" s="126"/>
      <c r="K74" s="126">
        <f t="shared" si="5"/>
        <v>0</v>
      </c>
      <c r="L74" s="127"/>
      <c r="M74" s="128"/>
      <c r="N74" s="137"/>
      <c r="O74" s="128">
        <f t="shared" si="8"/>
        <v>0</v>
      </c>
      <c r="P74" s="188">
        <f t="shared" si="9"/>
        <v>0</v>
      </c>
      <c r="Q74" s="117">
        <f t="shared" si="10"/>
        <v>0</v>
      </c>
      <c r="R74" s="117">
        <f t="shared" si="11"/>
        <v>0</v>
      </c>
    </row>
    <row r="75" spans="1:18" ht="18.75" x14ac:dyDescent="0.25">
      <c r="A75" s="111"/>
      <c r="B75" s="129" t="s">
        <v>182</v>
      </c>
      <c r="C75" s="123" t="s">
        <v>65</v>
      </c>
      <c r="D75" s="124">
        <v>1</v>
      </c>
      <c r="E75" s="125">
        <v>15000</v>
      </c>
      <c r="F75" s="125">
        <f>D75*E75</f>
        <v>15000</v>
      </c>
      <c r="G75" s="126">
        <f t="shared" si="1"/>
        <v>1800</v>
      </c>
      <c r="H75" s="126">
        <f t="shared" si="2"/>
        <v>13200</v>
      </c>
      <c r="I75" s="126">
        <f t="shared" si="3"/>
        <v>1071</v>
      </c>
      <c r="J75" s="126">
        <f t="shared" si="4"/>
        <v>12129</v>
      </c>
      <c r="K75" s="126">
        <f t="shared" si="5"/>
        <v>606</v>
      </c>
      <c r="L75" s="127">
        <f t="shared" si="6"/>
        <v>11523</v>
      </c>
      <c r="M75" s="128">
        <f t="shared" si="7"/>
        <v>11523</v>
      </c>
      <c r="N75" s="137">
        <v>10000</v>
      </c>
      <c r="O75" s="128">
        <f t="shared" si="8"/>
        <v>10000</v>
      </c>
      <c r="P75" s="188">
        <f t="shared" si="9"/>
        <v>576.15</v>
      </c>
      <c r="Q75" s="117">
        <f t="shared" si="10"/>
        <v>12099.15</v>
      </c>
      <c r="R75" s="117">
        <f t="shared" si="11"/>
        <v>12099.15</v>
      </c>
    </row>
    <row r="76" spans="1:18" ht="18.75" x14ac:dyDescent="0.25">
      <c r="A76" s="111"/>
      <c r="B76" s="129" t="s">
        <v>181</v>
      </c>
      <c r="C76" s="123" t="s">
        <v>65</v>
      </c>
      <c r="D76" s="124">
        <v>1</v>
      </c>
      <c r="E76" s="125">
        <v>18000</v>
      </c>
      <c r="F76" s="125">
        <f>D76*E76</f>
        <v>18000</v>
      </c>
      <c r="G76" s="126">
        <f t="shared" ref="G76:G139" si="14">+ROUND(F76*12%,0)</f>
        <v>2160</v>
      </c>
      <c r="H76" s="126">
        <f t="shared" ref="H76:H139" si="15">+F76-G76</f>
        <v>15840</v>
      </c>
      <c r="I76" s="126">
        <f t="shared" ref="I76:I139" si="16">+ROUND(H76*8.11%,0)</f>
        <v>1285</v>
      </c>
      <c r="J76" s="126">
        <f t="shared" ref="J76:J139" si="17">+H76-I76</f>
        <v>14555</v>
      </c>
      <c r="K76" s="126">
        <f t="shared" ref="K76:K139" si="18">+ROUND(J76*5%,0)</f>
        <v>728</v>
      </c>
      <c r="L76" s="127">
        <f t="shared" ref="L76:L139" si="19">+J76-K76</f>
        <v>13827</v>
      </c>
      <c r="M76" s="128">
        <f t="shared" ref="M76:M139" si="20">L76/D76</f>
        <v>13827</v>
      </c>
      <c r="N76" s="137">
        <v>12000</v>
      </c>
      <c r="O76" s="128">
        <f t="shared" ref="O76:O139" si="21">N76*D76</f>
        <v>12000</v>
      </c>
      <c r="P76" s="188">
        <f t="shared" ref="P76:P139" si="22">M76*5%</f>
        <v>691.35</v>
      </c>
      <c r="Q76" s="117">
        <f t="shared" ref="Q76:Q139" si="23">P76+M76</f>
        <v>14518.35</v>
      </c>
      <c r="R76" s="117">
        <f t="shared" ref="R76:R139" si="24">Q76*D76</f>
        <v>14518.35</v>
      </c>
    </row>
    <row r="77" spans="1:18" ht="37.5" x14ac:dyDescent="0.25">
      <c r="A77" s="111" t="s">
        <v>184</v>
      </c>
      <c r="B77" s="150" t="s">
        <v>183</v>
      </c>
      <c r="C77" s="130"/>
      <c r="D77" s="130"/>
      <c r="E77" s="129"/>
      <c r="F77" s="129"/>
      <c r="G77" s="126"/>
      <c r="H77" s="126"/>
      <c r="I77" s="126"/>
      <c r="J77" s="126"/>
      <c r="K77" s="126">
        <f t="shared" si="18"/>
        <v>0</v>
      </c>
      <c r="L77" s="127"/>
      <c r="M77" s="128"/>
      <c r="N77" s="137"/>
      <c r="O77" s="128">
        <f t="shared" si="21"/>
        <v>0</v>
      </c>
      <c r="P77" s="188">
        <f t="shared" si="22"/>
        <v>0</v>
      </c>
      <c r="Q77" s="117">
        <f t="shared" si="23"/>
        <v>0</v>
      </c>
      <c r="R77" s="117">
        <f t="shared" si="24"/>
        <v>0</v>
      </c>
    </row>
    <row r="78" spans="1:18" ht="18.75" x14ac:dyDescent="0.25">
      <c r="A78" s="111"/>
      <c r="B78" s="129" t="s">
        <v>182</v>
      </c>
      <c r="C78" s="123" t="s">
        <v>65</v>
      </c>
      <c r="D78" s="124">
        <v>8</v>
      </c>
      <c r="E78" s="125">
        <v>20000</v>
      </c>
      <c r="F78" s="125">
        <f>D78*E78</f>
        <v>160000</v>
      </c>
      <c r="G78" s="126">
        <f t="shared" si="14"/>
        <v>19200</v>
      </c>
      <c r="H78" s="126">
        <f t="shared" si="15"/>
        <v>140800</v>
      </c>
      <c r="I78" s="126">
        <f t="shared" si="16"/>
        <v>11419</v>
      </c>
      <c r="J78" s="126">
        <f t="shared" si="17"/>
        <v>129381</v>
      </c>
      <c r="K78" s="126">
        <f t="shared" si="18"/>
        <v>6469</v>
      </c>
      <c r="L78" s="127">
        <f t="shared" si="19"/>
        <v>122912</v>
      </c>
      <c r="M78" s="128">
        <f t="shared" si="20"/>
        <v>15364</v>
      </c>
      <c r="N78" s="137">
        <v>10000</v>
      </c>
      <c r="O78" s="128">
        <f t="shared" si="21"/>
        <v>80000</v>
      </c>
      <c r="P78" s="188">
        <f t="shared" si="22"/>
        <v>768.2</v>
      </c>
      <c r="Q78" s="117">
        <f t="shared" si="23"/>
        <v>16132.2</v>
      </c>
      <c r="R78" s="117">
        <f t="shared" si="24"/>
        <v>129057.60000000001</v>
      </c>
    </row>
    <row r="79" spans="1:18" ht="18.75" x14ac:dyDescent="0.25">
      <c r="A79" s="111"/>
      <c r="B79" s="129" t="s">
        <v>181</v>
      </c>
      <c r="C79" s="123" t="s">
        <v>65</v>
      </c>
      <c r="D79" s="124">
        <v>1</v>
      </c>
      <c r="E79" s="125">
        <v>25000</v>
      </c>
      <c r="F79" s="125">
        <f>D79*E79</f>
        <v>25000</v>
      </c>
      <c r="G79" s="126">
        <f t="shared" si="14"/>
        <v>3000</v>
      </c>
      <c r="H79" s="126">
        <f t="shared" si="15"/>
        <v>22000</v>
      </c>
      <c r="I79" s="126">
        <f t="shared" si="16"/>
        <v>1784</v>
      </c>
      <c r="J79" s="126">
        <f t="shared" si="17"/>
        <v>20216</v>
      </c>
      <c r="K79" s="126">
        <f t="shared" si="18"/>
        <v>1011</v>
      </c>
      <c r="L79" s="127">
        <f t="shared" si="19"/>
        <v>19205</v>
      </c>
      <c r="M79" s="128">
        <f t="shared" si="20"/>
        <v>19205</v>
      </c>
      <c r="N79" s="137">
        <v>12000</v>
      </c>
      <c r="O79" s="128">
        <f t="shared" si="21"/>
        <v>12000</v>
      </c>
      <c r="P79" s="188">
        <f t="shared" si="22"/>
        <v>960.25</v>
      </c>
      <c r="Q79" s="117">
        <f t="shared" si="23"/>
        <v>20165.25</v>
      </c>
      <c r="R79" s="117">
        <f t="shared" si="24"/>
        <v>20165.25</v>
      </c>
    </row>
    <row r="80" spans="1:18" ht="18.75" x14ac:dyDescent="0.25">
      <c r="A80" s="111" t="s">
        <v>180</v>
      </c>
      <c r="B80" s="129" t="s">
        <v>179</v>
      </c>
      <c r="C80" s="123"/>
      <c r="D80" s="123"/>
      <c r="E80" s="129"/>
      <c r="F80" s="129"/>
      <c r="G80" s="126"/>
      <c r="H80" s="126"/>
      <c r="I80" s="126"/>
      <c r="J80" s="126"/>
      <c r="K80" s="126">
        <f t="shared" si="18"/>
        <v>0</v>
      </c>
      <c r="L80" s="127"/>
      <c r="M80" s="128"/>
      <c r="N80" s="137"/>
      <c r="O80" s="128">
        <f t="shared" si="21"/>
        <v>0</v>
      </c>
      <c r="P80" s="188">
        <f t="shared" si="22"/>
        <v>0</v>
      </c>
      <c r="Q80" s="117">
        <f t="shared" si="23"/>
        <v>0</v>
      </c>
      <c r="R80" s="117">
        <f t="shared" si="24"/>
        <v>0</v>
      </c>
    </row>
    <row r="81" spans="1:18" ht="18.75" x14ac:dyDescent="0.25">
      <c r="A81" s="111"/>
      <c r="B81" s="129" t="s">
        <v>178</v>
      </c>
      <c r="C81" s="123" t="s">
        <v>65</v>
      </c>
      <c r="D81" s="124">
        <v>1</v>
      </c>
      <c r="E81" s="125">
        <v>12000</v>
      </c>
      <c r="F81" s="125">
        <f>D81*E81</f>
        <v>12000</v>
      </c>
      <c r="G81" s="126">
        <f t="shared" si="14"/>
        <v>1440</v>
      </c>
      <c r="H81" s="126">
        <f t="shared" si="15"/>
        <v>10560</v>
      </c>
      <c r="I81" s="126">
        <f t="shared" si="16"/>
        <v>856</v>
      </c>
      <c r="J81" s="126">
        <f t="shared" si="17"/>
        <v>9704</v>
      </c>
      <c r="K81" s="126">
        <f t="shared" si="18"/>
        <v>485</v>
      </c>
      <c r="L81" s="127">
        <f t="shared" si="19"/>
        <v>9219</v>
      </c>
      <c r="M81" s="128">
        <f t="shared" si="20"/>
        <v>9219</v>
      </c>
      <c r="N81" s="137">
        <v>18000</v>
      </c>
      <c r="O81" s="128">
        <f t="shared" si="21"/>
        <v>18000</v>
      </c>
      <c r="P81" s="188">
        <f t="shared" si="22"/>
        <v>460.95000000000005</v>
      </c>
      <c r="Q81" s="117">
        <f t="shared" si="23"/>
        <v>9679.9500000000007</v>
      </c>
      <c r="R81" s="117">
        <f t="shared" si="24"/>
        <v>9679.9500000000007</v>
      </c>
    </row>
    <row r="82" spans="1:18" ht="18.75" x14ac:dyDescent="0.25">
      <c r="A82" s="111"/>
      <c r="B82" s="129" t="s">
        <v>177</v>
      </c>
      <c r="C82" s="123" t="s">
        <v>65</v>
      </c>
      <c r="D82" s="124">
        <v>8</v>
      </c>
      <c r="E82" s="125">
        <v>8700</v>
      </c>
      <c r="F82" s="125">
        <f>D82*E82</f>
        <v>69600</v>
      </c>
      <c r="G82" s="126">
        <f t="shared" si="14"/>
        <v>8352</v>
      </c>
      <c r="H82" s="126">
        <f t="shared" si="15"/>
        <v>61248</v>
      </c>
      <c r="I82" s="126">
        <f t="shared" si="16"/>
        <v>4967</v>
      </c>
      <c r="J82" s="126">
        <f t="shared" si="17"/>
        <v>56281</v>
      </c>
      <c r="K82" s="126">
        <f t="shared" si="18"/>
        <v>2814</v>
      </c>
      <c r="L82" s="127">
        <f t="shared" si="19"/>
        <v>53467</v>
      </c>
      <c r="M82" s="128">
        <f t="shared" si="20"/>
        <v>6683.375</v>
      </c>
      <c r="N82" s="137">
        <v>20000</v>
      </c>
      <c r="O82" s="128">
        <f t="shared" si="21"/>
        <v>160000</v>
      </c>
      <c r="P82" s="188">
        <f t="shared" si="22"/>
        <v>334.16875000000005</v>
      </c>
      <c r="Q82" s="117">
        <f t="shared" si="23"/>
        <v>7017.5437499999998</v>
      </c>
      <c r="R82" s="117">
        <f t="shared" si="24"/>
        <v>56140.35</v>
      </c>
    </row>
    <row r="83" spans="1:18" ht="37.5" x14ac:dyDescent="0.25">
      <c r="A83" s="114" t="s">
        <v>176</v>
      </c>
      <c r="B83" s="150" t="s">
        <v>303</v>
      </c>
      <c r="C83" s="123"/>
      <c r="D83" s="123"/>
      <c r="E83" s="129"/>
      <c r="F83" s="129"/>
      <c r="G83" s="126"/>
      <c r="H83" s="126"/>
      <c r="I83" s="126"/>
      <c r="J83" s="126"/>
      <c r="K83" s="126">
        <f t="shared" si="18"/>
        <v>0</v>
      </c>
      <c r="L83" s="127"/>
      <c r="M83" s="128"/>
      <c r="N83" s="137"/>
      <c r="O83" s="128">
        <f t="shared" si="21"/>
        <v>0</v>
      </c>
      <c r="P83" s="188">
        <f t="shared" si="22"/>
        <v>0</v>
      </c>
      <c r="Q83" s="117">
        <f t="shared" si="23"/>
        <v>0</v>
      </c>
      <c r="R83" s="117">
        <f t="shared" si="24"/>
        <v>0</v>
      </c>
    </row>
    <row r="84" spans="1:18" ht="93.75" x14ac:dyDescent="0.25">
      <c r="A84" s="111" t="s">
        <v>175</v>
      </c>
      <c r="B84" s="150" t="s">
        <v>174</v>
      </c>
      <c r="C84" s="123"/>
      <c r="D84" s="123"/>
      <c r="E84" s="129"/>
      <c r="F84" s="129"/>
      <c r="G84" s="126"/>
      <c r="H84" s="126"/>
      <c r="I84" s="126"/>
      <c r="J84" s="126"/>
      <c r="K84" s="126">
        <f t="shared" si="18"/>
        <v>0</v>
      </c>
      <c r="L84" s="127"/>
      <c r="M84" s="128"/>
      <c r="N84" s="137"/>
      <c r="O84" s="128">
        <f t="shared" si="21"/>
        <v>0</v>
      </c>
      <c r="P84" s="188">
        <f t="shared" si="22"/>
        <v>0</v>
      </c>
      <c r="Q84" s="117">
        <f t="shared" si="23"/>
        <v>0</v>
      </c>
      <c r="R84" s="117">
        <f t="shared" si="24"/>
        <v>0</v>
      </c>
    </row>
    <row r="85" spans="1:18" ht="18.75" x14ac:dyDescent="0.25">
      <c r="A85" s="111"/>
      <c r="B85" s="129" t="s">
        <v>173</v>
      </c>
      <c r="C85" s="123" t="s">
        <v>117</v>
      </c>
      <c r="D85" s="124">
        <v>500</v>
      </c>
      <c r="E85" s="125">
        <v>1050</v>
      </c>
      <c r="F85" s="125">
        <f>D85*E85</f>
        <v>525000</v>
      </c>
      <c r="G85" s="126">
        <f t="shared" si="14"/>
        <v>63000</v>
      </c>
      <c r="H85" s="126">
        <f t="shared" si="15"/>
        <v>462000</v>
      </c>
      <c r="I85" s="126">
        <f t="shared" si="16"/>
        <v>37468</v>
      </c>
      <c r="J85" s="126">
        <f t="shared" si="17"/>
        <v>424532</v>
      </c>
      <c r="K85" s="126">
        <f t="shared" si="18"/>
        <v>21227</v>
      </c>
      <c r="L85" s="127">
        <f t="shared" si="19"/>
        <v>403305</v>
      </c>
      <c r="M85" s="128">
        <f t="shared" si="20"/>
        <v>806.61</v>
      </c>
      <c r="N85" s="137">
        <v>580</v>
      </c>
      <c r="O85" s="128">
        <f t="shared" si="21"/>
        <v>290000</v>
      </c>
      <c r="P85" s="188">
        <f t="shared" si="22"/>
        <v>40.330500000000001</v>
      </c>
      <c r="Q85" s="117">
        <f t="shared" si="23"/>
        <v>846.94050000000004</v>
      </c>
      <c r="R85" s="117">
        <f t="shared" si="24"/>
        <v>423470.25</v>
      </c>
    </row>
    <row r="86" spans="1:18" ht="37.5" x14ac:dyDescent="0.25">
      <c r="A86" s="111" t="s">
        <v>172</v>
      </c>
      <c r="B86" s="150" t="s">
        <v>171</v>
      </c>
      <c r="C86" s="123"/>
      <c r="D86" s="123"/>
      <c r="E86" s="129"/>
      <c r="F86" s="129"/>
      <c r="G86" s="126"/>
      <c r="H86" s="126"/>
      <c r="I86" s="126"/>
      <c r="J86" s="126"/>
      <c r="K86" s="126">
        <f t="shared" si="18"/>
        <v>0</v>
      </c>
      <c r="L86" s="127"/>
      <c r="M86" s="128"/>
      <c r="N86" s="137"/>
      <c r="O86" s="128">
        <f t="shared" si="21"/>
        <v>0</v>
      </c>
      <c r="P86" s="188">
        <f t="shared" si="22"/>
        <v>0</v>
      </c>
      <c r="Q86" s="117">
        <f t="shared" si="23"/>
        <v>0</v>
      </c>
      <c r="R86" s="117">
        <f t="shared" si="24"/>
        <v>0</v>
      </c>
    </row>
    <row r="87" spans="1:18" ht="18.75" x14ac:dyDescent="0.25">
      <c r="A87" s="111"/>
      <c r="B87" s="129" t="s">
        <v>170</v>
      </c>
      <c r="C87" s="123" t="s">
        <v>117</v>
      </c>
      <c r="D87" s="124">
        <v>25</v>
      </c>
      <c r="E87" s="125">
        <v>1720</v>
      </c>
      <c r="F87" s="125">
        <f t="shared" ref="F87:F92" si="25">D87*E87</f>
        <v>43000</v>
      </c>
      <c r="G87" s="126">
        <f t="shared" si="14"/>
        <v>5160</v>
      </c>
      <c r="H87" s="126">
        <f t="shared" si="15"/>
        <v>37840</v>
      </c>
      <c r="I87" s="126">
        <f t="shared" si="16"/>
        <v>3069</v>
      </c>
      <c r="J87" s="126">
        <f t="shared" si="17"/>
        <v>34771</v>
      </c>
      <c r="K87" s="126">
        <f t="shared" si="18"/>
        <v>1739</v>
      </c>
      <c r="L87" s="127">
        <f t="shared" si="19"/>
        <v>33032</v>
      </c>
      <c r="M87" s="128">
        <f t="shared" si="20"/>
        <v>1321.28</v>
      </c>
      <c r="N87" s="137">
        <v>635</v>
      </c>
      <c r="O87" s="128">
        <f t="shared" si="21"/>
        <v>15875</v>
      </c>
      <c r="P87" s="188">
        <f t="shared" si="22"/>
        <v>66.064000000000007</v>
      </c>
      <c r="Q87" s="117">
        <f t="shared" si="23"/>
        <v>1387.3440000000001</v>
      </c>
      <c r="R87" s="117">
        <f t="shared" si="24"/>
        <v>34683.599999999999</v>
      </c>
    </row>
    <row r="88" spans="1:18" ht="18.75" x14ac:dyDescent="0.25">
      <c r="A88" s="111"/>
      <c r="B88" s="129" t="s">
        <v>169</v>
      </c>
      <c r="C88" s="123" t="s">
        <v>117</v>
      </c>
      <c r="D88" s="124">
        <v>250</v>
      </c>
      <c r="E88" s="125">
        <v>1440</v>
      </c>
      <c r="F88" s="125">
        <f t="shared" si="25"/>
        <v>360000</v>
      </c>
      <c r="G88" s="126">
        <f t="shared" si="14"/>
        <v>43200</v>
      </c>
      <c r="H88" s="126">
        <f t="shared" si="15"/>
        <v>316800</v>
      </c>
      <c r="I88" s="126">
        <f t="shared" si="16"/>
        <v>25692</v>
      </c>
      <c r="J88" s="126">
        <f t="shared" si="17"/>
        <v>291108</v>
      </c>
      <c r="K88" s="126">
        <f t="shared" si="18"/>
        <v>14555</v>
      </c>
      <c r="L88" s="127">
        <f t="shared" si="19"/>
        <v>276553</v>
      </c>
      <c r="M88" s="128">
        <f t="shared" si="20"/>
        <v>1106.212</v>
      </c>
      <c r="N88" s="137">
        <v>475</v>
      </c>
      <c r="O88" s="128">
        <f t="shared" si="21"/>
        <v>118750</v>
      </c>
      <c r="P88" s="188">
        <f t="shared" si="22"/>
        <v>55.310600000000001</v>
      </c>
      <c r="Q88" s="117">
        <f t="shared" si="23"/>
        <v>1161.5226</v>
      </c>
      <c r="R88" s="117">
        <f t="shared" si="24"/>
        <v>290380.65000000002</v>
      </c>
    </row>
    <row r="89" spans="1:18" ht="18.75" x14ac:dyDescent="0.25">
      <c r="A89" s="111"/>
      <c r="B89" s="129" t="s">
        <v>168</v>
      </c>
      <c r="C89" s="123" t="s">
        <v>117</v>
      </c>
      <c r="D89" s="124">
        <v>750</v>
      </c>
      <c r="E89" s="125">
        <v>900</v>
      </c>
      <c r="F89" s="125">
        <f t="shared" si="25"/>
        <v>675000</v>
      </c>
      <c r="G89" s="126">
        <f t="shared" si="14"/>
        <v>81000</v>
      </c>
      <c r="H89" s="126">
        <f t="shared" si="15"/>
        <v>594000</v>
      </c>
      <c r="I89" s="126">
        <f t="shared" si="16"/>
        <v>48173</v>
      </c>
      <c r="J89" s="126">
        <f t="shared" si="17"/>
        <v>545827</v>
      </c>
      <c r="K89" s="126">
        <f t="shared" si="18"/>
        <v>27291</v>
      </c>
      <c r="L89" s="127">
        <f t="shared" si="19"/>
        <v>518536</v>
      </c>
      <c r="M89" s="128">
        <f t="shared" si="20"/>
        <v>691.38133333333337</v>
      </c>
      <c r="N89" s="137">
        <v>370</v>
      </c>
      <c r="O89" s="128">
        <f t="shared" si="21"/>
        <v>277500</v>
      </c>
      <c r="P89" s="188">
        <f t="shared" si="22"/>
        <v>34.569066666666671</v>
      </c>
      <c r="Q89" s="117">
        <f t="shared" si="23"/>
        <v>725.95040000000006</v>
      </c>
      <c r="R89" s="117">
        <f t="shared" si="24"/>
        <v>544462.80000000005</v>
      </c>
    </row>
    <row r="90" spans="1:18" ht="18.75" x14ac:dyDescent="0.25">
      <c r="A90" s="111"/>
      <c r="B90" s="129" t="s">
        <v>167</v>
      </c>
      <c r="C90" s="123" t="s">
        <v>117</v>
      </c>
      <c r="D90" s="124">
        <v>563</v>
      </c>
      <c r="E90" s="125">
        <v>687</v>
      </c>
      <c r="F90" s="125">
        <f t="shared" si="25"/>
        <v>386781</v>
      </c>
      <c r="G90" s="126">
        <f t="shared" si="14"/>
        <v>46414</v>
      </c>
      <c r="H90" s="126">
        <f t="shared" si="15"/>
        <v>340367</v>
      </c>
      <c r="I90" s="126">
        <f t="shared" si="16"/>
        <v>27604</v>
      </c>
      <c r="J90" s="126">
        <f t="shared" si="17"/>
        <v>312763</v>
      </c>
      <c r="K90" s="126">
        <f t="shared" si="18"/>
        <v>15638</v>
      </c>
      <c r="L90" s="127">
        <f t="shared" si="19"/>
        <v>297125</v>
      </c>
      <c r="M90" s="128">
        <f t="shared" si="20"/>
        <v>527.75310834813502</v>
      </c>
      <c r="N90" s="137">
        <v>290</v>
      </c>
      <c r="O90" s="128">
        <f t="shared" si="21"/>
        <v>163270</v>
      </c>
      <c r="P90" s="188">
        <f t="shared" si="22"/>
        <v>26.387655417406751</v>
      </c>
      <c r="Q90" s="117">
        <f t="shared" si="23"/>
        <v>554.14076376554181</v>
      </c>
      <c r="R90" s="117">
        <f t="shared" si="24"/>
        <v>311981.25000000006</v>
      </c>
    </row>
    <row r="91" spans="1:18" ht="18.75" x14ac:dyDescent="0.25">
      <c r="A91" s="111"/>
      <c r="B91" s="129" t="s">
        <v>166</v>
      </c>
      <c r="C91" s="123" t="s">
        <v>117</v>
      </c>
      <c r="D91" s="124">
        <v>250</v>
      </c>
      <c r="E91" s="125">
        <v>490</v>
      </c>
      <c r="F91" s="125">
        <f t="shared" si="25"/>
        <v>122500</v>
      </c>
      <c r="G91" s="126">
        <f t="shared" si="14"/>
        <v>14700</v>
      </c>
      <c r="H91" s="126">
        <f t="shared" si="15"/>
        <v>107800</v>
      </c>
      <c r="I91" s="126">
        <f t="shared" si="16"/>
        <v>8743</v>
      </c>
      <c r="J91" s="126">
        <f t="shared" si="17"/>
        <v>99057</v>
      </c>
      <c r="K91" s="126">
        <f t="shared" si="18"/>
        <v>4953</v>
      </c>
      <c r="L91" s="127">
        <f t="shared" si="19"/>
        <v>94104</v>
      </c>
      <c r="M91" s="128">
        <f t="shared" si="20"/>
        <v>376.416</v>
      </c>
      <c r="N91" s="137">
        <v>210</v>
      </c>
      <c r="O91" s="128">
        <f t="shared" si="21"/>
        <v>52500</v>
      </c>
      <c r="P91" s="188">
        <f t="shared" si="22"/>
        <v>18.820800000000002</v>
      </c>
      <c r="Q91" s="117">
        <f t="shared" si="23"/>
        <v>395.23680000000002</v>
      </c>
      <c r="R91" s="117">
        <f t="shared" si="24"/>
        <v>98809.2</v>
      </c>
    </row>
    <row r="92" spans="1:18" ht="18.75" x14ac:dyDescent="0.25">
      <c r="A92" s="111"/>
      <c r="B92" s="129" t="s">
        <v>165</v>
      </c>
      <c r="C92" s="123" t="s">
        <v>117</v>
      </c>
      <c r="D92" s="124">
        <v>100</v>
      </c>
      <c r="E92" s="125">
        <v>330</v>
      </c>
      <c r="F92" s="125">
        <f t="shared" si="25"/>
        <v>33000</v>
      </c>
      <c r="G92" s="126">
        <f t="shared" si="14"/>
        <v>3960</v>
      </c>
      <c r="H92" s="126">
        <f t="shared" si="15"/>
        <v>29040</v>
      </c>
      <c r="I92" s="126">
        <f t="shared" si="16"/>
        <v>2355</v>
      </c>
      <c r="J92" s="126">
        <f t="shared" si="17"/>
        <v>26685</v>
      </c>
      <c r="K92" s="126">
        <f t="shared" si="18"/>
        <v>1334</v>
      </c>
      <c r="L92" s="127">
        <f t="shared" si="19"/>
        <v>25351</v>
      </c>
      <c r="M92" s="128">
        <f t="shared" si="20"/>
        <v>253.51</v>
      </c>
      <c r="N92" s="137">
        <v>95</v>
      </c>
      <c r="O92" s="128">
        <f t="shared" si="21"/>
        <v>9500</v>
      </c>
      <c r="P92" s="188">
        <f t="shared" si="22"/>
        <v>12.6755</v>
      </c>
      <c r="Q92" s="117">
        <f t="shared" si="23"/>
        <v>266.18549999999999</v>
      </c>
      <c r="R92" s="117">
        <f t="shared" si="24"/>
        <v>26618.55</v>
      </c>
    </row>
    <row r="93" spans="1:18" ht="37.5" x14ac:dyDescent="0.25">
      <c r="A93" s="111" t="s">
        <v>164</v>
      </c>
      <c r="B93" s="150" t="s">
        <v>163</v>
      </c>
      <c r="C93" s="123"/>
      <c r="D93" s="123"/>
      <c r="E93" s="129"/>
      <c r="F93" s="129"/>
      <c r="G93" s="126"/>
      <c r="H93" s="126"/>
      <c r="I93" s="126"/>
      <c r="J93" s="126"/>
      <c r="K93" s="126">
        <f t="shared" si="18"/>
        <v>0</v>
      </c>
      <c r="L93" s="127"/>
      <c r="M93" s="128"/>
      <c r="N93" s="137"/>
      <c r="O93" s="128">
        <f t="shared" si="21"/>
        <v>0</v>
      </c>
      <c r="P93" s="188">
        <f t="shared" si="22"/>
        <v>0</v>
      </c>
      <c r="Q93" s="117">
        <f t="shared" si="23"/>
        <v>0</v>
      </c>
      <c r="R93" s="117">
        <f t="shared" si="24"/>
        <v>0</v>
      </c>
    </row>
    <row r="94" spans="1:18" ht="18.75" x14ac:dyDescent="0.25">
      <c r="A94" s="111"/>
      <c r="B94" s="129" t="s">
        <v>162</v>
      </c>
      <c r="C94" s="123" t="s">
        <v>65</v>
      </c>
      <c r="D94" s="124">
        <v>1</v>
      </c>
      <c r="E94" s="125">
        <v>43000</v>
      </c>
      <c r="F94" s="125">
        <f>D94*E94</f>
        <v>43000</v>
      </c>
      <c r="G94" s="126">
        <f t="shared" si="14"/>
        <v>5160</v>
      </c>
      <c r="H94" s="126">
        <f t="shared" si="15"/>
        <v>37840</v>
      </c>
      <c r="I94" s="126">
        <f t="shared" si="16"/>
        <v>3069</v>
      </c>
      <c r="J94" s="126">
        <f t="shared" si="17"/>
        <v>34771</v>
      </c>
      <c r="K94" s="126">
        <f t="shared" si="18"/>
        <v>1739</v>
      </c>
      <c r="L94" s="127">
        <f t="shared" si="19"/>
        <v>33032</v>
      </c>
      <c r="M94" s="128">
        <f t="shared" si="20"/>
        <v>33032</v>
      </c>
      <c r="N94" s="137">
        <v>28000</v>
      </c>
      <c r="O94" s="128">
        <f t="shared" si="21"/>
        <v>28000</v>
      </c>
      <c r="P94" s="188">
        <f t="shared" si="22"/>
        <v>1651.6000000000001</v>
      </c>
      <c r="Q94" s="117">
        <f t="shared" si="23"/>
        <v>34683.599999999999</v>
      </c>
      <c r="R94" s="117">
        <f t="shared" si="24"/>
        <v>34683.599999999999</v>
      </c>
    </row>
    <row r="95" spans="1:18" ht="18.75" x14ac:dyDescent="0.25">
      <c r="A95" s="111" t="s">
        <v>161</v>
      </c>
      <c r="B95" s="129" t="s">
        <v>160</v>
      </c>
      <c r="C95" s="123" t="s">
        <v>117</v>
      </c>
      <c r="D95" s="124">
        <v>13</v>
      </c>
      <c r="E95" s="125">
        <v>687</v>
      </c>
      <c r="F95" s="125">
        <f>D95*E95</f>
        <v>8931</v>
      </c>
      <c r="G95" s="126">
        <f t="shared" si="14"/>
        <v>1072</v>
      </c>
      <c r="H95" s="126">
        <f t="shared" si="15"/>
        <v>7859</v>
      </c>
      <c r="I95" s="126">
        <f t="shared" si="16"/>
        <v>637</v>
      </c>
      <c r="J95" s="126">
        <f t="shared" si="17"/>
        <v>7222</v>
      </c>
      <c r="K95" s="126">
        <f t="shared" si="18"/>
        <v>361</v>
      </c>
      <c r="L95" s="127">
        <f t="shared" si="19"/>
        <v>6861</v>
      </c>
      <c r="M95" s="128">
        <f t="shared" si="20"/>
        <v>527.76923076923072</v>
      </c>
      <c r="N95" s="137">
        <v>2200</v>
      </c>
      <c r="O95" s="128">
        <f t="shared" si="21"/>
        <v>28600</v>
      </c>
      <c r="P95" s="188">
        <f t="shared" si="22"/>
        <v>26.388461538461538</v>
      </c>
      <c r="Q95" s="117">
        <f t="shared" si="23"/>
        <v>554.15769230769229</v>
      </c>
      <c r="R95" s="117">
        <f t="shared" si="24"/>
        <v>7204.0499999999993</v>
      </c>
    </row>
    <row r="96" spans="1:18" ht="18.75" x14ac:dyDescent="0.25">
      <c r="A96" s="111" t="s">
        <v>159</v>
      </c>
      <c r="B96" s="150" t="s">
        <v>158</v>
      </c>
      <c r="C96" s="123"/>
      <c r="D96" s="123"/>
      <c r="E96" s="129"/>
      <c r="F96" s="129"/>
      <c r="G96" s="126"/>
      <c r="H96" s="126"/>
      <c r="I96" s="126"/>
      <c r="J96" s="126"/>
      <c r="K96" s="126">
        <f t="shared" si="18"/>
        <v>0</v>
      </c>
      <c r="L96" s="127"/>
      <c r="M96" s="128"/>
      <c r="N96" s="137"/>
      <c r="O96" s="128">
        <f t="shared" si="21"/>
        <v>0</v>
      </c>
      <c r="P96" s="188">
        <f t="shared" si="22"/>
        <v>0</v>
      </c>
      <c r="Q96" s="117">
        <f t="shared" si="23"/>
        <v>0</v>
      </c>
      <c r="R96" s="117">
        <f t="shared" si="24"/>
        <v>0</v>
      </c>
    </row>
    <row r="97" spans="1:18" ht="18.75" x14ac:dyDescent="0.25">
      <c r="A97" s="111"/>
      <c r="B97" s="129" t="s">
        <v>157</v>
      </c>
      <c r="C97" s="123" t="s">
        <v>65</v>
      </c>
      <c r="D97" s="124">
        <v>5</v>
      </c>
      <c r="E97" s="125">
        <v>22000</v>
      </c>
      <c r="F97" s="125">
        <f>D97*E97</f>
        <v>110000</v>
      </c>
      <c r="G97" s="126">
        <f t="shared" si="14"/>
        <v>13200</v>
      </c>
      <c r="H97" s="126">
        <f t="shared" si="15"/>
        <v>96800</v>
      </c>
      <c r="I97" s="126">
        <f t="shared" si="16"/>
        <v>7850</v>
      </c>
      <c r="J97" s="126">
        <f t="shared" si="17"/>
        <v>88950</v>
      </c>
      <c r="K97" s="126">
        <f t="shared" si="18"/>
        <v>4448</v>
      </c>
      <c r="L97" s="127">
        <f t="shared" si="19"/>
        <v>84502</v>
      </c>
      <c r="M97" s="128">
        <f t="shared" si="20"/>
        <v>16900.400000000001</v>
      </c>
      <c r="N97" s="137">
        <v>18000</v>
      </c>
      <c r="O97" s="128">
        <f t="shared" si="21"/>
        <v>90000</v>
      </c>
      <c r="P97" s="188">
        <f t="shared" si="22"/>
        <v>845.0200000000001</v>
      </c>
      <c r="Q97" s="117">
        <f t="shared" si="23"/>
        <v>17745.420000000002</v>
      </c>
      <c r="R97" s="117">
        <f t="shared" si="24"/>
        <v>88727.1</v>
      </c>
    </row>
    <row r="98" spans="1:18" ht="18.75" x14ac:dyDescent="0.25">
      <c r="A98" s="111" t="s">
        <v>156</v>
      </c>
      <c r="B98" s="129" t="s">
        <v>155</v>
      </c>
      <c r="C98" s="123"/>
      <c r="D98" s="123"/>
      <c r="E98" s="129"/>
      <c r="F98" s="129"/>
      <c r="G98" s="126"/>
      <c r="H98" s="126"/>
      <c r="I98" s="126"/>
      <c r="J98" s="126"/>
      <c r="K98" s="126">
        <f t="shared" si="18"/>
        <v>0</v>
      </c>
      <c r="L98" s="127"/>
      <c r="M98" s="128"/>
      <c r="N98" s="137"/>
      <c r="O98" s="128">
        <f t="shared" si="21"/>
        <v>0</v>
      </c>
      <c r="P98" s="188">
        <f t="shared" si="22"/>
        <v>0</v>
      </c>
      <c r="Q98" s="117">
        <f t="shared" si="23"/>
        <v>0</v>
      </c>
      <c r="R98" s="117">
        <f t="shared" si="24"/>
        <v>0</v>
      </c>
    </row>
    <row r="99" spans="1:18" ht="18.75" x14ac:dyDescent="0.25">
      <c r="A99" s="111"/>
      <c r="B99" s="129" t="s">
        <v>154</v>
      </c>
      <c r="C99" s="123" t="s">
        <v>65</v>
      </c>
      <c r="D99" s="124">
        <v>5</v>
      </c>
      <c r="E99" s="125">
        <v>6600</v>
      </c>
      <c r="F99" s="125">
        <f>D99*E99</f>
        <v>33000</v>
      </c>
      <c r="G99" s="126">
        <f t="shared" si="14"/>
        <v>3960</v>
      </c>
      <c r="H99" s="126">
        <f t="shared" si="15"/>
        <v>29040</v>
      </c>
      <c r="I99" s="126">
        <f t="shared" si="16"/>
        <v>2355</v>
      </c>
      <c r="J99" s="126">
        <f t="shared" si="17"/>
        <v>26685</v>
      </c>
      <c r="K99" s="126">
        <f t="shared" si="18"/>
        <v>1334</v>
      </c>
      <c r="L99" s="127">
        <f t="shared" si="19"/>
        <v>25351</v>
      </c>
      <c r="M99" s="128">
        <f t="shared" si="20"/>
        <v>5070.2</v>
      </c>
      <c r="N99" s="137">
        <v>1800</v>
      </c>
      <c r="O99" s="128">
        <f t="shared" si="21"/>
        <v>9000</v>
      </c>
      <c r="P99" s="188">
        <f t="shared" si="22"/>
        <v>253.51</v>
      </c>
      <c r="Q99" s="117">
        <f t="shared" si="23"/>
        <v>5323.71</v>
      </c>
      <c r="R99" s="117">
        <f t="shared" si="24"/>
        <v>26618.55</v>
      </c>
    </row>
    <row r="100" spans="1:18" ht="37.5" x14ac:dyDescent="0.25">
      <c r="A100" s="111" t="s">
        <v>153</v>
      </c>
      <c r="B100" s="150" t="s">
        <v>152</v>
      </c>
      <c r="C100" s="123" t="s">
        <v>65</v>
      </c>
      <c r="D100" s="124">
        <v>20</v>
      </c>
      <c r="E100" s="125">
        <v>8000</v>
      </c>
      <c r="F100" s="125">
        <f>D100*E100</f>
        <v>160000</v>
      </c>
      <c r="G100" s="126">
        <f t="shared" si="14"/>
        <v>19200</v>
      </c>
      <c r="H100" s="126">
        <f t="shared" si="15"/>
        <v>140800</v>
      </c>
      <c r="I100" s="126">
        <f t="shared" si="16"/>
        <v>11419</v>
      </c>
      <c r="J100" s="126">
        <f t="shared" si="17"/>
        <v>129381</v>
      </c>
      <c r="K100" s="126">
        <f t="shared" si="18"/>
        <v>6469</v>
      </c>
      <c r="L100" s="127">
        <f t="shared" si="19"/>
        <v>122912</v>
      </c>
      <c r="M100" s="128">
        <f t="shared" si="20"/>
        <v>6145.6</v>
      </c>
      <c r="N100" s="137">
        <v>6000</v>
      </c>
      <c r="O100" s="128">
        <f t="shared" si="21"/>
        <v>120000</v>
      </c>
      <c r="P100" s="188">
        <f t="shared" si="22"/>
        <v>307.28000000000003</v>
      </c>
      <c r="Q100" s="117">
        <f t="shared" si="23"/>
        <v>6452.88</v>
      </c>
      <c r="R100" s="117">
        <f t="shared" si="24"/>
        <v>129057.60000000001</v>
      </c>
    </row>
    <row r="101" spans="1:18" ht="18.75" x14ac:dyDescent="0.25">
      <c r="A101" s="114" t="s">
        <v>151</v>
      </c>
      <c r="B101" s="152" t="s">
        <v>150</v>
      </c>
      <c r="C101" s="123"/>
      <c r="D101" s="123"/>
      <c r="E101" s="129"/>
      <c r="F101" s="129"/>
      <c r="G101" s="126"/>
      <c r="H101" s="126"/>
      <c r="I101" s="126"/>
      <c r="J101" s="126"/>
      <c r="K101" s="126">
        <f t="shared" si="18"/>
        <v>0</v>
      </c>
      <c r="L101" s="127"/>
      <c r="M101" s="128"/>
      <c r="N101" s="137"/>
      <c r="O101" s="128">
        <f t="shared" si="21"/>
        <v>0</v>
      </c>
      <c r="P101" s="188">
        <f t="shared" si="22"/>
        <v>0</v>
      </c>
      <c r="Q101" s="117">
        <f t="shared" si="23"/>
        <v>0</v>
      </c>
      <c r="R101" s="117">
        <f t="shared" si="24"/>
        <v>0</v>
      </c>
    </row>
    <row r="102" spans="1:18" ht="37.5" x14ac:dyDescent="0.25">
      <c r="A102" s="111"/>
      <c r="B102" s="150" t="s">
        <v>304</v>
      </c>
      <c r="C102" s="123"/>
      <c r="D102" s="123"/>
      <c r="E102" s="129"/>
      <c r="F102" s="129"/>
      <c r="G102" s="126"/>
      <c r="H102" s="126"/>
      <c r="I102" s="126"/>
      <c r="J102" s="126"/>
      <c r="K102" s="126">
        <f t="shared" si="18"/>
        <v>0</v>
      </c>
      <c r="L102" s="127"/>
      <c r="M102" s="128"/>
      <c r="N102" s="137"/>
      <c r="O102" s="128">
        <f t="shared" si="21"/>
        <v>0</v>
      </c>
      <c r="P102" s="188">
        <f t="shared" si="22"/>
        <v>0</v>
      </c>
      <c r="Q102" s="117">
        <f t="shared" si="23"/>
        <v>0</v>
      </c>
      <c r="R102" s="117">
        <f t="shared" si="24"/>
        <v>0</v>
      </c>
    </row>
    <row r="103" spans="1:18" ht="37.5" x14ac:dyDescent="0.25">
      <c r="A103" s="111" t="s">
        <v>149</v>
      </c>
      <c r="B103" s="150" t="s">
        <v>148</v>
      </c>
      <c r="C103" s="123"/>
      <c r="D103" s="123"/>
      <c r="E103" s="129"/>
      <c r="F103" s="129"/>
      <c r="G103" s="126"/>
      <c r="H103" s="126"/>
      <c r="I103" s="126"/>
      <c r="J103" s="126"/>
      <c r="K103" s="126">
        <f t="shared" si="18"/>
        <v>0</v>
      </c>
      <c r="L103" s="127"/>
      <c r="M103" s="128"/>
      <c r="N103" s="137"/>
      <c r="O103" s="128">
        <f t="shared" si="21"/>
        <v>0</v>
      </c>
      <c r="P103" s="188">
        <f t="shared" si="22"/>
        <v>0</v>
      </c>
      <c r="Q103" s="117">
        <f t="shared" si="23"/>
        <v>0</v>
      </c>
      <c r="R103" s="117">
        <f t="shared" si="24"/>
        <v>0</v>
      </c>
    </row>
    <row r="104" spans="1:18" ht="18.75" x14ac:dyDescent="0.25">
      <c r="A104" s="111"/>
      <c r="B104" s="129" t="s">
        <v>114</v>
      </c>
      <c r="C104" s="123" t="s">
        <v>117</v>
      </c>
      <c r="D104" s="124">
        <v>13</v>
      </c>
      <c r="E104" s="125">
        <v>1450</v>
      </c>
      <c r="F104" s="125">
        <f>D104*E104</f>
        <v>18850</v>
      </c>
      <c r="G104" s="126">
        <f t="shared" si="14"/>
        <v>2262</v>
      </c>
      <c r="H104" s="126">
        <f t="shared" si="15"/>
        <v>16588</v>
      </c>
      <c r="I104" s="126">
        <f t="shared" si="16"/>
        <v>1345</v>
      </c>
      <c r="J104" s="126">
        <f t="shared" si="17"/>
        <v>15243</v>
      </c>
      <c r="K104" s="126">
        <f t="shared" si="18"/>
        <v>762</v>
      </c>
      <c r="L104" s="127">
        <f t="shared" si="19"/>
        <v>14481</v>
      </c>
      <c r="M104" s="128">
        <f t="shared" si="20"/>
        <v>1113.9230769230769</v>
      </c>
      <c r="N104" s="137">
        <v>360</v>
      </c>
      <c r="O104" s="128">
        <f t="shared" si="21"/>
        <v>4680</v>
      </c>
      <c r="P104" s="188">
        <f t="shared" si="22"/>
        <v>55.696153846153848</v>
      </c>
      <c r="Q104" s="117">
        <f t="shared" si="23"/>
        <v>1169.6192307692309</v>
      </c>
      <c r="R104" s="117">
        <f t="shared" si="24"/>
        <v>15205.050000000001</v>
      </c>
    </row>
    <row r="105" spans="1:18" ht="18.75" x14ac:dyDescent="0.25">
      <c r="A105" s="111"/>
      <c r="B105" s="129" t="s">
        <v>147</v>
      </c>
      <c r="C105" s="123" t="s">
        <v>117</v>
      </c>
      <c r="D105" s="124">
        <v>938</v>
      </c>
      <c r="E105" s="125">
        <v>2188</v>
      </c>
      <c r="F105" s="125">
        <f>D105*E105</f>
        <v>2052344</v>
      </c>
      <c r="G105" s="126">
        <f t="shared" si="14"/>
        <v>246281</v>
      </c>
      <c r="H105" s="126">
        <f t="shared" si="15"/>
        <v>1806063</v>
      </c>
      <c r="I105" s="126">
        <f t="shared" si="16"/>
        <v>146472</v>
      </c>
      <c r="J105" s="126">
        <f t="shared" si="17"/>
        <v>1659591</v>
      </c>
      <c r="K105" s="126">
        <f t="shared" si="18"/>
        <v>82980</v>
      </c>
      <c r="L105" s="127">
        <f t="shared" si="19"/>
        <v>1576611</v>
      </c>
      <c r="M105" s="128">
        <f t="shared" si="20"/>
        <v>1680.821961620469</v>
      </c>
      <c r="N105" s="137">
        <v>552</v>
      </c>
      <c r="O105" s="128">
        <f t="shared" si="21"/>
        <v>517776</v>
      </c>
      <c r="P105" s="188">
        <f t="shared" si="22"/>
        <v>84.041098081023449</v>
      </c>
      <c r="Q105" s="117">
        <f t="shared" si="23"/>
        <v>1764.8630597014924</v>
      </c>
      <c r="R105" s="117">
        <f t="shared" si="24"/>
        <v>1655441.5499999998</v>
      </c>
    </row>
    <row r="106" spans="1:18" ht="18.75" x14ac:dyDescent="0.25">
      <c r="A106" s="111"/>
      <c r="B106" s="129" t="s">
        <v>146</v>
      </c>
      <c r="C106" s="123" t="s">
        <v>117</v>
      </c>
      <c r="D106" s="124">
        <v>94</v>
      </c>
      <c r="E106" s="125">
        <v>4017</v>
      </c>
      <c r="F106" s="125">
        <f>D106*E106</f>
        <v>377598</v>
      </c>
      <c r="G106" s="126">
        <f t="shared" si="14"/>
        <v>45312</v>
      </c>
      <c r="H106" s="126">
        <f t="shared" si="15"/>
        <v>332286</v>
      </c>
      <c r="I106" s="126">
        <f t="shared" si="16"/>
        <v>26948</v>
      </c>
      <c r="J106" s="126">
        <f t="shared" si="17"/>
        <v>305338</v>
      </c>
      <c r="K106" s="126">
        <f t="shared" si="18"/>
        <v>15267</v>
      </c>
      <c r="L106" s="127">
        <f t="shared" si="19"/>
        <v>290071</v>
      </c>
      <c r="M106" s="128">
        <f t="shared" si="20"/>
        <v>3085.8617021276596</v>
      </c>
      <c r="N106" s="137">
        <v>995</v>
      </c>
      <c r="O106" s="128">
        <f t="shared" si="21"/>
        <v>93530</v>
      </c>
      <c r="P106" s="188">
        <f t="shared" si="22"/>
        <v>154.29308510638299</v>
      </c>
      <c r="Q106" s="117">
        <f t="shared" si="23"/>
        <v>3240.1547872340425</v>
      </c>
      <c r="R106" s="117">
        <f t="shared" si="24"/>
        <v>304574.55</v>
      </c>
    </row>
    <row r="107" spans="1:18" ht="18.75" x14ac:dyDescent="0.25">
      <c r="A107" s="111"/>
      <c r="B107" s="129" t="s">
        <v>145</v>
      </c>
      <c r="C107" s="123" t="s">
        <v>117</v>
      </c>
      <c r="D107" s="124">
        <v>125</v>
      </c>
      <c r="E107" s="125">
        <v>5577</v>
      </c>
      <c r="F107" s="125">
        <f>D107*E107</f>
        <v>697125</v>
      </c>
      <c r="G107" s="126">
        <f t="shared" si="14"/>
        <v>83655</v>
      </c>
      <c r="H107" s="126">
        <f t="shared" si="15"/>
        <v>613470</v>
      </c>
      <c r="I107" s="126">
        <f t="shared" si="16"/>
        <v>49752</v>
      </c>
      <c r="J107" s="126">
        <f t="shared" si="17"/>
        <v>563718</v>
      </c>
      <c r="K107" s="126">
        <f t="shared" si="18"/>
        <v>28186</v>
      </c>
      <c r="L107" s="127">
        <f t="shared" si="19"/>
        <v>535532</v>
      </c>
      <c r="M107" s="128">
        <f t="shared" si="20"/>
        <v>4284.2560000000003</v>
      </c>
      <c r="N107" s="137">
        <v>1205</v>
      </c>
      <c r="O107" s="128">
        <f t="shared" si="21"/>
        <v>150625</v>
      </c>
      <c r="P107" s="188">
        <f t="shared" si="22"/>
        <v>214.21280000000002</v>
      </c>
      <c r="Q107" s="117">
        <f t="shared" si="23"/>
        <v>4498.4688000000006</v>
      </c>
      <c r="R107" s="117">
        <f t="shared" si="24"/>
        <v>562308.60000000009</v>
      </c>
    </row>
    <row r="108" spans="1:18" ht="37.5" x14ac:dyDescent="0.25">
      <c r="A108" s="111"/>
      <c r="B108" s="150" t="s">
        <v>305</v>
      </c>
      <c r="C108" s="123"/>
      <c r="D108" s="123"/>
      <c r="E108" s="129"/>
      <c r="F108" s="129"/>
      <c r="G108" s="126"/>
      <c r="H108" s="126"/>
      <c r="I108" s="126"/>
      <c r="J108" s="126"/>
      <c r="K108" s="126">
        <f t="shared" si="18"/>
        <v>0</v>
      </c>
      <c r="L108" s="127"/>
      <c r="M108" s="128"/>
      <c r="N108" s="137"/>
      <c r="O108" s="128">
        <f t="shared" si="21"/>
        <v>0</v>
      </c>
      <c r="P108" s="188">
        <f t="shared" si="22"/>
        <v>0</v>
      </c>
      <c r="Q108" s="117">
        <f t="shared" si="23"/>
        <v>0</v>
      </c>
      <c r="R108" s="117">
        <f t="shared" si="24"/>
        <v>0</v>
      </c>
    </row>
    <row r="109" spans="1:18" ht="37.5" x14ac:dyDescent="0.25">
      <c r="A109" s="111" t="s">
        <v>144</v>
      </c>
      <c r="B109" s="150" t="s">
        <v>143</v>
      </c>
      <c r="C109" s="123"/>
      <c r="D109" s="123"/>
      <c r="E109" s="129"/>
      <c r="F109" s="129"/>
      <c r="G109" s="126"/>
      <c r="H109" s="126"/>
      <c r="I109" s="126"/>
      <c r="J109" s="126"/>
      <c r="K109" s="126">
        <f t="shared" si="18"/>
        <v>0</v>
      </c>
      <c r="L109" s="127"/>
      <c r="M109" s="128"/>
      <c r="N109" s="137"/>
      <c r="O109" s="128">
        <f t="shared" si="21"/>
        <v>0</v>
      </c>
      <c r="P109" s="188">
        <f t="shared" si="22"/>
        <v>0</v>
      </c>
      <c r="Q109" s="117">
        <f t="shared" si="23"/>
        <v>0</v>
      </c>
      <c r="R109" s="117">
        <f t="shared" si="24"/>
        <v>0</v>
      </c>
    </row>
    <row r="110" spans="1:18" ht="18.75" x14ac:dyDescent="0.25">
      <c r="A110" s="111"/>
      <c r="B110" s="129" t="s">
        <v>142</v>
      </c>
      <c r="C110" s="123" t="s">
        <v>65</v>
      </c>
      <c r="D110" s="124">
        <v>14</v>
      </c>
      <c r="E110" s="125">
        <v>30000</v>
      </c>
      <c r="F110" s="125">
        <f>D110*E110</f>
        <v>420000</v>
      </c>
      <c r="G110" s="126">
        <f t="shared" si="14"/>
        <v>50400</v>
      </c>
      <c r="H110" s="126">
        <f t="shared" si="15"/>
        <v>369600</v>
      </c>
      <c r="I110" s="126">
        <f t="shared" si="16"/>
        <v>29975</v>
      </c>
      <c r="J110" s="126">
        <f t="shared" si="17"/>
        <v>339625</v>
      </c>
      <c r="K110" s="126">
        <f t="shared" si="18"/>
        <v>16981</v>
      </c>
      <c r="L110" s="127">
        <f t="shared" si="19"/>
        <v>322644</v>
      </c>
      <c r="M110" s="128">
        <f t="shared" si="20"/>
        <v>23046</v>
      </c>
      <c r="N110" s="137">
        <v>27000</v>
      </c>
      <c r="O110" s="128">
        <f t="shared" si="21"/>
        <v>378000</v>
      </c>
      <c r="P110" s="188">
        <f t="shared" si="22"/>
        <v>1152.3</v>
      </c>
      <c r="Q110" s="117">
        <f t="shared" si="23"/>
        <v>24198.3</v>
      </c>
      <c r="R110" s="117">
        <f t="shared" si="24"/>
        <v>338776.2</v>
      </c>
    </row>
    <row r="111" spans="1:18" ht="18.75" x14ac:dyDescent="0.25">
      <c r="A111" s="111"/>
      <c r="B111" s="129" t="s">
        <v>138</v>
      </c>
      <c r="C111" s="123" t="s">
        <v>65</v>
      </c>
      <c r="D111" s="124">
        <v>1</v>
      </c>
      <c r="E111" s="125">
        <v>55000</v>
      </c>
      <c r="F111" s="125">
        <f>D111*E111</f>
        <v>55000</v>
      </c>
      <c r="G111" s="126">
        <f t="shared" si="14"/>
        <v>6600</v>
      </c>
      <c r="H111" s="126">
        <f t="shared" si="15"/>
        <v>48400</v>
      </c>
      <c r="I111" s="126">
        <f t="shared" si="16"/>
        <v>3925</v>
      </c>
      <c r="J111" s="126">
        <f t="shared" si="17"/>
        <v>44475</v>
      </c>
      <c r="K111" s="126">
        <f t="shared" si="18"/>
        <v>2224</v>
      </c>
      <c r="L111" s="127">
        <f t="shared" si="19"/>
        <v>42251</v>
      </c>
      <c r="M111" s="128">
        <f t="shared" si="20"/>
        <v>42251</v>
      </c>
      <c r="N111" s="137">
        <v>32000</v>
      </c>
      <c r="O111" s="128">
        <f t="shared" si="21"/>
        <v>32000</v>
      </c>
      <c r="P111" s="188">
        <f t="shared" si="22"/>
        <v>2112.5500000000002</v>
      </c>
      <c r="Q111" s="117">
        <f t="shared" si="23"/>
        <v>44363.55</v>
      </c>
      <c r="R111" s="117">
        <f t="shared" si="24"/>
        <v>44363.55</v>
      </c>
    </row>
    <row r="112" spans="1:18" ht="37.5" x14ac:dyDescent="0.25">
      <c r="A112" s="111"/>
      <c r="B112" s="150" t="s">
        <v>306</v>
      </c>
      <c r="C112" s="123"/>
      <c r="D112" s="123"/>
      <c r="E112" s="129"/>
      <c r="F112" s="129"/>
      <c r="G112" s="126"/>
      <c r="H112" s="126"/>
      <c r="I112" s="126"/>
      <c r="J112" s="126"/>
      <c r="K112" s="126">
        <f t="shared" si="18"/>
        <v>0</v>
      </c>
      <c r="L112" s="127"/>
      <c r="M112" s="128"/>
      <c r="N112" s="137"/>
      <c r="O112" s="128">
        <f t="shared" si="21"/>
        <v>0</v>
      </c>
      <c r="P112" s="188">
        <f t="shared" si="22"/>
        <v>0</v>
      </c>
      <c r="Q112" s="117">
        <f t="shared" si="23"/>
        <v>0</v>
      </c>
      <c r="R112" s="117">
        <f t="shared" si="24"/>
        <v>0</v>
      </c>
    </row>
    <row r="113" spans="1:18" ht="75" x14ac:dyDescent="0.25">
      <c r="A113" s="111" t="s">
        <v>141</v>
      </c>
      <c r="B113" s="150" t="s">
        <v>140</v>
      </c>
      <c r="C113" s="123"/>
      <c r="D113" s="123"/>
      <c r="E113" s="129"/>
      <c r="F113" s="129"/>
      <c r="G113" s="126"/>
      <c r="H113" s="126"/>
      <c r="I113" s="126"/>
      <c r="J113" s="126"/>
      <c r="K113" s="126">
        <f t="shared" si="18"/>
        <v>0</v>
      </c>
      <c r="L113" s="127"/>
      <c r="M113" s="128"/>
      <c r="N113" s="137"/>
      <c r="O113" s="128">
        <f t="shared" si="21"/>
        <v>0</v>
      </c>
      <c r="P113" s="188">
        <f t="shared" si="22"/>
        <v>0</v>
      </c>
      <c r="Q113" s="117">
        <f t="shared" si="23"/>
        <v>0</v>
      </c>
      <c r="R113" s="117">
        <f t="shared" si="24"/>
        <v>0</v>
      </c>
    </row>
    <row r="114" spans="1:18" ht="18.75" x14ac:dyDescent="0.25">
      <c r="A114" s="111"/>
      <c r="B114" s="129" t="s">
        <v>139</v>
      </c>
      <c r="C114" s="123" t="s">
        <v>77</v>
      </c>
      <c r="D114" s="124">
        <v>23</v>
      </c>
      <c r="E114" s="125">
        <v>80000</v>
      </c>
      <c r="F114" s="125">
        <f>D114*E114</f>
        <v>1840000</v>
      </c>
      <c r="G114" s="126">
        <f t="shared" si="14"/>
        <v>220800</v>
      </c>
      <c r="H114" s="126">
        <f t="shared" si="15"/>
        <v>1619200</v>
      </c>
      <c r="I114" s="126">
        <f t="shared" si="16"/>
        <v>131317</v>
      </c>
      <c r="J114" s="126">
        <f t="shared" si="17"/>
        <v>1487883</v>
      </c>
      <c r="K114" s="126">
        <f t="shared" si="18"/>
        <v>74394</v>
      </c>
      <c r="L114" s="127">
        <f t="shared" si="19"/>
        <v>1413489</v>
      </c>
      <c r="M114" s="128">
        <f t="shared" si="20"/>
        <v>61456.043478260872</v>
      </c>
      <c r="N114" s="137">
        <v>60000</v>
      </c>
      <c r="O114" s="128">
        <f t="shared" si="21"/>
        <v>1380000</v>
      </c>
      <c r="P114" s="188">
        <f t="shared" si="22"/>
        <v>3072.8021739130436</v>
      </c>
      <c r="Q114" s="117">
        <f t="shared" si="23"/>
        <v>64528.845652173914</v>
      </c>
      <c r="R114" s="117">
        <f t="shared" si="24"/>
        <v>1484163.45</v>
      </c>
    </row>
    <row r="115" spans="1:18" ht="18.75" x14ac:dyDescent="0.25">
      <c r="A115" s="111"/>
      <c r="B115" s="129" t="s">
        <v>138</v>
      </c>
      <c r="C115" s="123" t="s">
        <v>77</v>
      </c>
      <c r="D115" s="124">
        <v>1</v>
      </c>
      <c r="E115" s="125">
        <v>65000</v>
      </c>
      <c r="F115" s="125">
        <f>D115*E115</f>
        <v>65000</v>
      </c>
      <c r="G115" s="126">
        <f t="shared" si="14"/>
        <v>7800</v>
      </c>
      <c r="H115" s="126">
        <f t="shared" si="15"/>
        <v>57200</v>
      </c>
      <c r="I115" s="126">
        <f t="shared" si="16"/>
        <v>4639</v>
      </c>
      <c r="J115" s="126">
        <f t="shared" si="17"/>
        <v>52561</v>
      </c>
      <c r="K115" s="126">
        <f t="shared" si="18"/>
        <v>2628</v>
      </c>
      <c r="L115" s="127">
        <f t="shared" si="19"/>
        <v>49933</v>
      </c>
      <c r="M115" s="128">
        <f t="shared" si="20"/>
        <v>49933</v>
      </c>
      <c r="N115" s="137">
        <v>50000</v>
      </c>
      <c r="O115" s="128">
        <f t="shared" si="21"/>
        <v>50000</v>
      </c>
      <c r="P115" s="188">
        <f t="shared" si="22"/>
        <v>2496.65</v>
      </c>
      <c r="Q115" s="117">
        <f t="shared" si="23"/>
        <v>52429.65</v>
      </c>
      <c r="R115" s="117">
        <f t="shared" si="24"/>
        <v>52429.65</v>
      </c>
    </row>
    <row r="116" spans="1:18" ht="37.5" x14ac:dyDescent="0.25">
      <c r="A116" s="111"/>
      <c r="B116" s="150" t="s">
        <v>307</v>
      </c>
      <c r="C116" s="123"/>
      <c r="D116" s="123"/>
      <c r="E116" s="129"/>
      <c r="F116" s="129"/>
      <c r="G116" s="126"/>
      <c r="H116" s="126"/>
      <c r="I116" s="126"/>
      <c r="J116" s="126"/>
      <c r="K116" s="126">
        <f t="shared" si="18"/>
        <v>0</v>
      </c>
      <c r="L116" s="127"/>
      <c r="M116" s="128"/>
      <c r="N116" s="137"/>
      <c r="O116" s="128">
        <f t="shared" si="21"/>
        <v>0</v>
      </c>
      <c r="P116" s="188">
        <f t="shared" si="22"/>
        <v>0</v>
      </c>
      <c r="Q116" s="117">
        <f t="shared" si="23"/>
        <v>0</v>
      </c>
      <c r="R116" s="117">
        <f t="shared" si="24"/>
        <v>0</v>
      </c>
    </row>
    <row r="117" spans="1:18" ht="37.5" x14ac:dyDescent="0.25">
      <c r="A117" s="111" t="s">
        <v>137</v>
      </c>
      <c r="B117" s="150" t="s">
        <v>136</v>
      </c>
      <c r="C117" s="123" t="s">
        <v>77</v>
      </c>
      <c r="D117" s="124">
        <v>1</v>
      </c>
      <c r="E117" s="125">
        <v>120000</v>
      </c>
      <c r="F117" s="125">
        <f>D117*E117</f>
        <v>120000</v>
      </c>
      <c r="G117" s="126">
        <f t="shared" si="14"/>
        <v>14400</v>
      </c>
      <c r="H117" s="126">
        <f t="shared" si="15"/>
        <v>105600</v>
      </c>
      <c r="I117" s="126">
        <f t="shared" si="16"/>
        <v>8564</v>
      </c>
      <c r="J117" s="126">
        <f t="shared" si="17"/>
        <v>97036</v>
      </c>
      <c r="K117" s="126">
        <f t="shared" si="18"/>
        <v>4852</v>
      </c>
      <c r="L117" s="127">
        <f t="shared" si="19"/>
        <v>92184</v>
      </c>
      <c r="M117" s="128">
        <f t="shared" si="20"/>
        <v>92184</v>
      </c>
      <c r="N117" s="137">
        <v>50000</v>
      </c>
      <c r="O117" s="128">
        <f t="shared" si="21"/>
        <v>50000</v>
      </c>
      <c r="P117" s="188">
        <f t="shared" si="22"/>
        <v>4609.2</v>
      </c>
      <c r="Q117" s="117">
        <f t="shared" si="23"/>
        <v>96793.2</v>
      </c>
      <c r="R117" s="117">
        <f t="shared" si="24"/>
        <v>96793.2</v>
      </c>
    </row>
    <row r="118" spans="1:18" ht="37.5" x14ac:dyDescent="0.25">
      <c r="A118" s="114" t="s">
        <v>135</v>
      </c>
      <c r="B118" s="150" t="s">
        <v>308</v>
      </c>
      <c r="C118" s="123"/>
      <c r="D118" s="123"/>
      <c r="E118" s="129"/>
      <c r="F118" s="129"/>
      <c r="G118" s="126"/>
      <c r="H118" s="126"/>
      <c r="I118" s="126"/>
      <c r="J118" s="126"/>
      <c r="K118" s="126">
        <f t="shared" si="18"/>
        <v>0</v>
      </c>
      <c r="L118" s="127"/>
      <c r="M118" s="128"/>
      <c r="N118" s="137"/>
      <c r="O118" s="128">
        <f t="shared" si="21"/>
        <v>0</v>
      </c>
      <c r="P118" s="188">
        <f t="shared" si="22"/>
        <v>0</v>
      </c>
      <c r="Q118" s="117">
        <f t="shared" si="23"/>
        <v>0</v>
      </c>
      <c r="R118" s="117">
        <f t="shared" si="24"/>
        <v>0</v>
      </c>
    </row>
    <row r="119" spans="1:18" ht="18.75" x14ac:dyDescent="0.25">
      <c r="A119" s="111" t="s">
        <v>134</v>
      </c>
      <c r="B119" s="129" t="s">
        <v>133</v>
      </c>
      <c r="C119" s="123" t="s">
        <v>121</v>
      </c>
      <c r="D119" s="124">
        <v>5</v>
      </c>
      <c r="E119" s="125">
        <v>11900</v>
      </c>
      <c r="F119" s="125">
        <f>D119*E119</f>
        <v>59500</v>
      </c>
      <c r="G119" s="126">
        <f t="shared" si="14"/>
        <v>7140</v>
      </c>
      <c r="H119" s="126">
        <f t="shared" si="15"/>
        <v>52360</v>
      </c>
      <c r="I119" s="126">
        <f t="shared" si="16"/>
        <v>4246</v>
      </c>
      <c r="J119" s="126">
        <f t="shared" si="17"/>
        <v>48114</v>
      </c>
      <c r="K119" s="126">
        <f t="shared" si="18"/>
        <v>2406</v>
      </c>
      <c r="L119" s="127">
        <f t="shared" si="19"/>
        <v>45708</v>
      </c>
      <c r="M119" s="128">
        <f t="shared" si="20"/>
        <v>9141.6</v>
      </c>
      <c r="N119" s="137">
        <v>5265</v>
      </c>
      <c r="O119" s="128">
        <f t="shared" si="21"/>
        <v>26325</v>
      </c>
      <c r="P119" s="188">
        <f t="shared" si="22"/>
        <v>457.08000000000004</v>
      </c>
      <c r="Q119" s="117">
        <f t="shared" si="23"/>
        <v>9598.68</v>
      </c>
      <c r="R119" s="117">
        <f t="shared" si="24"/>
        <v>47993.4</v>
      </c>
    </row>
    <row r="120" spans="1:18" ht="18.75" x14ac:dyDescent="0.25">
      <c r="A120" s="111" t="s">
        <v>132</v>
      </c>
      <c r="B120" s="129" t="s">
        <v>131</v>
      </c>
      <c r="C120" s="123" t="s">
        <v>121</v>
      </c>
      <c r="D120" s="124">
        <v>33</v>
      </c>
      <c r="E120" s="125">
        <v>6900</v>
      </c>
      <c r="F120" s="125">
        <f>D120*E120</f>
        <v>227700</v>
      </c>
      <c r="G120" s="126">
        <f t="shared" si="14"/>
        <v>27324</v>
      </c>
      <c r="H120" s="126">
        <f t="shared" si="15"/>
        <v>200376</v>
      </c>
      <c r="I120" s="126">
        <f t="shared" si="16"/>
        <v>16250</v>
      </c>
      <c r="J120" s="126">
        <f t="shared" si="17"/>
        <v>184126</v>
      </c>
      <c r="K120" s="126">
        <f t="shared" si="18"/>
        <v>9206</v>
      </c>
      <c r="L120" s="127">
        <f t="shared" si="19"/>
        <v>174920</v>
      </c>
      <c r="M120" s="128">
        <f t="shared" si="20"/>
        <v>5300.606060606061</v>
      </c>
      <c r="N120" s="137">
        <v>7600</v>
      </c>
      <c r="O120" s="128">
        <f t="shared" si="21"/>
        <v>250800</v>
      </c>
      <c r="P120" s="188">
        <f t="shared" si="22"/>
        <v>265.03030303030306</v>
      </c>
      <c r="Q120" s="117">
        <f t="shared" si="23"/>
        <v>5565.636363636364</v>
      </c>
      <c r="R120" s="117">
        <f t="shared" si="24"/>
        <v>183666</v>
      </c>
    </row>
    <row r="121" spans="1:18" ht="18.75" x14ac:dyDescent="0.25">
      <c r="A121" s="111" t="s">
        <v>130</v>
      </c>
      <c r="B121" s="129" t="s">
        <v>129</v>
      </c>
      <c r="C121" s="123" t="s">
        <v>121</v>
      </c>
      <c r="D121" s="124">
        <v>3</v>
      </c>
      <c r="E121" s="125">
        <v>14400</v>
      </c>
      <c r="F121" s="125">
        <f>D121*E121</f>
        <v>43200</v>
      </c>
      <c r="G121" s="126">
        <f t="shared" si="14"/>
        <v>5184</v>
      </c>
      <c r="H121" s="126">
        <f t="shared" si="15"/>
        <v>38016</v>
      </c>
      <c r="I121" s="126">
        <f t="shared" si="16"/>
        <v>3083</v>
      </c>
      <c r="J121" s="126">
        <f t="shared" si="17"/>
        <v>34933</v>
      </c>
      <c r="K121" s="126">
        <f t="shared" si="18"/>
        <v>1747</v>
      </c>
      <c r="L121" s="127">
        <f t="shared" si="19"/>
        <v>33186</v>
      </c>
      <c r="M121" s="128">
        <f t="shared" si="20"/>
        <v>11062</v>
      </c>
      <c r="N121" s="137">
        <v>10000</v>
      </c>
      <c r="O121" s="128">
        <f t="shared" si="21"/>
        <v>30000</v>
      </c>
      <c r="P121" s="188">
        <f t="shared" si="22"/>
        <v>553.1</v>
      </c>
      <c r="Q121" s="117">
        <f t="shared" si="23"/>
        <v>11615.1</v>
      </c>
      <c r="R121" s="117">
        <f t="shared" si="24"/>
        <v>34845.300000000003</v>
      </c>
    </row>
    <row r="122" spans="1:18" ht="56.25" x14ac:dyDescent="0.25">
      <c r="A122" s="111" t="s">
        <v>128</v>
      </c>
      <c r="B122" s="150" t="s">
        <v>127</v>
      </c>
      <c r="C122" s="123"/>
      <c r="D122" s="123"/>
      <c r="E122" s="129"/>
      <c r="F122" s="129"/>
      <c r="G122" s="126"/>
      <c r="H122" s="126"/>
      <c r="I122" s="126"/>
      <c r="J122" s="126"/>
      <c r="K122" s="126">
        <f t="shared" si="18"/>
        <v>0</v>
      </c>
      <c r="L122" s="127"/>
      <c r="M122" s="128"/>
      <c r="N122" s="137"/>
      <c r="O122" s="128">
        <f t="shared" si="21"/>
        <v>0</v>
      </c>
      <c r="P122" s="188">
        <f t="shared" si="22"/>
        <v>0</v>
      </c>
      <c r="Q122" s="117">
        <f t="shared" si="23"/>
        <v>0</v>
      </c>
      <c r="R122" s="117">
        <f t="shared" si="24"/>
        <v>0</v>
      </c>
    </row>
    <row r="123" spans="1:18" ht="18.75" x14ac:dyDescent="0.25">
      <c r="A123" s="111"/>
      <c r="B123" s="129" t="s">
        <v>126</v>
      </c>
      <c r="C123" s="123" t="s">
        <v>117</v>
      </c>
      <c r="D123" s="124">
        <v>140</v>
      </c>
      <c r="E123" s="125">
        <v>2100</v>
      </c>
      <c r="F123" s="125">
        <f>D123*E123</f>
        <v>294000</v>
      </c>
      <c r="G123" s="126">
        <f t="shared" si="14"/>
        <v>35280</v>
      </c>
      <c r="H123" s="126">
        <f t="shared" si="15"/>
        <v>258720</v>
      </c>
      <c r="I123" s="126">
        <f t="shared" si="16"/>
        <v>20982</v>
      </c>
      <c r="J123" s="126">
        <f t="shared" si="17"/>
        <v>237738</v>
      </c>
      <c r="K123" s="126">
        <f t="shared" si="18"/>
        <v>11887</v>
      </c>
      <c r="L123" s="127">
        <f t="shared" si="19"/>
        <v>225851</v>
      </c>
      <c r="M123" s="128">
        <f t="shared" si="20"/>
        <v>1613.2214285714285</v>
      </c>
      <c r="N123" s="137">
        <v>976</v>
      </c>
      <c r="O123" s="128">
        <f t="shared" si="21"/>
        <v>136640</v>
      </c>
      <c r="P123" s="188">
        <f t="shared" si="22"/>
        <v>80.661071428571432</v>
      </c>
      <c r="Q123" s="117">
        <f t="shared" si="23"/>
        <v>1693.8824999999999</v>
      </c>
      <c r="R123" s="117">
        <f t="shared" si="24"/>
        <v>237143.55</v>
      </c>
    </row>
    <row r="124" spans="1:18" ht="18.75" x14ac:dyDescent="0.25">
      <c r="A124" s="111"/>
      <c r="B124" s="129" t="s">
        <v>125</v>
      </c>
      <c r="C124" s="123" t="s">
        <v>117</v>
      </c>
      <c r="D124" s="124">
        <v>388</v>
      </c>
      <c r="E124" s="125">
        <v>1660</v>
      </c>
      <c r="F124" s="125">
        <f>D124*E124</f>
        <v>644080</v>
      </c>
      <c r="G124" s="126">
        <f t="shared" si="14"/>
        <v>77290</v>
      </c>
      <c r="H124" s="126">
        <f t="shared" si="15"/>
        <v>566790</v>
      </c>
      <c r="I124" s="126">
        <f t="shared" si="16"/>
        <v>45967</v>
      </c>
      <c r="J124" s="126">
        <f t="shared" si="17"/>
        <v>520823</v>
      </c>
      <c r="K124" s="126">
        <f t="shared" si="18"/>
        <v>26041</v>
      </c>
      <c r="L124" s="127">
        <f t="shared" si="19"/>
        <v>494782</v>
      </c>
      <c r="M124" s="128">
        <f t="shared" si="20"/>
        <v>1275.2113402061855</v>
      </c>
      <c r="N124" s="137">
        <v>685</v>
      </c>
      <c r="O124" s="128">
        <f t="shared" si="21"/>
        <v>265780</v>
      </c>
      <c r="P124" s="188">
        <f t="shared" si="22"/>
        <v>63.760567010309273</v>
      </c>
      <c r="Q124" s="117">
        <f t="shared" si="23"/>
        <v>1338.9719072164949</v>
      </c>
      <c r="R124" s="117">
        <f t="shared" si="24"/>
        <v>519521.1</v>
      </c>
    </row>
    <row r="125" spans="1:18" ht="18.75" x14ac:dyDescent="0.25">
      <c r="A125" s="111"/>
      <c r="B125" s="129" t="s">
        <v>124</v>
      </c>
      <c r="C125" s="123" t="s">
        <v>117</v>
      </c>
      <c r="D125" s="124">
        <v>875</v>
      </c>
      <c r="E125" s="125">
        <v>1310</v>
      </c>
      <c r="F125" s="125">
        <f>D125*E125</f>
        <v>1146250</v>
      </c>
      <c r="G125" s="126">
        <f t="shared" si="14"/>
        <v>137550</v>
      </c>
      <c r="H125" s="126">
        <f t="shared" si="15"/>
        <v>1008700</v>
      </c>
      <c r="I125" s="126">
        <f t="shared" si="16"/>
        <v>81806</v>
      </c>
      <c r="J125" s="126">
        <f t="shared" si="17"/>
        <v>926894</v>
      </c>
      <c r="K125" s="126">
        <f t="shared" si="18"/>
        <v>46345</v>
      </c>
      <c r="L125" s="127">
        <f t="shared" si="19"/>
        <v>880549</v>
      </c>
      <c r="M125" s="128">
        <f t="shared" si="20"/>
        <v>1006.3417142857143</v>
      </c>
      <c r="N125" s="137">
        <v>548</v>
      </c>
      <c r="O125" s="128">
        <f t="shared" si="21"/>
        <v>479500</v>
      </c>
      <c r="P125" s="188">
        <f t="shared" si="22"/>
        <v>50.317085714285717</v>
      </c>
      <c r="Q125" s="117">
        <f t="shared" si="23"/>
        <v>1056.6587999999999</v>
      </c>
      <c r="R125" s="117">
        <f t="shared" si="24"/>
        <v>924576.45</v>
      </c>
    </row>
    <row r="126" spans="1:18" ht="37.5" x14ac:dyDescent="0.25">
      <c r="A126" s="111" t="s">
        <v>123</v>
      </c>
      <c r="B126" s="150" t="s">
        <v>122</v>
      </c>
      <c r="C126" s="123" t="s">
        <v>121</v>
      </c>
      <c r="D126" s="124">
        <v>20</v>
      </c>
      <c r="E126" s="125">
        <v>42500</v>
      </c>
      <c r="F126" s="125">
        <f>D126*E126</f>
        <v>850000</v>
      </c>
      <c r="G126" s="126">
        <f t="shared" si="14"/>
        <v>102000</v>
      </c>
      <c r="H126" s="126">
        <f t="shared" si="15"/>
        <v>748000</v>
      </c>
      <c r="I126" s="126">
        <f t="shared" si="16"/>
        <v>60663</v>
      </c>
      <c r="J126" s="126">
        <f t="shared" si="17"/>
        <v>687337</v>
      </c>
      <c r="K126" s="126">
        <f t="shared" si="18"/>
        <v>34367</v>
      </c>
      <c r="L126" s="127">
        <f t="shared" si="19"/>
        <v>652970</v>
      </c>
      <c r="M126" s="128">
        <f t="shared" si="20"/>
        <v>32648.5</v>
      </c>
      <c r="N126" s="137">
        <v>60000</v>
      </c>
      <c r="O126" s="128">
        <f t="shared" si="21"/>
        <v>1200000</v>
      </c>
      <c r="P126" s="188">
        <f t="shared" si="22"/>
        <v>1632.4250000000002</v>
      </c>
      <c r="Q126" s="117">
        <f t="shared" si="23"/>
        <v>34280.925000000003</v>
      </c>
      <c r="R126" s="117">
        <f t="shared" si="24"/>
        <v>685618.5</v>
      </c>
    </row>
    <row r="127" spans="1:18" ht="37.5" x14ac:dyDescent="0.25">
      <c r="A127" s="114" t="s">
        <v>120</v>
      </c>
      <c r="B127" s="150" t="s">
        <v>309</v>
      </c>
      <c r="C127" s="123"/>
      <c r="D127" s="123"/>
      <c r="E127" s="129"/>
      <c r="F127" s="129"/>
      <c r="G127" s="126"/>
      <c r="H127" s="126"/>
      <c r="I127" s="126"/>
      <c r="J127" s="126"/>
      <c r="K127" s="126">
        <f t="shared" si="18"/>
        <v>0</v>
      </c>
      <c r="L127" s="127"/>
      <c r="M127" s="128"/>
      <c r="N127" s="137"/>
      <c r="O127" s="128">
        <f t="shared" si="21"/>
        <v>0</v>
      </c>
      <c r="P127" s="188">
        <f t="shared" si="22"/>
        <v>0</v>
      </c>
      <c r="Q127" s="117">
        <f t="shared" si="23"/>
        <v>0</v>
      </c>
      <c r="R127" s="117">
        <f t="shared" si="24"/>
        <v>0</v>
      </c>
    </row>
    <row r="128" spans="1:18" ht="75" x14ac:dyDescent="0.25">
      <c r="A128" s="111" t="s">
        <v>119</v>
      </c>
      <c r="B128" s="150" t="s">
        <v>118</v>
      </c>
      <c r="C128" s="123"/>
      <c r="D128" s="123"/>
      <c r="E128" s="129"/>
      <c r="F128" s="129"/>
      <c r="G128" s="126"/>
      <c r="H128" s="126"/>
      <c r="I128" s="126"/>
      <c r="J128" s="126"/>
      <c r="K128" s="126">
        <f t="shared" si="18"/>
        <v>0</v>
      </c>
      <c r="L128" s="127"/>
      <c r="M128" s="128"/>
      <c r="N128" s="137"/>
      <c r="O128" s="128">
        <f t="shared" si="21"/>
        <v>0</v>
      </c>
      <c r="P128" s="188">
        <f t="shared" si="22"/>
        <v>0</v>
      </c>
      <c r="Q128" s="117">
        <f t="shared" si="23"/>
        <v>0</v>
      </c>
      <c r="R128" s="117">
        <f t="shared" si="24"/>
        <v>0</v>
      </c>
    </row>
    <row r="129" spans="1:18" ht="18.75" x14ac:dyDescent="0.25">
      <c r="A129" s="111"/>
      <c r="B129" s="129" t="s">
        <v>114</v>
      </c>
      <c r="C129" s="123" t="s">
        <v>117</v>
      </c>
      <c r="D129" s="124">
        <v>1000</v>
      </c>
      <c r="E129" s="125">
        <v>3500</v>
      </c>
      <c r="F129" s="125">
        <f>D129*E129</f>
        <v>3500000</v>
      </c>
      <c r="G129" s="126">
        <f t="shared" si="14"/>
        <v>420000</v>
      </c>
      <c r="H129" s="126">
        <f t="shared" si="15"/>
        <v>3080000</v>
      </c>
      <c r="I129" s="126">
        <f t="shared" si="16"/>
        <v>249788</v>
      </c>
      <c r="J129" s="126">
        <f t="shared" si="17"/>
        <v>2830212</v>
      </c>
      <c r="K129" s="126">
        <f t="shared" si="18"/>
        <v>141511</v>
      </c>
      <c r="L129" s="127">
        <f t="shared" si="19"/>
        <v>2688701</v>
      </c>
      <c r="M129" s="128">
        <f t="shared" si="20"/>
        <v>2688.701</v>
      </c>
      <c r="N129" s="137">
        <v>3550</v>
      </c>
      <c r="O129" s="128">
        <f t="shared" si="21"/>
        <v>3550000</v>
      </c>
      <c r="P129" s="188">
        <f t="shared" si="22"/>
        <v>134.43505000000002</v>
      </c>
      <c r="Q129" s="117">
        <f t="shared" si="23"/>
        <v>2823.1360500000001</v>
      </c>
      <c r="R129" s="117">
        <f t="shared" si="24"/>
        <v>2823136.0500000003</v>
      </c>
    </row>
    <row r="130" spans="1:18" ht="37.5" x14ac:dyDescent="0.25">
      <c r="A130" s="111" t="s">
        <v>116</v>
      </c>
      <c r="B130" s="150" t="s">
        <v>115</v>
      </c>
      <c r="C130" s="123"/>
      <c r="D130" s="123"/>
      <c r="E130" s="129"/>
      <c r="F130" s="129"/>
      <c r="G130" s="126"/>
      <c r="H130" s="126"/>
      <c r="I130" s="126"/>
      <c r="J130" s="126"/>
      <c r="K130" s="126">
        <f t="shared" si="18"/>
        <v>0</v>
      </c>
      <c r="L130" s="127"/>
      <c r="M130" s="128"/>
      <c r="N130" s="137"/>
      <c r="O130" s="128">
        <f t="shared" si="21"/>
        <v>0</v>
      </c>
      <c r="P130" s="188">
        <f t="shared" si="22"/>
        <v>0</v>
      </c>
      <c r="Q130" s="117">
        <f t="shared" si="23"/>
        <v>0</v>
      </c>
      <c r="R130" s="117">
        <f t="shared" si="24"/>
        <v>0</v>
      </c>
    </row>
    <row r="131" spans="1:18" ht="18.75" x14ac:dyDescent="0.25">
      <c r="A131" s="111"/>
      <c r="B131" s="129" t="s">
        <v>114</v>
      </c>
      <c r="C131" s="123" t="s">
        <v>65</v>
      </c>
      <c r="D131" s="124">
        <v>4</v>
      </c>
      <c r="E131" s="125">
        <v>92202</v>
      </c>
      <c r="F131" s="125">
        <f>D131*E131</f>
        <v>368808</v>
      </c>
      <c r="G131" s="126">
        <f t="shared" si="14"/>
        <v>44257</v>
      </c>
      <c r="H131" s="126">
        <f t="shared" si="15"/>
        <v>324551</v>
      </c>
      <c r="I131" s="126">
        <f t="shared" si="16"/>
        <v>26321</v>
      </c>
      <c r="J131" s="126">
        <f t="shared" si="17"/>
        <v>298230</v>
      </c>
      <c r="K131" s="126">
        <f t="shared" si="18"/>
        <v>14912</v>
      </c>
      <c r="L131" s="127">
        <f t="shared" si="19"/>
        <v>283318</v>
      </c>
      <c r="M131" s="128">
        <f t="shared" si="20"/>
        <v>70829.5</v>
      </c>
      <c r="N131" s="137">
        <v>68000</v>
      </c>
      <c r="O131" s="128">
        <f t="shared" si="21"/>
        <v>272000</v>
      </c>
      <c r="P131" s="188">
        <f t="shared" si="22"/>
        <v>3541.4750000000004</v>
      </c>
      <c r="Q131" s="117">
        <f t="shared" si="23"/>
        <v>74370.975000000006</v>
      </c>
      <c r="R131" s="117">
        <f t="shared" si="24"/>
        <v>297483.90000000002</v>
      </c>
    </row>
    <row r="132" spans="1:18" ht="37.5" x14ac:dyDescent="0.25">
      <c r="A132" s="111" t="s">
        <v>113</v>
      </c>
      <c r="B132" s="150" t="s">
        <v>112</v>
      </c>
      <c r="C132" s="123" t="s">
        <v>65</v>
      </c>
      <c r="D132" s="124">
        <v>1</v>
      </c>
      <c r="E132" s="125">
        <v>70000</v>
      </c>
      <c r="F132" s="125">
        <f>D132*E132</f>
        <v>70000</v>
      </c>
      <c r="G132" s="126">
        <f t="shared" si="14"/>
        <v>8400</v>
      </c>
      <c r="H132" s="126">
        <f t="shared" si="15"/>
        <v>61600</v>
      </c>
      <c r="I132" s="126">
        <f t="shared" si="16"/>
        <v>4996</v>
      </c>
      <c r="J132" s="126">
        <f t="shared" si="17"/>
        <v>56604</v>
      </c>
      <c r="K132" s="126">
        <f t="shared" si="18"/>
        <v>2830</v>
      </c>
      <c r="L132" s="127">
        <f t="shared" si="19"/>
        <v>53774</v>
      </c>
      <c r="M132" s="128">
        <f t="shared" si="20"/>
        <v>53774</v>
      </c>
      <c r="N132" s="137">
        <v>72000</v>
      </c>
      <c r="O132" s="128">
        <f t="shared" si="21"/>
        <v>72000</v>
      </c>
      <c r="P132" s="188">
        <f t="shared" si="22"/>
        <v>2688.7000000000003</v>
      </c>
      <c r="Q132" s="117">
        <f t="shared" si="23"/>
        <v>56462.7</v>
      </c>
      <c r="R132" s="117">
        <f t="shared" si="24"/>
        <v>56462.7</v>
      </c>
    </row>
    <row r="133" spans="1:18" ht="18.75" x14ac:dyDescent="0.25">
      <c r="A133" s="111"/>
      <c r="B133" s="150"/>
      <c r="C133" s="123"/>
      <c r="D133" s="124"/>
      <c r="E133" s="125"/>
      <c r="F133" s="125"/>
      <c r="G133" s="126"/>
      <c r="H133" s="126"/>
      <c r="I133" s="126"/>
      <c r="J133" s="126"/>
      <c r="K133" s="126">
        <f t="shared" si="18"/>
        <v>0</v>
      </c>
      <c r="L133" s="127"/>
      <c r="M133" s="128"/>
      <c r="N133" s="137"/>
      <c r="O133" s="128">
        <f t="shared" si="21"/>
        <v>0</v>
      </c>
      <c r="P133" s="188">
        <f t="shared" si="22"/>
        <v>0</v>
      </c>
      <c r="Q133" s="117">
        <f t="shared" si="23"/>
        <v>0</v>
      </c>
      <c r="R133" s="117">
        <f t="shared" si="24"/>
        <v>0</v>
      </c>
    </row>
    <row r="134" spans="1:18" ht="18.75" x14ac:dyDescent="0.25">
      <c r="A134" s="111"/>
      <c r="B134" s="153" t="s">
        <v>111</v>
      </c>
      <c r="C134" s="131"/>
      <c r="D134" s="123"/>
      <c r="E134" s="131"/>
      <c r="F134" s="132"/>
      <c r="G134" s="126"/>
      <c r="H134" s="126"/>
      <c r="I134" s="126"/>
      <c r="J134" s="126"/>
      <c r="K134" s="126">
        <f t="shared" si="18"/>
        <v>0</v>
      </c>
      <c r="L134" s="127"/>
      <c r="M134" s="128"/>
      <c r="N134" s="137"/>
      <c r="O134" s="128">
        <f t="shared" si="21"/>
        <v>0</v>
      </c>
      <c r="P134" s="188">
        <f t="shared" si="22"/>
        <v>0</v>
      </c>
      <c r="Q134" s="117">
        <f t="shared" si="23"/>
        <v>0</v>
      </c>
      <c r="R134" s="117">
        <f t="shared" si="24"/>
        <v>0</v>
      </c>
    </row>
    <row r="135" spans="1:18" ht="18.75" x14ac:dyDescent="0.25">
      <c r="A135" s="111"/>
      <c r="B135" s="148" t="s">
        <v>110</v>
      </c>
      <c r="C135" s="123"/>
      <c r="D135" s="123"/>
      <c r="E135" s="129"/>
      <c r="F135" s="129"/>
      <c r="G135" s="126"/>
      <c r="H135" s="126"/>
      <c r="I135" s="126"/>
      <c r="J135" s="126"/>
      <c r="K135" s="126">
        <f t="shared" si="18"/>
        <v>0</v>
      </c>
      <c r="L135" s="127"/>
      <c r="M135" s="128"/>
      <c r="N135" s="137"/>
      <c r="O135" s="128">
        <f t="shared" si="21"/>
        <v>0</v>
      </c>
      <c r="P135" s="188">
        <f t="shared" si="22"/>
        <v>0</v>
      </c>
      <c r="Q135" s="117">
        <f t="shared" si="23"/>
        <v>0</v>
      </c>
      <c r="R135" s="117">
        <f t="shared" si="24"/>
        <v>0</v>
      </c>
    </row>
    <row r="136" spans="1:18" ht="18.75" x14ac:dyDescent="0.25">
      <c r="A136" s="111"/>
      <c r="B136" s="148" t="s">
        <v>109</v>
      </c>
      <c r="C136" s="123"/>
      <c r="D136" s="123"/>
      <c r="E136" s="129"/>
      <c r="F136" s="129"/>
      <c r="G136" s="126"/>
      <c r="H136" s="126"/>
      <c r="I136" s="126"/>
      <c r="J136" s="126"/>
      <c r="K136" s="126">
        <f t="shared" si="18"/>
        <v>0</v>
      </c>
      <c r="L136" s="127"/>
      <c r="M136" s="128"/>
      <c r="N136" s="137"/>
      <c r="O136" s="128">
        <f t="shared" si="21"/>
        <v>0</v>
      </c>
      <c r="P136" s="188">
        <f t="shared" si="22"/>
        <v>0</v>
      </c>
      <c r="Q136" s="117">
        <f t="shared" si="23"/>
        <v>0</v>
      </c>
      <c r="R136" s="117">
        <f t="shared" si="24"/>
        <v>0</v>
      </c>
    </row>
    <row r="137" spans="1:18" ht="37.5" x14ac:dyDescent="0.25">
      <c r="A137" s="111"/>
      <c r="B137" s="150" t="s">
        <v>310</v>
      </c>
      <c r="C137" s="123"/>
      <c r="D137" s="123"/>
      <c r="E137" s="129"/>
      <c r="F137" s="129"/>
      <c r="G137" s="126"/>
      <c r="H137" s="126"/>
      <c r="I137" s="126"/>
      <c r="J137" s="126"/>
      <c r="K137" s="126">
        <f t="shared" si="18"/>
        <v>0</v>
      </c>
      <c r="L137" s="127"/>
      <c r="M137" s="128"/>
      <c r="N137" s="137"/>
      <c r="O137" s="128">
        <f t="shared" si="21"/>
        <v>0</v>
      </c>
      <c r="P137" s="188">
        <f t="shared" si="22"/>
        <v>0</v>
      </c>
      <c r="Q137" s="117">
        <f t="shared" si="23"/>
        <v>0</v>
      </c>
      <c r="R137" s="117">
        <f t="shared" si="24"/>
        <v>0</v>
      </c>
    </row>
    <row r="138" spans="1:18" ht="93.75" x14ac:dyDescent="0.25">
      <c r="A138" s="111" t="s">
        <v>108</v>
      </c>
      <c r="B138" s="150" t="s">
        <v>107</v>
      </c>
      <c r="C138" s="123"/>
      <c r="D138" s="123"/>
      <c r="E138" s="129"/>
      <c r="F138" s="129"/>
      <c r="G138" s="126"/>
      <c r="H138" s="126"/>
      <c r="I138" s="126"/>
      <c r="J138" s="126"/>
      <c r="K138" s="126">
        <f t="shared" si="18"/>
        <v>0</v>
      </c>
      <c r="L138" s="127"/>
      <c r="M138" s="128"/>
      <c r="N138" s="137"/>
      <c r="O138" s="128">
        <f t="shared" si="21"/>
        <v>0</v>
      </c>
      <c r="P138" s="188">
        <f t="shared" si="22"/>
        <v>0</v>
      </c>
      <c r="Q138" s="117">
        <f t="shared" si="23"/>
        <v>0</v>
      </c>
      <c r="R138" s="117">
        <f t="shared" si="24"/>
        <v>0</v>
      </c>
    </row>
    <row r="139" spans="1:18" ht="18.75" x14ac:dyDescent="0.25">
      <c r="A139" s="111"/>
      <c r="B139" s="129" t="s">
        <v>89</v>
      </c>
      <c r="C139" s="123" t="s">
        <v>68</v>
      </c>
      <c r="D139" s="124">
        <v>31</v>
      </c>
      <c r="E139" s="125">
        <v>3370</v>
      </c>
      <c r="F139" s="125">
        <f>D139*E139</f>
        <v>104470</v>
      </c>
      <c r="G139" s="126">
        <f t="shared" si="14"/>
        <v>12536</v>
      </c>
      <c r="H139" s="126">
        <f t="shared" si="15"/>
        <v>91934</v>
      </c>
      <c r="I139" s="126">
        <f t="shared" si="16"/>
        <v>7456</v>
      </c>
      <c r="J139" s="126">
        <f t="shared" si="17"/>
        <v>84478</v>
      </c>
      <c r="K139" s="126">
        <f t="shared" si="18"/>
        <v>4224</v>
      </c>
      <c r="L139" s="127">
        <f t="shared" si="19"/>
        <v>80254</v>
      </c>
      <c r="M139" s="128">
        <f t="shared" si="20"/>
        <v>2588.8387096774195</v>
      </c>
      <c r="N139" s="137">
        <v>3300</v>
      </c>
      <c r="O139" s="128">
        <f t="shared" si="21"/>
        <v>102300</v>
      </c>
      <c r="P139" s="188">
        <f t="shared" si="22"/>
        <v>129.44193548387099</v>
      </c>
      <c r="Q139" s="117">
        <f t="shared" si="23"/>
        <v>2718.2806451612905</v>
      </c>
      <c r="R139" s="117">
        <f t="shared" si="24"/>
        <v>84266.700000000012</v>
      </c>
    </row>
    <row r="140" spans="1:18" ht="18.75" x14ac:dyDescent="0.25">
      <c r="A140" s="111"/>
      <c r="B140" s="129" t="s">
        <v>101</v>
      </c>
      <c r="C140" s="123" t="s">
        <v>68</v>
      </c>
      <c r="D140" s="124">
        <v>119</v>
      </c>
      <c r="E140" s="125">
        <v>2100</v>
      </c>
      <c r="F140" s="125">
        <f>D140*E140</f>
        <v>249900</v>
      </c>
      <c r="G140" s="126">
        <f t="shared" ref="G140:G172" si="26">+ROUND(F140*12%,0)</f>
        <v>29988</v>
      </c>
      <c r="H140" s="126">
        <f t="shared" ref="H140:H172" si="27">+F140-G140</f>
        <v>219912</v>
      </c>
      <c r="I140" s="126">
        <f t="shared" ref="I140:I172" si="28">+ROUND(H140*8.11%,0)</f>
        <v>17835</v>
      </c>
      <c r="J140" s="126">
        <f t="shared" ref="J140:J172" si="29">+H140-I140</f>
        <v>202077</v>
      </c>
      <c r="K140" s="126">
        <f t="shared" ref="K140:K172" si="30">+ROUND(J140*5%,0)</f>
        <v>10104</v>
      </c>
      <c r="L140" s="127">
        <f t="shared" ref="L140:L172" si="31">+J140-K140</f>
        <v>191973</v>
      </c>
      <c r="M140" s="128">
        <f t="shared" ref="M140:M172" si="32">L140/D140</f>
        <v>1613.2184873949579</v>
      </c>
      <c r="N140" s="137">
        <v>1850</v>
      </c>
      <c r="O140" s="128">
        <f t="shared" ref="O140:O172" si="33">N140*D140</f>
        <v>220150</v>
      </c>
      <c r="P140" s="188">
        <f t="shared" ref="P140:P172" si="34">M140*5%</f>
        <v>80.660924369747903</v>
      </c>
      <c r="Q140" s="117">
        <f t="shared" ref="Q140:Q172" si="35">P140+M140</f>
        <v>1693.8794117647058</v>
      </c>
      <c r="R140" s="117">
        <f t="shared" ref="R140:R172" si="36">Q140*D140</f>
        <v>201571.65</v>
      </c>
    </row>
    <row r="141" spans="1:18" ht="18.75" x14ac:dyDescent="0.25">
      <c r="A141" s="111"/>
      <c r="B141" s="129" t="s">
        <v>100</v>
      </c>
      <c r="C141" s="123" t="s">
        <v>68</v>
      </c>
      <c r="D141" s="124">
        <v>6</v>
      </c>
      <c r="E141" s="129">
        <v>1310</v>
      </c>
      <c r="F141" s="125">
        <f>D141*E141</f>
        <v>7860</v>
      </c>
      <c r="G141" s="126">
        <f t="shared" si="26"/>
        <v>943</v>
      </c>
      <c r="H141" s="126">
        <f t="shared" si="27"/>
        <v>6917</v>
      </c>
      <c r="I141" s="126">
        <f t="shared" si="28"/>
        <v>561</v>
      </c>
      <c r="J141" s="126">
        <f t="shared" si="29"/>
        <v>6356</v>
      </c>
      <c r="K141" s="126">
        <f t="shared" si="30"/>
        <v>318</v>
      </c>
      <c r="L141" s="127">
        <f t="shared" si="31"/>
        <v>6038</v>
      </c>
      <c r="M141" s="128">
        <f t="shared" si="32"/>
        <v>1006.3333333333334</v>
      </c>
      <c r="N141" s="137">
        <v>1020</v>
      </c>
      <c r="O141" s="128">
        <f t="shared" si="33"/>
        <v>6120</v>
      </c>
      <c r="P141" s="188">
        <f t="shared" si="34"/>
        <v>50.31666666666667</v>
      </c>
      <c r="Q141" s="117">
        <f t="shared" si="35"/>
        <v>1056.6500000000001</v>
      </c>
      <c r="R141" s="117">
        <f t="shared" si="36"/>
        <v>6339.9000000000005</v>
      </c>
    </row>
    <row r="142" spans="1:18" ht="37.5" x14ac:dyDescent="0.25">
      <c r="A142" s="111"/>
      <c r="B142" s="150" t="s">
        <v>311</v>
      </c>
      <c r="C142" s="123"/>
      <c r="D142" s="123"/>
      <c r="E142" s="129"/>
      <c r="F142" s="129"/>
      <c r="G142" s="126"/>
      <c r="H142" s="126"/>
      <c r="I142" s="126"/>
      <c r="J142" s="126"/>
      <c r="K142" s="126">
        <f t="shared" si="30"/>
        <v>0</v>
      </c>
      <c r="L142" s="127"/>
      <c r="M142" s="128"/>
      <c r="N142" s="137"/>
      <c r="O142" s="128">
        <f t="shared" si="33"/>
        <v>0</v>
      </c>
      <c r="P142" s="188">
        <f t="shared" si="34"/>
        <v>0</v>
      </c>
      <c r="Q142" s="117">
        <f t="shared" si="35"/>
        <v>0</v>
      </c>
      <c r="R142" s="117">
        <f t="shared" si="36"/>
        <v>0</v>
      </c>
    </row>
    <row r="143" spans="1:18" ht="93.75" x14ac:dyDescent="0.25">
      <c r="A143" s="111" t="s">
        <v>106</v>
      </c>
      <c r="B143" s="150" t="s">
        <v>105</v>
      </c>
      <c r="C143" s="123"/>
      <c r="D143" s="123"/>
      <c r="E143" s="125"/>
      <c r="F143" s="129"/>
      <c r="G143" s="126"/>
      <c r="H143" s="126"/>
      <c r="I143" s="126"/>
      <c r="J143" s="126"/>
      <c r="K143" s="126">
        <f t="shared" si="30"/>
        <v>0</v>
      </c>
      <c r="L143" s="127"/>
      <c r="M143" s="128"/>
      <c r="N143" s="137"/>
      <c r="O143" s="128">
        <f t="shared" si="33"/>
        <v>0</v>
      </c>
      <c r="P143" s="188">
        <f t="shared" si="34"/>
        <v>0</v>
      </c>
      <c r="Q143" s="117">
        <f t="shared" si="35"/>
        <v>0</v>
      </c>
      <c r="R143" s="117">
        <f t="shared" si="36"/>
        <v>0</v>
      </c>
    </row>
    <row r="144" spans="1:18" ht="18.75" x14ac:dyDescent="0.25">
      <c r="A144" s="111"/>
      <c r="B144" s="129" t="s">
        <v>104</v>
      </c>
      <c r="C144" s="123" t="s">
        <v>68</v>
      </c>
      <c r="D144" s="124">
        <v>125</v>
      </c>
      <c r="E144" s="129">
        <v>1870</v>
      </c>
      <c r="F144" s="125">
        <f>D144*E144</f>
        <v>233750</v>
      </c>
      <c r="G144" s="126">
        <f t="shared" si="26"/>
        <v>28050</v>
      </c>
      <c r="H144" s="126">
        <f t="shared" si="27"/>
        <v>205700</v>
      </c>
      <c r="I144" s="126">
        <f t="shared" si="28"/>
        <v>16682</v>
      </c>
      <c r="J144" s="126">
        <f t="shared" si="29"/>
        <v>189018</v>
      </c>
      <c r="K144" s="126">
        <f t="shared" si="30"/>
        <v>9451</v>
      </c>
      <c r="L144" s="127">
        <f t="shared" si="31"/>
        <v>179567</v>
      </c>
      <c r="M144" s="128">
        <f t="shared" si="32"/>
        <v>1436.5360000000001</v>
      </c>
      <c r="N144" s="137">
        <v>1250</v>
      </c>
      <c r="O144" s="128">
        <f t="shared" si="33"/>
        <v>156250</v>
      </c>
      <c r="P144" s="188">
        <f t="shared" si="34"/>
        <v>71.826800000000006</v>
      </c>
      <c r="Q144" s="117">
        <f t="shared" si="35"/>
        <v>1508.3628000000001</v>
      </c>
      <c r="R144" s="117">
        <f t="shared" si="36"/>
        <v>188545.35</v>
      </c>
    </row>
    <row r="145" spans="1:18" ht="37.5" x14ac:dyDescent="0.25">
      <c r="A145" s="111"/>
      <c r="B145" s="150" t="s">
        <v>312</v>
      </c>
      <c r="C145" s="123"/>
      <c r="D145" s="123"/>
      <c r="E145" s="129"/>
      <c r="F145" s="129"/>
      <c r="G145" s="126"/>
      <c r="H145" s="126"/>
      <c r="I145" s="126"/>
      <c r="J145" s="126"/>
      <c r="K145" s="126">
        <f t="shared" si="30"/>
        <v>0</v>
      </c>
      <c r="L145" s="127"/>
      <c r="M145" s="128"/>
      <c r="N145" s="137"/>
      <c r="O145" s="128">
        <f t="shared" si="33"/>
        <v>0</v>
      </c>
      <c r="P145" s="188">
        <f t="shared" si="34"/>
        <v>0</v>
      </c>
      <c r="Q145" s="117">
        <f t="shared" si="35"/>
        <v>0</v>
      </c>
      <c r="R145" s="117">
        <f t="shared" si="36"/>
        <v>0</v>
      </c>
    </row>
    <row r="146" spans="1:18" ht="56.25" x14ac:dyDescent="0.25">
      <c r="A146" s="111" t="s">
        <v>103</v>
      </c>
      <c r="B146" s="150" t="s">
        <v>102</v>
      </c>
      <c r="C146" s="123"/>
      <c r="D146" s="123"/>
      <c r="E146" s="125"/>
      <c r="F146" s="129"/>
      <c r="G146" s="126"/>
      <c r="H146" s="126"/>
      <c r="I146" s="126"/>
      <c r="J146" s="126"/>
      <c r="K146" s="126">
        <f t="shared" si="30"/>
        <v>0</v>
      </c>
      <c r="L146" s="127"/>
      <c r="M146" s="128"/>
      <c r="N146" s="137"/>
      <c r="O146" s="128">
        <f t="shared" si="33"/>
        <v>0</v>
      </c>
      <c r="P146" s="188">
        <f t="shared" si="34"/>
        <v>0</v>
      </c>
      <c r="Q146" s="117">
        <f t="shared" si="35"/>
        <v>0</v>
      </c>
      <c r="R146" s="117">
        <f t="shared" si="36"/>
        <v>0</v>
      </c>
    </row>
    <row r="147" spans="1:18" ht="18.75" x14ac:dyDescent="0.25">
      <c r="A147" s="111"/>
      <c r="B147" s="129" t="s">
        <v>89</v>
      </c>
      <c r="C147" s="123" t="s">
        <v>13</v>
      </c>
      <c r="D147" s="124">
        <v>3</v>
      </c>
      <c r="E147" s="125">
        <v>93202</v>
      </c>
      <c r="F147" s="125">
        <f>D147*E147</f>
        <v>279606</v>
      </c>
      <c r="G147" s="126">
        <f t="shared" si="26"/>
        <v>33553</v>
      </c>
      <c r="H147" s="126">
        <f t="shared" si="27"/>
        <v>246053</v>
      </c>
      <c r="I147" s="126">
        <f t="shared" si="28"/>
        <v>19955</v>
      </c>
      <c r="J147" s="126">
        <f t="shared" si="29"/>
        <v>226098</v>
      </c>
      <c r="K147" s="126">
        <f t="shared" si="30"/>
        <v>11305</v>
      </c>
      <c r="L147" s="127">
        <f t="shared" si="31"/>
        <v>214793</v>
      </c>
      <c r="M147" s="128">
        <f t="shared" si="32"/>
        <v>71597.666666666672</v>
      </c>
      <c r="N147" s="137">
        <v>48000</v>
      </c>
      <c r="O147" s="128">
        <f t="shared" si="33"/>
        <v>144000</v>
      </c>
      <c r="P147" s="188">
        <f t="shared" si="34"/>
        <v>3579.8833333333337</v>
      </c>
      <c r="Q147" s="117">
        <f t="shared" si="35"/>
        <v>75177.55</v>
      </c>
      <c r="R147" s="117">
        <f t="shared" si="36"/>
        <v>225532.65000000002</v>
      </c>
    </row>
    <row r="148" spans="1:18" ht="18.75" x14ac:dyDescent="0.25">
      <c r="A148" s="111"/>
      <c r="B148" s="129" t="s">
        <v>101</v>
      </c>
      <c r="C148" s="123" t="s">
        <v>13</v>
      </c>
      <c r="D148" s="124">
        <v>9</v>
      </c>
      <c r="E148" s="125">
        <v>52900</v>
      </c>
      <c r="F148" s="125">
        <f>D148*E148</f>
        <v>476100</v>
      </c>
      <c r="G148" s="126">
        <f t="shared" si="26"/>
        <v>57132</v>
      </c>
      <c r="H148" s="126">
        <f t="shared" si="27"/>
        <v>418968</v>
      </c>
      <c r="I148" s="126">
        <f t="shared" si="28"/>
        <v>33978</v>
      </c>
      <c r="J148" s="126">
        <f t="shared" si="29"/>
        <v>384990</v>
      </c>
      <c r="K148" s="126">
        <f t="shared" si="30"/>
        <v>19250</v>
      </c>
      <c r="L148" s="127">
        <f t="shared" si="31"/>
        <v>365740</v>
      </c>
      <c r="M148" s="128">
        <f t="shared" si="32"/>
        <v>40637.777777777781</v>
      </c>
      <c r="N148" s="137">
        <v>32000</v>
      </c>
      <c r="O148" s="128">
        <f t="shared" si="33"/>
        <v>288000</v>
      </c>
      <c r="P148" s="188">
        <f t="shared" si="34"/>
        <v>2031.8888888888891</v>
      </c>
      <c r="Q148" s="117">
        <f t="shared" si="35"/>
        <v>42669.666666666672</v>
      </c>
      <c r="R148" s="117">
        <f t="shared" si="36"/>
        <v>384027.00000000006</v>
      </c>
    </row>
    <row r="149" spans="1:18" ht="18.75" x14ac:dyDescent="0.25">
      <c r="A149" s="111"/>
      <c r="B149" s="129" t="s">
        <v>100</v>
      </c>
      <c r="C149" s="123" t="s">
        <v>13</v>
      </c>
      <c r="D149" s="124">
        <v>1</v>
      </c>
      <c r="E149" s="129">
        <v>31460</v>
      </c>
      <c r="F149" s="125">
        <f>D149*E149</f>
        <v>31460</v>
      </c>
      <c r="G149" s="126">
        <f t="shared" si="26"/>
        <v>3775</v>
      </c>
      <c r="H149" s="126">
        <f t="shared" si="27"/>
        <v>27685</v>
      </c>
      <c r="I149" s="126">
        <f t="shared" si="28"/>
        <v>2245</v>
      </c>
      <c r="J149" s="126">
        <f t="shared" si="29"/>
        <v>25440</v>
      </c>
      <c r="K149" s="126">
        <f t="shared" si="30"/>
        <v>1272</v>
      </c>
      <c r="L149" s="127">
        <f t="shared" si="31"/>
        <v>24168</v>
      </c>
      <c r="M149" s="128">
        <f t="shared" si="32"/>
        <v>24168</v>
      </c>
      <c r="N149" s="137">
        <v>17500</v>
      </c>
      <c r="O149" s="128">
        <f t="shared" si="33"/>
        <v>17500</v>
      </c>
      <c r="P149" s="188">
        <f t="shared" si="34"/>
        <v>1208.4000000000001</v>
      </c>
      <c r="Q149" s="117">
        <f t="shared" si="35"/>
        <v>25376.400000000001</v>
      </c>
      <c r="R149" s="117">
        <f t="shared" si="36"/>
        <v>25376.400000000001</v>
      </c>
    </row>
    <row r="150" spans="1:18" ht="56.25" x14ac:dyDescent="0.25">
      <c r="A150" s="111" t="s">
        <v>99</v>
      </c>
      <c r="B150" s="150" t="s">
        <v>98</v>
      </c>
      <c r="C150" s="123"/>
      <c r="D150" s="123"/>
      <c r="E150" s="125"/>
      <c r="F150" s="129"/>
      <c r="G150" s="126"/>
      <c r="H150" s="126"/>
      <c r="I150" s="126"/>
      <c r="J150" s="126"/>
      <c r="K150" s="126">
        <f t="shared" si="30"/>
        <v>0</v>
      </c>
      <c r="L150" s="127"/>
      <c r="M150" s="128"/>
      <c r="N150" s="137"/>
      <c r="O150" s="128">
        <f t="shared" si="33"/>
        <v>0</v>
      </c>
      <c r="P150" s="188">
        <f t="shared" si="34"/>
        <v>0</v>
      </c>
      <c r="Q150" s="117">
        <f t="shared" si="35"/>
        <v>0</v>
      </c>
      <c r="R150" s="117">
        <f t="shared" si="36"/>
        <v>0</v>
      </c>
    </row>
    <row r="151" spans="1:18" ht="18.75" x14ac:dyDescent="0.25">
      <c r="A151" s="111"/>
      <c r="B151" s="129" t="s">
        <v>74</v>
      </c>
      <c r="C151" s="123" t="s">
        <v>13</v>
      </c>
      <c r="D151" s="124">
        <v>6</v>
      </c>
      <c r="E151" s="125">
        <v>58880</v>
      </c>
      <c r="F151" s="125">
        <f>D151*E151</f>
        <v>353280</v>
      </c>
      <c r="G151" s="126">
        <f t="shared" si="26"/>
        <v>42394</v>
      </c>
      <c r="H151" s="126">
        <f t="shared" si="27"/>
        <v>310886</v>
      </c>
      <c r="I151" s="126">
        <f t="shared" si="28"/>
        <v>25213</v>
      </c>
      <c r="J151" s="126">
        <f t="shared" si="29"/>
        <v>285673</v>
      </c>
      <c r="K151" s="126">
        <f t="shared" si="30"/>
        <v>14284</v>
      </c>
      <c r="L151" s="127">
        <f t="shared" si="31"/>
        <v>271389</v>
      </c>
      <c r="M151" s="128">
        <f t="shared" si="32"/>
        <v>45231.5</v>
      </c>
      <c r="N151" s="137">
        <v>35000</v>
      </c>
      <c r="O151" s="128">
        <f t="shared" si="33"/>
        <v>210000</v>
      </c>
      <c r="P151" s="188">
        <f t="shared" si="34"/>
        <v>2261.5750000000003</v>
      </c>
      <c r="Q151" s="117">
        <f t="shared" si="35"/>
        <v>47493.074999999997</v>
      </c>
      <c r="R151" s="117">
        <f t="shared" si="36"/>
        <v>284958.44999999995</v>
      </c>
    </row>
    <row r="152" spans="1:18" ht="18.75" x14ac:dyDescent="0.25">
      <c r="A152" s="111"/>
      <c r="B152" s="129" t="s">
        <v>97</v>
      </c>
      <c r="C152" s="123" t="s">
        <v>13</v>
      </c>
      <c r="D152" s="124">
        <v>1</v>
      </c>
      <c r="E152" s="129">
        <v>30240</v>
      </c>
      <c r="F152" s="125">
        <f>D152*E152</f>
        <v>30240</v>
      </c>
      <c r="G152" s="126">
        <f t="shared" si="26"/>
        <v>3629</v>
      </c>
      <c r="H152" s="126">
        <f t="shared" si="27"/>
        <v>26611</v>
      </c>
      <c r="I152" s="126">
        <f t="shared" si="28"/>
        <v>2158</v>
      </c>
      <c r="J152" s="126">
        <f t="shared" si="29"/>
        <v>24453</v>
      </c>
      <c r="K152" s="126">
        <f t="shared" si="30"/>
        <v>1223</v>
      </c>
      <c r="L152" s="127">
        <f t="shared" si="31"/>
        <v>23230</v>
      </c>
      <c r="M152" s="128">
        <f t="shared" si="32"/>
        <v>23230</v>
      </c>
      <c r="N152" s="137">
        <v>13000</v>
      </c>
      <c r="O152" s="128">
        <f t="shared" si="33"/>
        <v>13000</v>
      </c>
      <c r="P152" s="188">
        <f t="shared" si="34"/>
        <v>1161.5</v>
      </c>
      <c r="Q152" s="117">
        <f t="shared" si="35"/>
        <v>24391.5</v>
      </c>
      <c r="R152" s="117">
        <f t="shared" si="36"/>
        <v>24391.5</v>
      </c>
    </row>
    <row r="153" spans="1:18" ht="56.25" x14ac:dyDescent="0.25">
      <c r="A153" s="111" t="s">
        <v>96</v>
      </c>
      <c r="B153" s="150" t="s">
        <v>95</v>
      </c>
      <c r="C153" s="123"/>
      <c r="D153" s="123"/>
      <c r="E153" s="125"/>
      <c r="F153" s="129"/>
      <c r="G153" s="126"/>
      <c r="H153" s="126"/>
      <c r="I153" s="126"/>
      <c r="J153" s="126"/>
      <c r="K153" s="126">
        <f t="shared" si="30"/>
        <v>0</v>
      </c>
      <c r="L153" s="127"/>
      <c r="M153" s="128"/>
      <c r="N153" s="137"/>
      <c r="O153" s="128">
        <f t="shared" si="33"/>
        <v>0</v>
      </c>
      <c r="P153" s="188">
        <f t="shared" si="34"/>
        <v>0</v>
      </c>
      <c r="Q153" s="117">
        <f t="shared" si="35"/>
        <v>0</v>
      </c>
      <c r="R153" s="117">
        <f t="shared" si="36"/>
        <v>0</v>
      </c>
    </row>
    <row r="154" spans="1:18" ht="18.75" x14ac:dyDescent="0.25">
      <c r="A154" s="111"/>
      <c r="B154" s="129" t="s">
        <v>94</v>
      </c>
      <c r="C154" s="123" t="s">
        <v>13</v>
      </c>
      <c r="D154" s="124">
        <v>1</v>
      </c>
      <c r="E154" s="129">
        <v>22567</v>
      </c>
      <c r="F154" s="125">
        <f>D154*E154</f>
        <v>22567</v>
      </c>
      <c r="G154" s="126">
        <f t="shared" si="26"/>
        <v>2708</v>
      </c>
      <c r="H154" s="126">
        <f t="shared" si="27"/>
        <v>19859</v>
      </c>
      <c r="I154" s="126">
        <f t="shared" si="28"/>
        <v>1611</v>
      </c>
      <c r="J154" s="126">
        <f t="shared" si="29"/>
        <v>18248</v>
      </c>
      <c r="K154" s="126">
        <f t="shared" si="30"/>
        <v>912</v>
      </c>
      <c r="L154" s="127">
        <f t="shared" si="31"/>
        <v>17336</v>
      </c>
      <c r="M154" s="128">
        <f t="shared" si="32"/>
        <v>17336</v>
      </c>
      <c r="N154" s="137">
        <v>9000</v>
      </c>
      <c r="O154" s="128">
        <f t="shared" si="33"/>
        <v>9000</v>
      </c>
      <c r="P154" s="188">
        <f t="shared" si="34"/>
        <v>866.80000000000007</v>
      </c>
      <c r="Q154" s="117">
        <f t="shared" si="35"/>
        <v>18202.8</v>
      </c>
      <c r="R154" s="117">
        <f t="shared" si="36"/>
        <v>18202.8</v>
      </c>
    </row>
    <row r="155" spans="1:18" ht="56.25" x14ac:dyDescent="0.25">
      <c r="A155" s="111" t="s">
        <v>93</v>
      </c>
      <c r="B155" s="150" t="s">
        <v>92</v>
      </c>
      <c r="C155" s="123"/>
      <c r="D155" s="123"/>
      <c r="E155" s="125"/>
      <c r="F155" s="129"/>
      <c r="G155" s="126"/>
      <c r="H155" s="126"/>
      <c r="I155" s="126"/>
      <c r="J155" s="126"/>
      <c r="K155" s="126">
        <f t="shared" si="30"/>
        <v>0</v>
      </c>
      <c r="L155" s="127"/>
      <c r="M155" s="128"/>
      <c r="N155" s="137"/>
      <c r="O155" s="128">
        <f t="shared" si="33"/>
        <v>0</v>
      </c>
      <c r="P155" s="188">
        <f t="shared" si="34"/>
        <v>0</v>
      </c>
      <c r="Q155" s="117">
        <f t="shared" si="35"/>
        <v>0</v>
      </c>
      <c r="R155" s="117">
        <f t="shared" si="36"/>
        <v>0</v>
      </c>
    </row>
    <row r="156" spans="1:18" ht="18.75" x14ac:dyDescent="0.25">
      <c r="A156" s="111"/>
      <c r="B156" s="129" t="s">
        <v>74</v>
      </c>
      <c r="C156" s="123" t="s">
        <v>13</v>
      </c>
      <c r="D156" s="124">
        <v>4</v>
      </c>
      <c r="E156" s="129">
        <v>4500</v>
      </c>
      <c r="F156" s="125">
        <f>D156*E156</f>
        <v>18000</v>
      </c>
      <c r="G156" s="126">
        <f t="shared" si="26"/>
        <v>2160</v>
      </c>
      <c r="H156" s="126">
        <f t="shared" si="27"/>
        <v>15840</v>
      </c>
      <c r="I156" s="126">
        <f t="shared" si="28"/>
        <v>1285</v>
      </c>
      <c r="J156" s="126">
        <f t="shared" si="29"/>
        <v>14555</v>
      </c>
      <c r="K156" s="126">
        <f t="shared" si="30"/>
        <v>728</v>
      </c>
      <c r="L156" s="127">
        <f t="shared" si="31"/>
        <v>13827</v>
      </c>
      <c r="M156" s="128">
        <f t="shared" si="32"/>
        <v>3456.75</v>
      </c>
      <c r="N156" s="137">
        <v>17000</v>
      </c>
      <c r="O156" s="128">
        <f t="shared" si="33"/>
        <v>68000</v>
      </c>
      <c r="P156" s="188">
        <f t="shared" si="34"/>
        <v>172.83750000000001</v>
      </c>
      <c r="Q156" s="117">
        <f t="shared" si="35"/>
        <v>3629.5875000000001</v>
      </c>
      <c r="R156" s="117">
        <f t="shared" si="36"/>
        <v>14518.35</v>
      </c>
    </row>
    <row r="157" spans="1:18" ht="75" x14ac:dyDescent="0.25">
      <c r="A157" s="111" t="s">
        <v>91</v>
      </c>
      <c r="B157" s="150" t="s">
        <v>90</v>
      </c>
      <c r="C157" s="123"/>
      <c r="D157" s="123"/>
      <c r="E157" s="125"/>
      <c r="F157" s="129"/>
      <c r="G157" s="126"/>
      <c r="H157" s="126"/>
      <c r="I157" s="126"/>
      <c r="J157" s="126"/>
      <c r="K157" s="126">
        <f t="shared" si="30"/>
        <v>0</v>
      </c>
      <c r="L157" s="127"/>
      <c r="M157" s="128"/>
      <c r="N157" s="137"/>
      <c r="O157" s="128">
        <f t="shared" si="33"/>
        <v>0</v>
      </c>
      <c r="P157" s="188">
        <f t="shared" si="34"/>
        <v>0</v>
      </c>
      <c r="Q157" s="117">
        <f t="shared" si="35"/>
        <v>0</v>
      </c>
      <c r="R157" s="117">
        <f t="shared" si="36"/>
        <v>0</v>
      </c>
    </row>
    <row r="158" spans="1:18" ht="18.75" x14ac:dyDescent="0.25">
      <c r="A158" s="111"/>
      <c r="B158" s="129" t="s">
        <v>89</v>
      </c>
      <c r="C158" s="123" t="s">
        <v>13</v>
      </c>
      <c r="D158" s="124">
        <v>1</v>
      </c>
      <c r="E158" s="129">
        <v>1800</v>
      </c>
      <c r="F158" s="125">
        <f>D158*E158</f>
        <v>1800</v>
      </c>
      <c r="G158" s="126">
        <f t="shared" si="26"/>
        <v>216</v>
      </c>
      <c r="H158" s="126">
        <f t="shared" si="27"/>
        <v>1584</v>
      </c>
      <c r="I158" s="126">
        <f t="shared" si="28"/>
        <v>128</v>
      </c>
      <c r="J158" s="126">
        <f t="shared" si="29"/>
        <v>1456</v>
      </c>
      <c r="K158" s="126">
        <f t="shared" si="30"/>
        <v>73</v>
      </c>
      <c r="L158" s="127">
        <f t="shared" si="31"/>
        <v>1383</v>
      </c>
      <c r="M158" s="128">
        <f t="shared" si="32"/>
        <v>1383</v>
      </c>
      <c r="N158" s="137">
        <v>25000</v>
      </c>
      <c r="O158" s="128">
        <f t="shared" si="33"/>
        <v>25000</v>
      </c>
      <c r="P158" s="188">
        <f t="shared" si="34"/>
        <v>69.150000000000006</v>
      </c>
      <c r="Q158" s="117">
        <f t="shared" si="35"/>
        <v>1452.15</v>
      </c>
      <c r="R158" s="117">
        <f t="shared" si="36"/>
        <v>1452.15</v>
      </c>
    </row>
    <row r="159" spans="1:18" ht="56.25" x14ac:dyDescent="0.25">
      <c r="A159" s="111" t="s">
        <v>88</v>
      </c>
      <c r="B159" s="150" t="s">
        <v>87</v>
      </c>
      <c r="C159" s="123"/>
      <c r="D159" s="123"/>
      <c r="E159" s="125"/>
      <c r="F159" s="129"/>
      <c r="G159" s="126"/>
      <c r="H159" s="126"/>
      <c r="I159" s="126"/>
      <c r="J159" s="126"/>
      <c r="K159" s="126">
        <f t="shared" si="30"/>
        <v>0</v>
      </c>
      <c r="L159" s="127"/>
      <c r="M159" s="128"/>
      <c r="N159" s="137"/>
      <c r="O159" s="128">
        <f t="shared" si="33"/>
        <v>0</v>
      </c>
      <c r="P159" s="188">
        <f t="shared" si="34"/>
        <v>0</v>
      </c>
      <c r="Q159" s="117">
        <f t="shared" si="35"/>
        <v>0</v>
      </c>
      <c r="R159" s="117">
        <f t="shared" si="36"/>
        <v>0</v>
      </c>
    </row>
    <row r="160" spans="1:18" ht="18.75" x14ac:dyDescent="0.25">
      <c r="A160" s="111"/>
      <c r="B160" s="129" t="s">
        <v>74</v>
      </c>
      <c r="C160" s="123" t="s">
        <v>13</v>
      </c>
      <c r="D160" s="124">
        <v>10</v>
      </c>
      <c r="E160" s="129">
        <v>8200</v>
      </c>
      <c r="F160" s="125">
        <f>D160*E160</f>
        <v>82000</v>
      </c>
      <c r="G160" s="126">
        <f t="shared" si="26"/>
        <v>9840</v>
      </c>
      <c r="H160" s="126">
        <f t="shared" si="27"/>
        <v>72160</v>
      </c>
      <c r="I160" s="126">
        <f t="shared" si="28"/>
        <v>5852</v>
      </c>
      <c r="J160" s="126">
        <f t="shared" si="29"/>
        <v>66308</v>
      </c>
      <c r="K160" s="126">
        <f t="shared" si="30"/>
        <v>3315</v>
      </c>
      <c r="L160" s="127">
        <f t="shared" si="31"/>
        <v>62993</v>
      </c>
      <c r="M160" s="128">
        <f t="shared" si="32"/>
        <v>6299.3</v>
      </c>
      <c r="N160" s="137">
        <v>7500</v>
      </c>
      <c r="O160" s="128">
        <f t="shared" si="33"/>
        <v>75000</v>
      </c>
      <c r="P160" s="188">
        <f t="shared" si="34"/>
        <v>314.96500000000003</v>
      </c>
      <c r="Q160" s="117">
        <f t="shared" si="35"/>
        <v>6614.2650000000003</v>
      </c>
      <c r="R160" s="117">
        <f t="shared" si="36"/>
        <v>66142.650000000009</v>
      </c>
    </row>
    <row r="161" spans="1:18" ht="37.5" x14ac:dyDescent="0.25">
      <c r="A161" s="111"/>
      <c r="B161" s="151" t="s">
        <v>313</v>
      </c>
      <c r="C161" s="123"/>
      <c r="D161" s="123"/>
      <c r="E161" s="129"/>
      <c r="F161" s="129"/>
      <c r="G161" s="126"/>
      <c r="H161" s="126"/>
      <c r="I161" s="126"/>
      <c r="J161" s="126"/>
      <c r="K161" s="126">
        <f t="shared" si="30"/>
        <v>0</v>
      </c>
      <c r="L161" s="127"/>
      <c r="M161" s="128"/>
      <c r="N161" s="137"/>
      <c r="O161" s="128">
        <f t="shared" si="33"/>
        <v>0</v>
      </c>
      <c r="P161" s="188">
        <f t="shared" si="34"/>
        <v>0</v>
      </c>
      <c r="Q161" s="117">
        <f t="shared" si="35"/>
        <v>0</v>
      </c>
      <c r="R161" s="117">
        <f t="shared" si="36"/>
        <v>0</v>
      </c>
    </row>
    <row r="162" spans="1:18" ht="93.75" x14ac:dyDescent="0.25">
      <c r="A162" s="111" t="s">
        <v>86</v>
      </c>
      <c r="B162" s="150" t="s">
        <v>85</v>
      </c>
      <c r="C162" s="123"/>
      <c r="D162" s="123"/>
      <c r="E162" s="125"/>
      <c r="F162" s="129"/>
      <c r="G162" s="126"/>
      <c r="H162" s="126"/>
      <c r="I162" s="126"/>
      <c r="J162" s="126"/>
      <c r="K162" s="126">
        <f t="shared" si="30"/>
        <v>0</v>
      </c>
      <c r="L162" s="127"/>
      <c r="M162" s="128"/>
      <c r="N162" s="137"/>
      <c r="O162" s="128">
        <f t="shared" si="33"/>
        <v>0</v>
      </c>
      <c r="P162" s="188">
        <f t="shared" si="34"/>
        <v>0</v>
      </c>
      <c r="Q162" s="117">
        <f t="shared" si="35"/>
        <v>0</v>
      </c>
      <c r="R162" s="117">
        <f t="shared" si="36"/>
        <v>0</v>
      </c>
    </row>
    <row r="163" spans="1:18" ht="18.75" x14ac:dyDescent="0.25">
      <c r="A163" s="111"/>
      <c r="B163" s="129" t="s">
        <v>84</v>
      </c>
      <c r="C163" s="123" t="s">
        <v>77</v>
      </c>
      <c r="D163" s="124">
        <v>3</v>
      </c>
      <c r="E163" s="133">
        <v>375000</v>
      </c>
      <c r="F163" s="125">
        <f>D163*E163</f>
        <v>1125000</v>
      </c>
      <c r="G163" s="126">
        <f t="shared" si="26"/>
        <v>135000</v>
      </c>
      <c r="H163" s="126">
        <f t="shared" si="27"/>
        <v>990000</v>
      </c>
      <c r="I163" s="126">
        <f t="shared" si="28"/>
        <v>80289</v>
      </c>
      <c r="J163" s="126">
        <f t="shared" si="29"/>
        <v>909711</v>
      </c>
      <c r="K163" s="126">
        <f t="shared" si="30"/>
        <v>45486</v>
      </c>
      <c r="L163" s="127">
        <f t="shared" si="31"/>
        <v>864225</v>
      </c>
      <c r="M163" s="128">
        <f t="shared" si="32"/>
        <v>288075</v>
      </c>
      <c r="N163" s="137">
        <v>300000</v>
      </c>
      <c r="O163" s="128">
        <f t="shared" si="33"/>
        <v>900000</v>
      </c>
      <c r="P163" s="188">
        <f t="shared" si="34"/>
        <v>14403.75</v>
      </c>
      <c r="Q163" s="117">
        <f t="shared" si="35"/>
        <v>302478.75</v>
      </c>
      <c r="R163" s="117">
        <f t="shared" si="36"/>
        <v>907436.25</v>
      </c>
    </row>
    <row r="164" spans="1:18" ht="93.75" x14ac:dyDescent="0.25">
      <c r="A164" s="111" t="s">
        <v>83</v>
      </c>
      <c r="B164" s="150" t="s">
        <v>82</v>
      </c>
      <c r="C164" s="123"/>
      <c r="D164" s="123"/>
      <c r="E164" s="134"/>
      <c r="F164" s="129"/>
      <c r="G164" s="126"/>
      <c r="H164" s="126"/>
      <c r="I164" s="126"/>
      <c r="J164" s="126"/>
      <c r="K164" s="126">
        <f t="shared" si="30"/>
        <v>0</v>
      </c>
      <c r="L164" s="127"/>
      <c r="M164" s="128"/>
      <c r="N164" s="137"/>
      <c r="O164" s="128">
        <f t="shared" si="33"/>
        <v>0</v>
      </c>
      <c r="P164" s="188">
        <f t="shared" si="34"/>
        <v>0</v>
      </c>
      <c r="Q164" s="117">
        <f t="shared" si="35"/>
        <v>0</v>
      </c>
      <c r="R164" s="117">
        <f t="shared" si="36"/>
        <v>0</v>
      </c>
    </row>
    <row r="165" spans="1:18" ht="18.75" x14ac:dyDescent="0.25">
      <c r="A165" s="111"/>
      <c r="B165" s="129" t="s">
        <v>81</v>
      </c>
      <c r="C165" s="123" t="s">
        <v>77</v>
      </c>
      <c r="D165" s="124">
        <v>2</v>
      </c>
      <c r="E165" s="134">
        <v>1150000</v>
      </c>
      <c r="F165" s="125">
        <f>D165*E165</f>
        <v>2300000</v>
      </c>
      <c r="G165" s="126">
        <f t="shared" si="26"/>
        <v>276000</v>
      </c>
      <c r="H165" s="126">
        <f t="shared" si="27"/>
        <v>2024000</v>
      </c>
      <c r="I165" s="126">
        <f t="shared" si="28"/>
        <v>164146</v>
      </c>
      <c r="J165" s="126">
        <f t="shared" si="29"/>
        <v>1859854</v>
      </c>
      <c r="K165" s="126">
        <f t="shared" si="30"/>
        <v>92993</v>
      </c>
      <c r="L165" s="127">
        <f t="shared" si="31"/>
        <v>1766861</v>
      </c>
      <c r="M165" s="128">
        <f t="shared" si="32"/>
        <v>883430.5</v>
      </c>
      <c r="N165" s="137">
        <v>820000</v>
      </c>
      <c r="O165" s="128">
        <f t="shared" si="33"/>
        <v>1640000</v>
      </c>
      <c r="P165" s="188">
        <f t="shared" si="34"/>
        <v>44171.525000000001</v>
      </c>
      <c r="Q165" s="117">
        <f t="shared" si="35"/>
        <v>927602.02500000002</v>
      </c>
      <c r="R165" s="117">
        <f t="shared" si="36"/>
        <v>1855204.05</v>
      </c>
    </row>
    <row r="166" spans="1:18" ht="18.75" x14ac:dyDescent="0.25">
      <c r="A166" s="111"/>
      <c r="B166" s="129" t="s">
        <v>80</v>
      </c>
      <c r="C166" s="123" t="s">
        <v>77</v>
      </c>
      <c r="D166" s="124">
        <v>1</v>
      </c>
      <c r="E166" s="125">
        <v>3520000</v>
      </c>
      <c r="F166" s="125">
        <f>D166*E166</f>
        <v>3520000</v>
      </c>
      <c r="G166" s="126">
        <f t="shared" si="26"/>
        <v>422400</v>
      </c>
      <c r="H166" s="126">
        <f t="shared" si="27"/>
        <v>3097600</v>
      </c>
      <c r="I166" s="126">
        <f t="shared" si="28"/>
        <v>251215</v>
      </c>
      <c r="J166" s="126">
        <f t="shared" si="29"/>
        <v>2846385</v>
      </c>
      <c r="K166" s="126">
        <f t="shared" si="30"/>
        <v>142319</v>
      </c>
      <c r="L166" s="127">
        <f t="shared" si="31"/>
        <v>2704066</v>
      </c>
      <c r="M166" s="128">
        <f t="shared" si="32"/>
        <v>2704066</v>
      </c>
      <c r="N166" s="137">
        <v>1640000</v>
      </c>
      <c r="O166" s="128">
        <f t="shared" si="33"/>
        <v>1640000</v>
      </c>
      <c r="P166" s="188">
        <f t="shared" si="34"/>
        <v>135203.30000000002</v>
      </c>
      <c r="Q166" s="117">
        <f t="shared" si="35"/>
        <v>2839269.3</v>
      </c>
      <c r="R166" s="117">
        <f t="shared" si="36"/>
        <v>2839269.3</v>
      </c>
    </row>
    <row r="167" spans="1:18" ht="75" x14ac:dyDescent="0.25">
      <c r="A167" s="111" t="s">
        <v>79</v>
      </c>
      <c r="B167" s="150" t="s">
        <v>78</v>
      </c>
      <c r="C167" s="123" t="s">
        <v>77</v>
      </c>
      <c r="D167" s="124">
        <v>1</v>
      </c>
      <c r="E167" s="129">
        <v>25000</v>
      </c>
      <c r="F167" s="125">
        <f>D167*E167</f>
        <v>25000</v>
      </c>
      <c r="G167" s="126">
        <f t="shared" si="26"/>
        <v>3000</v>
      </c>
      <c r="H167" s="126">
        <f t="shared" si="27"/>
        <v>22000</v>
      </c>
      <c r="I167" s="126">
        <f t="shared" si="28"/>
        <v>1784</v>
      </c>
      <c r="J167" s="126">
        <f t="shared" si="29"/>
        <v>20216</v>
      </c>
      <c r="K167" s="126">
        <f t="shared" si="30"/>
        <v>1011</v>
      </c>
      <c r="L167" s="127">
        <f t="shared" si="31"/>
        <v>19205</v>
      </c>
      <c r="M167" s="128">
        <f t="shared" si="32"/>
        <v>19205</v>
      </c>
      <c r="N167" s="137">
        <v>0</v>
      </c>
      <c r="O167" s="128">
        <f t="shared" si="33"/>
        <v>0</v>
      </c>
      <c r="P167" s="188">
        <f t="shared" si="34"/>
        <v>960.25</v>
      </c>
      <c r="Q167" s="117">
        <f t="shared" si="35"/>
        <v>20165.25</v>
      </c>
      <c r="R167" s="117">
        <f t="shared" si="36"/>
        <v>20165.25</v>
      </c>
    </row>
    <row r="168" spans="1:18" ht="37.5" x14ac:dyDescent="0.25">
      <c r="A168" s="111" t="s">
        <v>76</v>
      </c>
      <c r="B168" s="150" t="s">
        <v>75</v>
      </c>
      <c r="C168" s="123"/>
      <c r="D168" s="123"/>
      <c r="E168" s="125"/>
      <c r="F168" s="129"/>
      <c r="G168" s="126"/>
      <c r="H168" s="126"/>
      <c r="I168" s="126"/>
      <c r="J168" s="126"/>
      <c r="K168" s="126">
        <f t="shared" si="30"/>
        <v>0</v>
      </c>
      <c r="L168" s="127"/>
      <c r="M168" s="128"/>
      <c r="N168" s="137"/>
      <c r="O168" s="128">
        <f t="shared" si="33"/>
        <v>0</v>
      </c>
      <c r="P168" s="188">
        <f t="shared" si="34"/>
        <v>0</v>
      </c>
      <c r="Q168" s="117">
        <f t="shared" si="35"/>
        <v>0</v>
      </c>
      <c r="R168" s="117">
        <f t="shared" si="36"/>
        <v>0</v>
      </c>
    </row>
    <row r="169" spans="1:18" ht="18.75" x14ac:dyDescent="0.25">
      <c r="A169" s="111"/>
      <c r="B169" s="129" t="s">
        <v>74</v>
      </c>
      <c r="C169" s="123" t="s">
        <v>13</v>
      </c>
      <c r="D169" s="124">
        <v>4</v>
      </c>
      <c r="E169" s="125">
        <v>32000</v>
      </c>
      <c r="F169" s="125">
        <f>D169*E169</f>
        <v>128000</v>
      </c>
      <c r="G169" s="126">
        <f t="shared" si="26"/>
        <v>15360</v>
      </c>
      <c r="H169" s="126">
        <f t="shared" si="27"/>
        <v>112640</v>
      </c>
      <c r="I169" s="126">
        <f t="shared" si="28"/>
        <v>9135</v>
      </c>
      <c r="J169" s="126">
        <f t="shared" si="29"/>
        <v>103505</v>
      </c>
      <c r="K169" s="126">
        <f t="shared" si="30"/>
        <v>5175</v>
      </c>
      <c r="L169" s="127">
        <f t="shared" si="31"/>
        <v>98330</v>
      </c>
      <c r="M169" s="128">
        <f t="shared" si="32"/>
        <v>24582.5</v>
      </c>
      <c r="N169" s="137">
        <v>17500</v>
      </c>
      <c r="O169" s="128">
        <f t="shared" si="33"/>
        <v>70000</v>
      </c>
      <c r="P169" s="188">
        <f t="shared" si="34"/>
        <v>1229.125</v>
      </c>
      <c r="Q169" s="117">
        <f t="shared" si="35"/>
        <v>25811.625</v>
      </c>
      <c r="R169" s="117">
        <f t="shared" si="36"/>
        <v>103246.5</v>
      </c>
    </row>
    <row r="170" spans="1:18" ht="37.5" x14ac:dyDescent="0.25">
      <c r="A170" s="111" t="s">
        <v>73</v>
      </c>
      <c r="B170" s="150" t="s">
        <v>72</v>
      </c>
      <c r="C170" s="123" t="s">
        <v>13</v>
      </c>
      <c r="D170" s="124">
        <v>1</v>
      </c>
      <c r="E170" s="129">
        <v>72000</v>
      </c>
      <c r="F170" s="125">
        <f>D170*E170</f>
        <v>72000</v>
      </c>
      <c r="G170" s="126">
        <f t="shared" si="26"/>
        <v>8640</v>
      </c>
      <c r="H170" s="126">
        <f t="shared" si="27"/>
        <v>63360</v>
      </c>
      <c r="I170" s="126">
        <f t="shared" si="28"/>
        <v>5138</v>
      </c>
      <c r="J170" s="126">
        <f t="shared" si="29"/>
        <v>58222</v>
      </c>
      <c r="K170" s="126">
        <f t="shared" si="30"/>
        <v>2911</v>
      </c>
      <c r="L170" s="127">
        <f t="shared" si="31"/>
        <v>55311</v>
      </c>
      <c r="M170" s="128">
        <f t="shared" si="32"/>
        <v>55311</v>
      </c>
      <c r="N170" s="137">
        <v>150000</v>
      </c>
      <c r="O170" s="128">
        <f t="shared" si="33"/>
        <v>150000</v>
      </c>
      <c r="P170" s="188">
        <f t="shared" si="34"/>
        <v>2765.55</v>
      </c>
      <c r="Q170" s="117">
        <f t="shared" si="35"/>
        <v>58076.55</v>
      </c>
      <c r="R170" s="117">
        <f t="shared" si="36"/>
        <v>58076.55</v>
      </c>
    </row>
    <row r="171" spans="1:18" ht="37.5" x14ac:dyDescent="0.25">
      <c r="A171" s="112" t="s">
        <v>71</v>
      </c>
      <c r="B171" s="150" t="s">
        <v>70</v>
      </c>
      <c r="C171" s="123"/>
      <c r="D171" s="123"/>
      <c r="E171" s="125"/>
      <c r="F171" s="129"/>
      <c r="G171" s="126"/>
      <c r="H171" s="126"/>
      <c r="I171" s="126"/>
      <c r="J171" s="126"/>
      <c r="K171" s="126">
        <f t="shared" si="30"/>
        <v>0</v>
      </c>
      <c r="L171" s="126"/>
      <c r="M171" s="128"/>
      <c r="N171" s="137"/>
      <c r="O171" s="128">
        <f t="shared" si="33"/>
        <v>0</v>
      </c>
      <c r="P171" s="188">
        <f t="shared" si="34"/>
        <v>0</v>
      </c>
      <c r="Q171" s="117">
        <f t="shared" si="35"/>
        <v>0</v>
      </c>
      <c r="R171" s="117">
        <f t="shared" si="36"/>
        <v>0</v>
      </c>
    </row>
    <row r="172" spans="1:18" ht="18.75" x14ac:dyDescent="0.25">
      <c r="A172" s="112"/>
      <c r="B172" s="129" t="s">
        <v>69</v>
      </c>
      <c r="C172" s="123" t="s">
        <v>13</v>
      </c>
      <c r="D172" s="124">
        <v>5</v>
      </c>
      <c r="E172" s="129">
        <v>19000</v>
      </c>
      <c r="F172" s="125">
        <f>D172*E172</f>
        <v>95000</v>
      </c>
      <c r="G172" s="126">
        <f t="shared" si="26"/>
        <v>11400</v>
      </c>
      <c r="H172" s="126">
        <f t="shared" si="27"/>
        <v>83600</v>
      </c>
      <c r="I172" s="126">
        <f t="shared" si="28"/>
        <v>6780</v>
      </c>
      <c r="J172" s="126">
        <f t="shared" si="29"/>
        <v>76820</v>
      </c>
      <c r="K172" s="126">
        <f t="shared" si="30"/>
        <v>3841</v>
      </c>
      <c r="L172" s="126">
        <f t="shared" si="31"/>
        <v>72979</v>
      </c>
      <c r="M172" s="128">
        <f t="shared" si="32"/>
        <v>14595.8</v>
      </c>
      <c r="N172" s="137">
        <v>24000</v>
      </c>
      <c r="O172" s="128">
        <f t="shared" si="33"/>
        <v>120000</v>
      </c>
      <c r="P172" s="188">
        <f t="shared" si="34"/>
        <v>729.79</v>
      </c>
      <c r="Q172" s="117">
        <f t="shared" si="35"/>
        <v>15325.59</v>
      </c>
      <c r="R172" s="117">
        <f t="shared" si="36"/>
        <v>76627.95</v>
      </c>
    </row>
    <row r="173" spans="1:18" ht="21" customHeight="1" x14ac:dyDescent="0.25">
      <c r="A173" s="176" t="s">
        <v>295</v>
      </c>
      <c r="B173" s="176"/>
      <c r="C173" s="176"/>
      <c r="D173" s="176"/>
      <c r="E173" s="176"/>
      <c r="F173" s="176"/>
      <c r="G173" s="176"/>
      <c r="H173" s="176"/>
      <c r="I173" s="176"/>
      <c r="J173" s="176"/>
      <c r="K173" s="176"/>
      <c r="L173" s="176"/>
      <c r="M173" s="176"/>
      <c r="N173" s="176"/>
      <c r="O173" s="147">
        <f>SUM(O11:O172)</f>
        <v>35774738</v>
      </c>
      <c r="R173" s="147">
        <f>SUM(R11:R172)</f>
        <v>37351832.699999996</v>
      </c>
    </row>
    <row r="174" spans="1:18" ht="21" customHeight="1" x14ac:dyDescent="0.25">
      <c r="A174" s="176" t="s">
        <v>294</v>
      </c>
      <c r="B174" s="176"/>
      <c r="C174" s="176"/>
      <c r="D174" s="176"/>
      <c r="E174" s="176"/>
      <c r="F174" s="176"/>
      <c r="G174" s="176"/>
      <c r="H174" s="176"/>
      <c r="I174" s="176"/>
      <c r="J174" s="176"/>
      <c r="K174" s="176"/>
      <c r="L174" s="176"/>
      <c r="M174" s="176"/>
      <c r="N174" s="176"/>
      <c r="O174" s="135">
        <v>950000</v>
      </c>
    </row>
    <row r="175" spans="1:18" ht="21" customHeight="1" x14ac:dyDescent="0.25">
      <c r="A175" s="176" t="s">
        <v>314</v>
      </c>
      <c r="B175" s="176"/>
      <c r="C175" s="176"/>
      <c r="D175" s="176"/>
      <c r="E175" s="176"/>
      <c r="F175" s="176"/>
      <c r="G175" s="176"/>
      <c r="H175" s="176"/>
      <c r="I175" s="176"/>
      <c r="J175" s="176"/>
      <c r="K175" s="176"/>
      <c r="L175" s="176"/>
      <c r="M175" s="176"/>
      <c r="N175" s="176"/>
      <c r="O175" s="135">
        <f>270000*12</f>
        <v>3240000</v>
      </c>
    </row>
    <row r="176" spans="1:18" x14ac:dyDescent="0.25">
      <c r="A176" s="176" t="s">
        <v>296</v>
      </c>
      <c r="B176" s="176"/>
      <c r="C176" s="176"/>
      <c r="D176" s="176"/>
      <c r="E176" s="176"/>
      <c r="F176" s="176"/>
      <c r="G176" s="176"/>
      <c r="H176" s="176"/>
      <c r="I176" s="176"/>
      <c r="J176" s="176"/>
      <c r="K176" s="176"/>
      <c r="L176" s="176"/>
      <c r="M176" s="176"/>
      <c r="N176" s="176"/>
      <c r="O176" s="136">
        <f>O173+O174+O175</f>
        <v>39964738</v>
      </c>
    </row>
    <row r="177" spans="6:6" x14ac:dyDescent="0.25">
      <c r="F177" s="117"/>
    </row>
    <row r="178" spans="6:6" x14ac:dyDescent="0.25">
      <c r="F178" s="116"/>
    </row>
    <row r="179" spans="6:6" x14ac:dyDescent="0.25">
      <c r="F179" s="116"/>
    </row>
  </sheetData>
  <mergeCells count="18">
    <mergeCell ref="A173:N173"/>
    <mergeCell ref="A174:N174"/>
    <mergeCell ref="A175:N175"/>
    <mergeCell ref="A176:N176"/>
    <mergeCell ref="G6:H6"/>
    <mergeCell ref="I6:J6"/>
    <mergeCell ref="K6:L6"/>
    <mergeCell ref="A5:A6"/>
    <mergeCell ref="B5:B6"/>
    <mergeCell ref="C5:C6"/>
    <mergeCell ref="D5:D6"/>
    <mergeCell ref="E5:F5"/>
    <mergeCell ref="M5:M6"/>
    <mergeCell ref="N5:N6"/>
    <mergeCell ref="O5:O6"/>
    <mergeCell ref="A1:O1"/>
    <mergeCell ref="A2:O2"/>
    <mergeCell ref="A3:O3"/>
  </mergeCells>
  <printOptions horizontalCentered="1"/>
  <pageMargins left="0.25" right="0.25" top="0.25" bottom="0.5" header="0.25" footer="0.25"/>
  <pageSetup paperSize="9" orientation="landscape"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BreakPreview" zoomScale="91" zoomScaleNormal="100" zoomScaleSheetLayoutView="91" workbookViewId="0">
      <selection activeCell="G17" sqref="G17"/>
    </sheetView>
  </sheetViews>
  <sheetFormatPr defaultRowHeight="15" x14ac:dyDescent="0.25"/>
  <cols>
    <col min="1" max="1" width="3" customWidth="1"/>
    <col min="2" max="2" width="7" style="83" bestFit="1" customWidth="1"/>
    <col min="3" max="3" width="44.42578125" customWidth="1"/>
    <col min="4" max="4" width="7.28515625" customWidth="1"/>
    <col min="5" max="5" width="21.7109375" style="82" customWidth="1"/>
    <col min="6" max="6" width="16" style="89" bestFit="1" customWidth="1"/>
    <col min="7" max="8" width="16" bestFit="1" customWidth="1"/>
    <col min="9" max="9" width="13.140625" bestFit="1" customWidth="1"/>
  </cols>
  <sheetData>
    <row r="1" spans="1:11" s="85" customFormat="1" ht="24.75" customHeight="1" x14ac:dyDescent="0.25">
      <c r="A1" s="175" t="s">
        <v>280</v>
      </c>
      <c r="B1" s="175"/>
      <c r="C1" s="175"/>
      <c r="D1" s="175"/>
      <c r="E1" s="175"/>
      <c r="F1" s="86"/>
      <c r="G1" s="84"/>
      <c r="H1" s="84"/>
      <c r="I1" s="84"/>
      <c r="J1" s="84"/>
      <c r="K1" s="84"/>
    </row>
    <row r="2" spans="1:11" s="85" customFormat="1" ht="42" customHeight="1" x14ac:dyDescent="0.25">
      <c r="A2" s="185" t="s">
        <v>66</v>
      </c>
      <c r="B2" s="185"/>
      <c r="C2" s="185"/>
      <c r="D2" s="185"/>
      <c r="E2" s="185"/>
      <c r="F2" s="186"/>
      <c r="G2" s="186"/>
      <c r="H2" s="186"/>
      <c r="I2" s="186"/>
      <c r="J2" s="186"/>
      <c r="K2" s="186"/>
    </row>
    <row r="3" spans="1:11" s="85" customFormat="1" ht="44.25" customHeight="1" x14ac:dyDescent="0.25">
      <c r="A3" s="187" t="s">
        <v>285</v>
      </c>
      <c r="B3" s="187"/>
      <c r="C3" s="187"/>
      <c r="D3" s="187"/>
      <c r="E3" s="187"/>
      <c r="F3" s="186"/>
      <c r="G3" s="186"/>
      <c r="H3" s="186"/>
      <c r="I3" s="186"/>
      <c r="J3" s="186"/>
      <c r="K3" s="186"/>
    </row>
    <row r="4" spans="1:11" s="79" customFormat="1" x14ac:dyDescent="0.25">
      <c r="A4" s="92"/>
      <c r="B4" s="92"/>
      <c r="C4" s="92"/>
      <c r="D4" s="92"/>
      <c r="E4" s="97"/>
      <c r="F4" s="87"/>
      <c r="G4" s="92"/>
      <c r="H4" s="92"/>
      <c r="I4" s="92"/>
      <c r="J4" s="92"/>
      <c r="K4" s="92"/>
    </row>
    <row r="5" spans="1:11" s="93" customFormat="1" ht="15.75" x14ac:dyDescent="0.25">
      <c r="B5" s="98" t="s">
        <v>270</v>
      </c>
      <c r="C5" s="98" t="s">
        <v>277</v>
      </c>
      <c r="D5" s="183" t="s">
        <v>281</v>
      </c>
      <c r="E5" s="184"/>
      <c r="F5" s="88"/>
    </row>
    <row r="6" spans="1:11" x14ac:dyDescent="0.25">
      <c r="B6" s="99"/>
      <c r="C6" s="100"/>
      <c r="D6" s="101"/>
      <c r="E6" s="102"/>
    </row>
    <row r="7" spans="1:11" x14ac:dyDescent="0.25">
      <c r="B7" s="99">
        <v>1</v>
      </c>
      <c r="C7" s="100" t="s">
        <v>271</v>
      </c>
      <c r="D7" s="103" t="s">
        <v>282</v>
      </c>
      <c r="E7" s="102" t="e">
        <f>#REF!</f>
        <v>#REF!</v>
      </c>
      <c r="G7" s="91"/>
      <c r="H7" s="91"/>
    </row>
    <row r="8" spans="1:11" x14ac:dyDescent="0.25">
      <c r="B8" s="99">
        <v>2</v>
      </c>
      <c r="C8" s="81" t="s">
        <v>272</v>
      </c>
      <c r="D8" s="103" t="s">
        <v>282</v>
      </c>
      <c r="E8" s="102" t="e">
        <f>'Plumbing Works (UGT)'!#REF!</f>
        <v>#REF!</v>
      </c>
      <c r="F8" s="90"/>
      <c r="G8" s="91"/>
    </row>
    <row r="9" spans="1:11" x14ac:dyDescent="0.25">
      <c r="B9" s="99">
        <v>3</v>
      </c>
      <c r="C9" s="100" t="s">
        <v>273</v>
      </c>
      <c r="D9" s="103" t="s">
        <v>282</v>
      </c>
      <c r="E9" s="102" t="e">
        <f>#REF!</f>
        <v>#REF!</v>
      </c>
      <c r="G9" s="91"/>
    </row>
    <row r="10" spans="1:11" x14ac:dyDescent="0.25">
      <c r="B10" s="99">
        <v>4</v>
      </c>
      <c r="C10" s="100" t="s">
        <v>274</v>
      </c>
      <c r="D10" s="103" t="s">
        <v>282</v>
      </c>
      <c r="E10" s="102" t="e">
        <f>#REF!+#REF!+#REF!</f>
        <v>#REF!</v>
      </c>
      <c r="G10" s="91"/>
    </row>
    <row r="11" spans="1:11" x14ac:dyDescent="0.25">
      <c r="B11" s="99">
        <v>5</v>
      </c>
      <c r="C11" s="100" t="s">
        <v>275</v>
      </c>
      <c r="D11" s="103"/>
      <c r="E11" s="102"/>
      <c r="G11" s="91"/>
    </row>
    <row r="12" spans="1:11" x14ac:dyDescent="0.25">
      <c r="B12" s="99">
        <v>5.0999999999999996</v>
      </c>
      <c r="C12" s="100" t="s">
        <v>276</v>
      </c>
      <c r="D12" s="103" t="s">
        <v>282</v>
      </c>
      <c r="E12" s="102" t="e">
        <f>#REF!</f>
        <v>#REF!</v>
      </c>
      <c r="G12" s="91"/>
    </row>
    <row r="13" spans="1:11" x14ac:dyDescent="0.25">
      <c r="B13" s="99"/>
      <c r="C13" s="100"/>
      <c r="D13" s="101"/>
      <c r="E13" s="102"/>
    </row>
    <row r="14" spans="1:11" x14ac:dyDescent="0.25">
      <c r="B14" s="99" t="s">
        <v>18</v>
      </c>
      <c r="C14" s="104" t="s">
        <v>283</v>
      </c>
      <c r="D14" s="105" t="s">
        <v>282</v>
      </c>
      <c r="E14" s="106" t="e">
        <f>ROUND(SUM(E7:E13),0)</f>
        <v>#REF!</v>
      </c>
    </row>
    <row r="15" spans="1:11" x14ac:dyDescent="0.25">
      <c r="B15" s="99"/>
      <c r="C15" s="100"/>
      <c r="D15" s="101"/>
      <c r="E15" s="102"/>
    </row>
    <row r="16" spans="1:11" x14ac:dyDescent="0.25">
      <c r="B16" s="99" t="s">
        <v>19</v>
      </c>
      <c r="C16" s="100" t="s">
        <v>286</v>
      </c>
      <c r="D16" s="103" t="s">
        <v>282</v>
      </c>
      <c r="E16" s="102" t="e">
        <f>-E14*11.7585067%</f>
        <v>#REF!</v>
      </c>
    </row>
    <row r="17" spans="2:5" x14ac:dyDescent="0.25">
      <c r="B17" s="99"/>
      <c r="C17" s="100"/>
      <c r="D17" s="103"/>
      <c r="E17" s="102"/>
    </row>
    <row r="18" spans="2:5" ht="30" x14ac:dyDescent="0.25">
      <c r="B18" s="99" t="s">
        <v>23</v>
      </c>
      <c r="C18" s="107" t="s">
        <v>284</v>
      </c>
      <c r="D18" s="105" t="s">
        <v>282</v>
      </c>
      <c r="E18" s="106" t="e">
        <f>+ROUND(E16+E14,0)</f>
        <v>#REF!</v>
      </c>
    </row>
    <row r="19" spans="2:5" x14ac:dyDescent="0.25">
      <c r="B19" s="99"/>
      <c r="C19" s="100"/>
      <c r="D19" s="103"/>
      <c r="E19" s="102"/>
    </row>
    <row r="20" spans="2:5" x14ac:dyDescent="0.25">
      <c r="B20" s="99"/>
      <c r="C20" s="100"/>
      <c r="D20" s="101"/>
      <c r="E20" s="102"/>
    </row>
    <row r="22" spans="2:5" x14ac:dyDescent="0.25">
      <c r="E22" s="108"/>
    </row>
  </sheetData>
  <mergeCells count="8">
    <mergeCell ref="D5:E5"/>
    <mergeCell ref="A1:E1"/>
    <mergeCell ref="A2:E2"/>
    <mergeCell ref="F2:I2"/>
    <mergeCell ref="J2:K2"/>
    <mergeCell ref="A3:E3"/>
    <mergeCell ref="F3:I3"/>
    <mergeCell ref="J3:K3"/>
  </mergeCells>
  <printOptions horizontalCentered="1"/>
  <pageMargins left="0.7" right="0.7" top="0.75" bottom="0.75" header="0.3" footer="0.3"/>
  <pageSetup paperSize="9" scale="9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Summery  1st IPC </vt:lpstr>
      <vt:lpstr>Plumbing Works (UGT)</vt:lpstr>
      <vt:lpstr>Summary</vt:lpstr>
      <vt:lpstr>'Plumbing Works (UGT)'!Print_Area</vt:lpstr>
      <vt:lpstr>Summary!Print_Area</vt:lpstr>
      <vt:lpstr>'Summery  1st IPC '!Print_Area</vt:lpstr>
      <vt:lpstr>'Plumbing Works (UGT)'!Print_Titles</vt:lpstr>
      <vt:lpstr>'Summery  1st IPC '!Print_Titles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TOTAL  CONSTRUCTION</dc:creator>
  <cp:lastModifiedBy>Pioneer Engineeering</cp:lastModifiedBy>
  <cp:lastPrinted>2021-10-14T09:02:14Z</cp:lastPrinted>
  <dcterms:created xsi:type="dcterms:W3CDTF">2015-05-18T06:02:54Z</dcterms:created>
  <dcterms:modified xsi:type="dcterms:W3CDTF">2021-10-15T10:37:11Z</dcterms:modified>
</cp:coreProperties>
</file>