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8381592D-568A-44AC-A90E-208BD46CA5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  <sheet name="summary" sheetId="3" r:id="rId2"/>
  </sheets>
  <definedNames>
    <definedName name="_xlnm.Print_Area" localSheetId="0">Fire!$A$1:$H$63</definedName>
    <definedName name="_xlnm.Print_Titles" localSheetId="0">Fire!$17:$17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9" i="2" l="1"/>
  <c r="M54" i="2"/>
  <c r="M52" i="2"/>
  <c r="M50" i="2"/>
  <c r="M49" i="2"/>
  <c r="K53" i="2"/>
  <c r="P45" i="2" l="1"/>
  <c r="P44" i="2"/>
  <c r="H31" i="2" l="1"/>
  <c r="G31" i="2"/>
  <c r="H29" i="2"/>
  <c r="G29" i="2"/>
  <c r="H28" i="2"/>
  <c r="G28" i="2"/>
  <c r="H27" i="2"/>
  <c r="G27" i="2"/>
  <c r="H20" i="2"/>
  <c r="G20" i="2"/>
  <c r="H33" i="2" l="1"/>
  <c r="G33" i="2"/>
  <c r="H23" i="2"/>
  <c r="G23" i="2"/>
  <c r="H19" i="2" l="1"/>
  <c r="H21" i="2"/>
  <c r="H22" i="2"/>
  <c r="H24" i="2"/>
  <c r="H25" i="2"/>
  <c r="H26" i="2"/>
  <c r="H30" i="2"/>
  <c r="H32" i="2"/>
  <c r="H34" i="2"/>
  <c r="H35" i="2"/>
  <c r="H36" i="2"/>
  <c r="H37" i="2"/>
  <c r="H38" i="2"/>
  <c r="H39" i="2"/>
  <c r="H40" i="2"/>
  <c r="H41" i="2"/>
  <c r="H42" i="2"/>
  <c r="H43" i="2"/>
  <c r="H18" i="2"/>
  <c r="G19" i="2"/>
  <c r="G21" i="2"/>
  <c r="G22" i="2"/>
  <c r="G24" i="2"/>
  <c r="G25" i="2"/>
  <c r="G26" i="2"/>
  <c r="G30" i="2"/>
  <c r="G32" i="2"/>
  <c r="G34" i="2"/>
  <c r="G35" i="2"/>
  <c r="G36" i="2"/>
  <c r="G37" i="2"/>
  <c r="G38" i="2"/>
  <c r="G39" i="2"/>
  <c r="G40" i="2"/>
  <c r="G41" i="2"/>
  <c r="G42" i="2"/>
  <c r="G43" i="2"/>
  <c r="G18" i="2"/>
  <c r="H44" i="2" l="1"/>
  <c r="H45" i="2" l="1"/>
  <c r="G44" i="2"/>
  <c r="G46" i="2" l="1"/>
  <c r="C4" i="3" s="1"/>
  <c r="C6" i="3" s="1"/>
  <c r="C8" i="3" s="1"/>
  <c r="J55" i="2" l="1"/>
  <c r="J56" i="2" s="1"/>
  <c r="J57" i="2" s="1"/>
  <c r="K48" i="2"/>
  <c r="K49" i="2" s="1"/>
  <c r="K50" i="2" l="1"/>
  <c r="K51" i="2" s="1"/>
</calcChain>
</file>

<file path=xl/sharedStrings.xml><?xml version="1.0" encoding="utf-8"?>
<sst xmlns="http://schemas.openxmlformats.org/spreadsheetml/2006/main" count="90" uniqueCount="67">
  <si>
    <t>S. #</t>
  </si>
  <si>
    <t>Description</t>
  </si>
  <si>
    <t>Unit</t>
  </si>
  <si>
    <t>Qty</t>
  </si>
  <si>
    <t>Job</t>
  </si>
  <si>
    <t>Material Amount</t>
  </si>
  <si>
    <t>Testing and commissioning</t>
  </si>
  <si>
    <t>Attn: Mr. Imtiaz Zaidi</t>
  </si>
  <si>
    <t>Supply and installation of chilled water valves and fittings</t>
  </si>
  <si>
    <t>Supply and installation of condensate drain</t>
  </si>
  <si>
    <t>Material Rate</t>
  </si>
  <si>
    <t>No</t>
  </si>
  <si>
    <t>Nos</t>
  </si>
  <si>
    <t>Supply and installation of air devices such as diffuser, grills, register, VCD etc complete in all respect.</t>
  </si>
  <si>
    <t>Painting on piping network.</t>
  </si>
  <si>
    <t>Grand Total Amount Rs</t>
  </si>
  <si>
    <t>Supply and installation of (12 TR) AHU with related fittings including inlet outlet connection</t>
  </si>
  <si>
    <t>Rft</t>
  </si>
  <si>
    <t>Supply and installation of Thermopore insulation over chilled water supply and return pipes for AHU and FCU</t>
  </si>
  <si>
    <t>Supply and installation of electrical wiring upto 10 to 15ft radius and thermostat.</t>
  </si>
  <si>
    <t>Supply and installation of VFD 2.5 KW (optional) with control wiring.</t>
  </si>
  <si>
    <t>Supply and installation of hangers and supports (AHU, FCU chilled water pipes and G.I sheet metal duct)</t>
  </si>
  <si>
    <t>Supply and installation of (2TR) FCU for fresh air complete in all respect including inlet out connection</t>
  </si>
  <si>
    <t>Supply and installation of cabinet type exhaust fan (600 CFM)</t>
  </si>
  <si>
    <t>ii)    Gate Valve       1"</t>
  </si>
  <si>
    <t>vi)    Strainer        1"</t>
  </si>
  <si>
    <t>viii)  Motorized valves 1"</t>
  </si>
  <si>
    <t>vii)   Motorized valves 1-1/4"</t>
  </si>
  <si>
    <t>v)     Strainer      1-1/4"</t>
  </si>
  <si>
    <t>iv)    Balancing valves 1"</t>
  </si>
  <si>
    <t>iii)    Balancing valves 1-1/4"</t>
  </si>
  <si>
    <t>i)     Gate Valve  1-1/4"</t>
  </si>
  <si>
    <t>Supply and installation of ducting complete in all respect for supply and return air.</t>
  </si>
  <si>
    <t>Quotation for HVAC work at Corridor area - OMI Hospital Saddar Karachi</t>
  </si>
  <si>
    <t>For PIONEER SERVICES</t>
  </si>
  <si>
    <t>Providing and making of shop / as built drawings</t>
  </si>
  <si>
    <t>Labor Rate</t>
  </si>
  <si>
    <t>Labor Amount</t>
  </si>
  <si>
    <t>Supply and installation of M.S pipe and fittings such as elbow, tee, reducer, etc complete in all respect for AHU and FCU.</t>
  </si>
  <si>
    <t>Supply and installation of flexible duct connector for AHU and FCU.</t>
  </si>
  <si>
    <t>ix)    Temperature Gauge</t>
  </si>
  <si>
    <t>x)     Pressure  Gauge</t>
  </si>
  <si>
    <t>Note: Ceiling work is not included in our scope</t>
  </si>
  <si>
    <t>Sub Total Amount Rs</t>
  </si>
  <si>
    <t>SST 13% on labour</t>
  </si>
  <si>
    <t>7.5% Tax included in the prices added by bilal bhai</t>
  </si>
  <si>
    <t>Yahyawasi@omihospital.com</t>
  </si>
  <si>
    <t>for accounts deal</t>
  </si>
  <si>
    <t>PS/OMI/057/07/22</t>
  </si>
  <si>
    <t>Terms &amp; Conditions</t>
  </si>
  <si>
    <t>1) 50% Mobilization Advance</t>
  </si>
  <si>
    <t>2) 30% After delivery of material.</t>
  </si>
  <si>
    <t>3) 20% After completion of work.</t>
  </si>
  <si>
    <t>26 July 2022</t>
  </si>
  <si>
    <t>Material</t>
  </si>
  <si>
    <t>Gross amount</t>
  </si>
  <si>
    <t>net</t>
  </si>
  <si>
    <t>release 50%</t>
  </si>
  <si>
    <t>WH Tax 4.5%</t>
  </si>
  <si>
    <t>MOB ADV 50%</t>
  </si>
  <si>
    <t>S.No</t>
  </si>
  <si>
    <t>Amount</t>
  </si>
  <si>
    <t>SUMMARY OF PAYMENT</t>
  </si>
  <si>
    <t>HVAC Work at OMI HOSPITAL</t>
  </si>
  <si>
    <t>LESS ADV PAYMENT</t>
  </si>
  <si>
    <t>Payable Amount</t>
  </si>
  <si>
    <t>LESS ADV PAYMENT 12 Oct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</si>
</sst>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rgb="FFFF0000"/>
      <name val="Calibri"/>
      <family val="2"/>
      <scheme val="minor"/>
    </font>
    <font>
      <b/>
      <u/>
      <sz val="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164" fontId="2" fillId="0" borderId="0" xfId="1" applyNumberFormat="1" applyFont="1"/>
    <xf numFmtId="14" fontId="5" fillId="0" borderId="0" xfId="1" quotePrefix="1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164" fontId="5" fillId="0" borderId="1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164" fontId="5" fillId="0" borderId="3" xfId="1" applyNumberFormat="1" applyFont="1" applyBorder="1" applyAlignment="1">
      <alignment vertical="center"/>
    </xf>
    <xf numFmtId="164" fontId="5" fillId="0" borderId="3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64" fontId="9" fillId="0" borderId="0" xfId="1" applyNumberFormat="1" applyFont="1" applyAlignment="1">
      <alignment horizontal="center" vertical="center"/>
    </xf>
    <xf numFmtId="164" fontId="9" fillId="0" borderId="0" xfId="1" applyNumberFormat="1" applyFont="1"/>
    <xf numFmtId="0" fontId="10" fillId="0" borderId="0" xfId="0" applyFont="1" applyAlignment="1">
      <alignment horizontal="center" vertical="center" wrapText="1"/>
    </xf>
    <xf numFmtId="164" fontId="11" fillId="0" borderId="2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2" fillId="0" borderId="0" xfId="0" applyNumberFormat="1" applyFont="1"/>
    <xf numFmtId="164" fontId="11" fillId="0" borderId="1" xfId="0" applyNumberFormat="1" applyFont="1" applyBorder="1" applyAlignment="1">
      <alignment horizontal="right" vertical="center"/>
    </xf>
    <xf numFmtId="164" fontId="11" fillId="0" borderId="1" xfId="1" applyNumberFormat="1" applyFont="1" applyBorder="1" applyAlignment="1">
      <alignment horizontal="right" vertical="center"/>
    </xf>
    <xf numFmtId="164" fontId="14" fillId="0" borderId="0" xfId="1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43" fontId="2" fillId="0" borderId="0" xfId="1" applyFont="1" applyAlignment="1">
      <alignment vertical="center"/>
    </xf>
    <xf numFmtId="0" fontId="7" fillId="0" borderId="1" xfId="0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43" fontId="5" fillId="0" borderId="0" xfId="1" applyFont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64" fontId="3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164" fontId="5" fillId="0" borderId="0" xfId="1" applyNumberFormat="1" applyFont="1"/>
    <xf numFmtId="164" fontId="5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4169</xdr:colOff>
      <xdr:row>59</xdr:row>
      <xdr:rowOff>114300</xdr:rowOff>
    </xdr:from>
    <xdr:to>
      <xdr:col>1</xdr:col>
      <xdr:colOff>887868</xdr:colOff>
      <xdr:row>62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869" y="17316450"/>
          <a:ext cx="883699" cy="676276"/>
        </a:xfrm>
        <a:prstGeom prst="rect">
          <a:avLst/>
        </a:prstGeom>
      </xdr:spPr>
    </xdr:pic>
    <xdr:clientData/>
  </xdr:twoCellAnchor>
  <xdr:twoCellAnchor>
    <xdr:from>
      <xdr:col>1</xdr:col>
      <xdr:colOff>945557</xdr:colOff>
      <xdr:row>1</xdr:row>
      <xdr:rowOff>16451</xdr:rowOff>
    </xdr:from>
    <xdr:to>
      <xdr:col>7</xdr:col>
      <xdr:colOff>657225</xdr:colOff>
      <xdr:row>3</xdr:row>
      <xdr:rowOff>119358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12257" y="254576"/>
          <a:ext cx="4845643" cy="5791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104775</xdr:colOff>
      <xdr:row>0</xdr:row>
      <xdr:rowOff>152400</xdr:rowOff>
    </xdr:from>
    <xdr:to>
      <xdr:col>1</xdr:col>
      <xdr:colOff>1036057</xdr:colOff>
      <xdr:row>3</xdr:row>
      <xdr:rowOff>123825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1475" y="152400"/>
          <a:ext cx="931282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457200</xdr:colOff>
      <xdr:row>6</xdr:row>
      <xdr:rowOff>180975</xdr:rowOff>
    </xdr:from>
    <xdr:to>
      <xdr:col>18</xdr:col>
      <xdr:colOff>524935</xdr:colOff>
      <xdr:row>11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1375" y="1609725"/>
          <a:ext cx="2496610" cy="1000125"/>
        </a:xfrm>
        <a:prstGeom prst="rect">
          <a:avLst/>
        </a:prstGeom>
      </xdr:spPr>
    </xdr:pic>
    <xdr:clientData/>
  </xdr:twoCellAnchor>
  <xdr:twoCellAnchor editAs="oneCell">
    <xdr:from>
      <xdr:col>11</xdr:col>
      <xdr:colOff>473850</xdr:colOff>
      <xdr:row>58</xdr:row>
      <xdr:rowOff>0</xdr:rowOff>
    </xdr:from>
    <xdr:to>
      <xdr:col>12</xdr:col>
      <xdr:colOff>571500</xdr:colOff>
      <xdr:row>61</xdr:row>
      <xdr:rowOff>113732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6375" y="16828276"/>
          <a:ext cx="916800" cy="856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hyawasi@omihospit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P59"/>
  <sheetViews>
    <sheetView tabSelected="1" view="pageBreakPreview" topLeftCell="A40" zoomScaleNormal="100" zoomScaleSheetLayoutView="100" workbookViewId="0">
      <selection activeCell="J52" sqref="J52"/>
    </sheetView>
  </sheetViews>
  <sheetFormatPr defaultColWidth="8.85546875" defaultRowHeight="18.75" x14ac:dyDescent="0.3"/>
  <cols>
    <col min="1" max="1" width="4" style="4" bestFit="1" customWidth="1"/>
    <col min="2" max="2" width="35.42578125" style="1" customWidth="1"/>
    <col min="3" max="3" width="5.140625" style="4" bestFit="1" customWidth="1"/>
    <col min="4" max="4" width="4.5703125" style="4" bestFit="1" customWidth="1"/>
    <col min="5" max="5" width="10.28515625" style="5" customWidth="1"/>
    <col min="6" max="6" width="8.7109375" style="5" customWidth="1"/>
    <col min="7" max="7" width="12.85546875" style="5" customWidth="1"/>
    <col min="8" max="8" width="12.85546875" style="2" customWidth="1"/>
    <col min="9" max="9" width="16" style="29" bestFit="1" customWidth="1"/>
    <col min="10" max="10" width="18.28515625" style="29" bestFit="1" customWidth="1"/>
    <col min="11" max="11" width="17.7109375" style="29" bestFit="1" customWidth="1"/>
    <col min="12" max="12" width="12.28515625" style="29" bestFit="1" customWidth="1"/>
    <col min="13" max="13" width="18.28515625" style="1" bestFit="1" customWidth="1"/>
    <col min="14" max="15" width="8.85546875" style="1"/>
    <col min="16" max="16" width="9.85546875" style="1" bestFit="1" customWidth="1"/>
    <col min="17" max="16384" width="8.85546875" style="1"/>
  </cols>
  <sheetData>
    <row r="9" spans="1:11" x14ac:dyDescent="0.3">
      <c r="A9" s="54" t="s">
        <v>48</v>
      </c>
      <c r="B9" s="54"/>
      <c r="H9" s="3" t="s">
        <v>53</v>
      </c>
    </row>
    <row r="10" spans="1:11" ht="9" customHeight="1" x14ac:dyDescent="0.3">
      <c r="A10" s="56"/>
      <c r="B10" s="56"/>
      <c r="H10" s="1"/>
    </row>
    <row r="11" spans="1:11" ht="23.25" x14ac:dyDescent="0.3">
      <c r="A11" s="55" t="s">
        <v>7</v>
      </c>
      <c r="B11" s="55"/>
      <c r="C11" s="55"/>
      <c r="D11" s="55"/>
      <c r="E11" s="55"/>
      <c r="F11" s="55"/>
      <c r="G11" s="55"/>
      <c r="H11" s="55"/>
    </row>
    <row r="12" spans="1:11" ht="23.25" customHeight="1" x14ac:dyDescent="0.35">
      <c r="A12" s="17"/>
      <c r="B12" s="18"/>
      <c r="C12" s="17"/>
      <c r="D12" s="17"/>
      <c r="E12" s="19"/>
      <c r="F12" s="19"/>
      <c r="G12" s="19"/>
      <c r="H12" s="20"/>
      <c r="J12" s="35" t="s">
        <v>46</v>
      </c>
    </row>
    <row r="13" spans="1:11" ht="50.25" customHeight="1" x14ac:dyDescent="0.3">
      <c r="A13" s="55" t="s">
        <v>33</v>
      </c>
      <c r="B13" s="55"/>
      <c r="C13" s="55"/>
      <c r="D13" s="55"/>
      <c r="E13" s="55"/>
      <c r="F13" s="55"/>
      <c r="G13" s="55"/>
      <c r="H13" s="55"/>
      <c r="K13" s="29" t="s">
        <v>47</v>
      </c>
    </row>
    <row r="14" spans="1:11" ht="3.75" customHeight="1" x14ac:dyDescent="0.3">
      <c r="A14" s="21"/>
      <c r="B14" s="21"/>
      <c r="C14" s="21"/>
      <c r="D14" s="21"/>
      <c r="E14" s="21"/>
      <c r="F14" s="21"/>
      <c r="G14" s="21"/>
      <c r="H14" s="21"/>
    </row>
    <row r="15" spans="1:11" ht="9.75" customHeight="1" x14ac:dyDescent="0.3">
      <c r="A15" s="21"/>
      <c r="B15" s="21"/>
      <c r="C15" s="21"/>
      <c r="D15" s="21"/>
      <c r="E15" s="21"/>
      <c r="F15" s="21"/>
      <c r="G15" s="21"/>
      <c r="H15" s="21"/>
    </row>
    <row r="16" spans="1:11" ht="9.75" customHeight="1" x14ac:dyDescent="0.3">
      <c r="A16" s="21"/>
      <c r="B16" s="21"/>
      <c r="C16" s="21"/>
      <c r="D16" s="21"/>
      <c r="E16" s="21"/>
      <c r="F16" s="21"/>
      <c r="G16" s="21"/>
      <c r="H16" s="21"/>
    </row>
    <row r="17" spans="1:13" ht="33" customHeight="1" x14ac:dyDescent="0.3">
      <c r="A17" s="16" t="s">
        <v>0</v>
      </c>
      <c r="B17" s="6" t="s">
        <v>1</v>
      </c>
      <c r="C17" s="6" t="s">
        <v>2</v>
      </c>
      <c r="D17" s="6" t="s">
        <v>3</v>
      </c>
      <c r="E17" s="7" t="s">
        <v>10</v>
      </c>
      <c r="F17" s="7" t="s">
        <v>36</v>
      </c>
      <c r="G17" s="7" t="s">
        <v>5</v>
      </c>
      <c r="H17" s="7" t="s">
        <v>37</v>
      </c>
    </row>
    <row r="18" spans="1:13" ht="47.25" x14ac:dyDescent="0.3">
      <c r="A18" s="9">
        <v>1</v>
      </c>
      <c r="B18" s="8" t="s">
        <v>16</v>
      </c>
      <c r="C18" s="9" t="s">
        <v>11</v>
      </c>
      <c r="D18" s="9">
        <v>1</v>
      </c>
      <c r="E18" s="10">
        <v>575125</v>
      </c>
      <c r="F18" s="11">
        <v>26875</v>
      </c>
      <c r="G18" s="11">
        <f>E18*D18</f>
        <v>575125</v>
      </c>
      <c r="H18" s="10">
        <f>F18*D18</f>
        <v>26875</v>
      </c>
      <c r="I18" s="36"/>
      <c r="J18" s="36"/>
      <c r="M18" s="31"/>
    </row>
    <row r="19" spans="1:13" ht="63" x14ac:dyDescent="0.3">
      <c r="A19" s="9">
        <v>2</v>
      </c>
      <c r="B19" s="8" t="s">
        <v>22</v>
      </c>
      <c r="C19" s="9" t="s">
        <v>11</v>
      </c>
      <c r="D19" s="9">
        <v>1</v>
      </c>
      <c r="E19" s="10">
        <v>159638</v>
      </c>
      <c r="F19" s="11">
        <v>8278</v>
      </c>
      <c r="G19" s="11">
        <f t="shared" ref="G19:G43" si="0">E19*D19</f>
        <v>159638</v>
      </c>
      <c r="H19" s="10">
        <f t="shared" ref="H19:H43" si="1">F19*D19</f>
        <v>8278</v>
      </c>
      <c r="I19" s="36"/>
    </row>
    <row r="20" spans="1:13" ht="31.5" x14ac:dyDescent="0.3">
      <c r="A20" s="9">
        <v>3</v>
      </c>
      <c r="B20" s="8" t="s">
        <v>23</v>
      </c>
      <c r="C20" s="9" t="s">
        <v>11</v>
      </c>
      <c r="D20" s="9">
        <v>1</v>
      </c>
      <c r="E20" s="10">
        <v>53212.500000000007</v>
      </c>
      <c r="F20" s="11">
        <v>8277.5</v>
      </c>
      <c r="G20" s="11">
        <f t="shared" si="0"/>
        <v>53212.500000000007</v>
      </c>
      <c r="H20" s="10">
        <f t="shared" si="1"/>
        <v>8277.5</v>
      </c>
    </row>
    <row r="21" spans="1:13" ht="47.25" x14ac:dyDescent="0.3">
      <c r="A21" s="9">
        <v>4</v>
      </c>
      <c r="B21" s="8" t="s">
        <v>32</v>
      </c>
      <c r="C21" s="9" t="s">
        <v>4</v>
      </c>
      <c r="D21" s="9">
        <v>1</v>
      </c>
      <c r="E21" s="10">
        <v>904612.50000000012</v>
      </c>
      <c r="F21" s="11">
        <v>94600.000000000015</v>
      </c>
      <c r="G21" s="11">
        <f t="shared" si="0"/>
        <v>904612.50000000012</v>
      </c>
      <c r="H21" s="10">
        <f t="shared" si="1"/>
        <v>94600.000000000015</v>
      </c>
    </row>
    <row r="22" spans="1:13" ht="69.75" customHeight="1" x14ac:dyDescent="0.3">
      <c r="A22" s="9">
        <v>5</v>
      </c>
      <c r="B22" s="8" t="s">
        <v>38</v>
      </c>
      <c r="C22" s="9" t="s">
        <v>4</v>
      </c>
      <c r="D22" s="9">
        <v>1</v>
      </c>
      <c r="E22" s="10">
        <v>82775</v>
      </c>
      <c r="F22" s="11">
        <v>11825.000000000002</v>
      </c>
      <c r="G22" s="11">
        <f t="shared" si="0"/>
        <v>82775</v>
      </c>
      <c r="H22" s="10">
        <f t="shared" si="1"/>
        <v>11825.000000000002</v>
      </c>
    </row>
    <row r="23" spans="1:13" ht="40.5" customHeight="1" x14ac:dyDescent="0.3">
      <c r="A23" s="9">
        <v>6</v>
      </c>
      <c r="B23" s="8" t="s">
        <v>39</v>
      </c>
      <c r="C23" s="9" t="s">
        <v>17</v>
      </c>
      <c r="D23" s="9">
        <v>56</v>
      </c>
      <c r="E23" s="10">
        <v>709.50000000000011</v>
      </c>
      <c r="F23" s="11">
        <v>236.50000000000003</v>
      </c>
      <c r="G23" s="11">
        <f t="shared" si="0"/>
        <v>39732.000000000007</v>
      </c>
      <c r="H23" s="10">
        <f t="shared" si="1"/>
        <v>13244.000000000002</v>
      </c>
    </row>
    <row r="24" spans="1:13" ht="63" x14ac:dyDescent="0.3">
      <c r="A24" s="9">
        <v>7</v>
      </c>
      <c r="B24" s="8" t="s">
        <v>18</v>
      </c>
      <c r="C24" s="9" t="s">
        <v>4</v>
      </c>
      <c r="D24" s="9">
        <v>1</v>
      </c>
      <c r="E24" s="10">
        <v>53212.500000000007</v>
      </c>
      <c r="F24" s="11">
        <v>5912.5000000000009</v>
      </c>
      <c r="G24" s="11">
        <f t="shared" si="0"/>
        <v>53212.500000000007</v>
      </c>
      <c r="H24" s="10">
        <f t="shared" si="1"/>
        <v>5912.5000000000009</v>
      </c>
    </row>
    <row r="25" spans="1:13" ht="31.5" x14ac:dyDescent="0.3">
      <c r="A25" s="9">
        <v>8</v>
      </c>
      <c r="B25" s="8" t="s">
        <v>8</v>
      </c>
      <c r="C25" s="9"/>
      <c r="D25" s="9"/>
      <c r="E25" s="10">
        <v>0</v>
      </c>
      <c r="F25" s="11">
        <v>0</v>
      </c>
      <c r="G25" s="11">
        <f t="shared" si="0"/>
        <v>0</v>
      </c>
      <c r="H25" s="10">
        <f t="shared" si="1"/>
        <v>0</v>
      </c>
    </row>
    <row r="26" spans="1:13" x14ac:dyDescent="0.3">
      <c r="A26" s="9"/>
      <c r="B26" s="8" t="s">
        <v>31</v>
      </c>
      <c r="C26" s="9" t="s">
        <v>12</v>
      </c>
      <c r="D26" s="9">
        <v>2</v>
      </c>
      <c r="E26" s="10">
        <v>10051.25</v>
      </c>
      <c r="F26" s="11">
        <v>827.75000000000011</v>
      </c>
      <c r="G26" s="11">
        <f t="shared" si="0"/>
        <v>20102.5</v>
      </c>
      <c r="H26" s="10">
        <f t="shared" si="1"/>
        <v>1655.5000000000002</v>
      </c>
    </row>
    <row r="27" spans="1:13" x14ac:dyDescent="0.3">
      <c r="A27" s="9"/>
      <c r="B27" s="8" t="s">
        <v>24</v>
      </c>
      <c r="C27" s="9" t="s">
        <v>12</v>
      </c>
      <c r="D27" s="9">
        <v>2</v>
      </c>
      <c r="E27" s="10">
        <v>9105.25</v>
      </c>
      <c r="F27" s="11">
        <v>827.75000000000011</v>
      </c>
      <c r="G27" s="11">
        <f t="shared" si="0"/>
        <v>18210.5</v>
      </c>
      <c r="H27" s="10">
        <f t="shared" si="1"/>
        <v>1655.5000000000002</v>
      </c>
    </row>
    <row r="28" spans="1:13" x14ac:dyDescent="0.3">
      <c r="A28" s="9"/>
      <c r="B28" s="8" t="s">
        <v>30</v>
      </c>
      <c r="C28" s="9" t="s">
        <v>12</v>
      </c>
      <c r="D28" s="9">
        <v>1</v>
      </c>
      <c r="E28" s="10">
        <v>10642.5</v>
      </c>
      <c r="F28" s="11">
        <v>827.75000000000011</v>
      </c>
      <c r="G28" s="11">
        <f t="shared" si="0"/>
        <v>10642.5</v>
      </c>
      <c r="H28" s="10">
        <f t="shared" si="1"/>
        <v>827.75000000000011</v>
      </c>
    </row>
    <row r="29" spans="1:13" x14ac:dyDescent="0.3">
      <c r="A29" s="9"/>
      <c r="B29" s="8" t="s">
        <v>29</v>
      </c>
      <c r="C29" s="9" t="s">
        <v>12</v>
      </c>
      <c r="D29" s="9">
        <v>1</v>
      </c>
      <c r="E29" s="10">
        <v>5912.5000000000009</v>
      </c>
      <c r="F29" s="11">
        <v>827.75000000000011</v>
      </c>
      <c r="G29" s="11">
        <f t="shared" si="0"/>
        <v>5912.5000000000009</v>
      </c>
      <c r="H29" s="10">
        <f t="shared" si="1"/>
        <v>827.75000000000011</v>
      </c>
    </row>
    <row r="30" spans="1:13" x14ac:dyDescent="0.3">
      <c r="A30" s="9"/>
      <c r="B30" s="8" t="s">
        <v>28</v>
      </c>
      <c r="C30" s="9" t="s">
        <v>12</v>
      </c>
      <c r="D30" s="9">
        <v>1</v>
      </c>
      <c r="E30" s="10">
        <v>10642.5</v>
      </c>
      <c r="F30" s="11">
        <v>827.75000000000011</v>
      </c>
      <c r="G30" s="11">
        <f t="shared" si="0"/>
        <v>10642.5</v>
      </c>
      <c r="H30" s="10">
        <f t="shared" si="1"/>
        <v>827.75000000000011</v>
      </c>
    </row>
    <row r="31" spans="1:13" x14ac:dyDescent="0.3">
      <c r="A31" s="9"/>
      <c r="B31" s="8" t="s">
        <v>25</v>
      </c>
      <c r="C31" s="9" t="s">
        <v>12</v>
      </c>
      <c r="D31" s="9">
        <v>1</v>
      </c>
      <c r="E31" s="10">
        <v>4138.75</v>
      </c>
      <c r="F31" s="11">
        <v>827.75000000000011</v>
      </c>
      <c r="G31" s="11">
        <f t="shared" si="0"/>
        <v>4138.75</v>
      </c>
      <c r="H31" s="10">
        <f t="shared" si="1"/>
        <v>827.75000000000011</v>
      </c>
    </row>
    <row r="32" spans="1:13" x14ac:dyDescent="0.3">
      <c r="A32" s="9"/>
      <c r="B32" s="8" t="s">
        <v>27</v>
      </c>
      <c r="C32" s="9" t="s">
        <v>12</v>
      </c>
      <c r="D32" s="9">
        <v>1</v>
      </c>
      <c r="E32" s="10">
        <v>41387.5</v>
      </c>
      <c r="F32" s="11">
        <v>5912.5000000000009</v>
      </c>
      <c r="G32" s="11">
        <f t="shared" si="0"/>
        <v>41387.5</v>
      </c>
      <c r="H32" s="10">
        <f t="shared" si="1"/>
        <v>5912.5000000000009</v>
      </c>
    </row>
    <row r="33" spans="1:16" x14ac:dyDescent="0.3">
      <c r="A33" s="9"/>
      <c r="B33" s="8" t="s">
        <v>26</v>
      </c>
      <c r="C33" s="9" t="s">
        <v>12</v>
      </c>
      <c r="D33" s="9">
        <v>1</v>
      </c>
      <c r="E33" s="10">
        <v>29562.500000000004</v>
      </c>
      <c r="F33" s="11">
        <v>5912.5000000000009</v>
      </c>
      <c r="G33" s="11">
        <f t="shared" ref="G33" si="2">E33*D33</f>
        <v>29562.500000000004</v>
      </c>
      <c r="H33" s="10">
        <f t="shared" ref="H33" si="3">F33*D33</f>
        <v>5912.5000000000009</v>
      </c>
    </row>
    <row r="34" spans="1:16" x14ac:dyDescent="0.3">
      <c r="A34" s="9"/>
      <c r="B34" s="8" t="s">
        <v>40</v>
      </c>
      <c r="C34" s="9" t="s">
        <v>12</v>
      </c>
      <c r="D34" s="9">
        <v>2</v>
      </c>
      <c r="E34" s="10">
        <v>7686.2500000000009</v>
      </c>
      <c r="F34" s="11">
        <v>827.75000000000011</v>
      </c>
      <c r="G34" s="11">
        <f t="shared" si="0"/>
        <v>15372.500000000002</v>
      </c>
      <c r="H34" s="10">
        <f t="shared" si="1"/>
        <v>1655.5000000000002</v>
      </c>
    </row>
    <row r="35" spans="1:16" x14ac:dyDescent="0.3">
      <c r="A35" s="9"/>
      <c r="B35" s="8" t="s">
        <v>41</v>
      </c>
      <c r="C35" s="9" t="s">
        <v>12</v>
      </c>
      <c r="D35" s="9">
        <v>2</v>
      </c>
      <c r="E35" s="10">
        <v>6503.7500000000009</v>
      </c>
      <c r="F35" s="11">
        <v>591.25</v>
      </c>
      <c r="G35" s="11">
        <f t="shared" si="0"/>
        <v>13007.500000000002</v>
      </c>
      <c r="H35" s="10">
        <f t="shared" si="1"/>
        <v>1182.5</v>
      </c>
    </row>
    <row r="36" spans="1:16" ht="48.75" customHeight="1" x14ac:dyDescent="0.3">
      <c r="A36" s="9">
        <v>9</v>
      </c>
      <c r="B36" s="8" t="s">
        <v>13</v>
      </c>
      <c r="C36" s="9" t="s">
        <v>4</v>
      </c>
      <c r="D36" s="9">
        <v>1</v>
      </c>
      <c r="E36" s="10">
        <v>206937.50000000003</v>
      </c>
      <c r="F36" s="11">
        <v>8277.5</v>
      </c>
      <c r="G36" s="11">
        <f t="shared" si="0"/>
        <v>206937.50000000003</v>
      </c>
      <c r="H36" s="10">
        <f t="shared" si="1"/>
        <v>8277.5</v>
      </c>
    </row>
    <row r="37" spans="1:16" ht="31.5" x14ac:dyDescent="0.3">
      <c r="A37" s="9">
        <v>10</v>
      </c>
      <c r="B37" s="8" t="s">
        <v>9</v>
      </c>
      <c r="C37" s="9" t="s">
        <v>4</v>
      </c>
      <c r="D37" s="9">
        <v>1</v>
      </c>
      <c r="E37" s="10">
        <v>17737.5</v>
      </c>
      <c r="F37" s="11">
        <v>3547.5000000000005</v>
      </c>
      <c r="G37" s="11">
        <f t="shared" si="0"/>
        <v>17737.5</v>
      </c>
      <c r="H37" s="10">
        <f t="shared" si="1"/>
        <v>3547.5000000000005</v>
      </c>
    </row>
    <row r="38" spans="1:16" ht="47.25" x14ac:dyDescent="0.3">
      <c r="A38" s="9">
        <v>11</v>
      </c>
      <c r="B38" s="8" t="s">
        <v>19</v>
      </c>
      <c r="C38" s="9" t="s">
        <v>4</v>
      </c>
      <c r="D38" s="9">
        <v>1</v>
      </c>
      <c r="E38" s="10">
        <v>17737.5</v>
      </c>
      <c r="F38" s="11">
        <v>5912.5000000000009</v>
      </c>
      <c r="G38" s="11">
        <f t="shared" si="0"/>
        <v>17737.5</v>
      </c>
      <c r="H38" s="10">
        <f t="shared" si="1"/>
        <v>5912.5000000000009</v>
      </c>
      <c r="J38" s="34" t="s">
        <v>45</v>
      </c>
    </row>
    <row r="39" spans="1:16" ht="36.75" customHeight="1" x14ac:dyDescent="0.3">
      <c r="A39" s="9">
        <v>12</v>
      </c>
      <c r="B39" s="8" t="s">
        <v>20</v>
      </c>
      <c r="C39" s="9" t="s">
        <v>4</v>
      </c>
      <c r="D39" s="9">
        <v>1</v>
      </c>
      <c r="E39" s="10">
        <v>100512.50000000001</v>
      </c>
      <c r="F39" s="11">
        <v>3547.5000000000005</v>
      </c>
      <c r="G39" s="11">
        <f t="shared" si="0"/>
        <v>100512.50000000001</v>
      </c>
      <c r="H39" s="10">
        <f t="shared" si="1"/>
        <v>3547.5000000000005</v>
      </c>
    </row>
    <row r="40" spans="1:16" ht="63" customHeight="1" x14ac:dyDescent="0.3">
      <c r="A40" s="9">
        <v>13</v>
      </c>
      <c r="B40" s="8" t="s">
        <v>21</v>
      </c>
      <c r="C40" s="9" t="s">
        <v>4</v>
      </c>
      <c r="D40" s="9">
        <v>1</v>
      </c>
      <c r="E40" s="10">
        <v>41387.5</v>
      </c>
      <c r="F40" s="11">
        <v>5912.5000000000009</v>
      </c>
      <c r="G40" s="11">
        <f t="shared" si="0"/>
        <v>41387.5</v>
      </c>
      <c r="H40" s="10">
        <f t="shared" si="1"/>
        <v>5912.5000000000009</v>
      </c>
    </row>
    <row r="41" spans="1:16" ht="25.5" customHeight="1" x14ac:dyDescent="0.3">
      <c r="A41" s="9">
        <v>14</v>
      </c>
      <c r="B41" s="8" t="s">
        <v>14</v>
      </c>
      <c r="C41" s="9" t="s">
        <v>4</v>
      </c>
      <c r="D41" s="9">
        <v>1</v>
      </c>
      <c r="E41" s="10">
        <v>11825.000000000002</v>
      </c>
      <c r="F41" s="11">
        <v>3547.5000000000005</v>
      </c>
      <c r="G41" s="11">
        <f t="shared" si="0"/>
        <v>11825.000000000002</v>
      </c>
      <c r="H41" s="10">
        <f t="shared" si="1"/>
        <v>3547.5000000000005</v>
      </c>
    </row>
    <row r="42" spans="1:16" ht="31.5" x14ac:dyDescent="0.3">
      <c r="A42" s="9">
        <v>15</v>
      </c>
      <c r="B42" s="8" t="s">
        <v>35</v>
      </c>
      <c r="C42" s="9" t="s">
        <v>4</v>
      </c>
      <c r="D42" s="9">
        <v>1</v>
      </c>
      <c r="E42" s="10">
        <v>11825.000000000002</v>
      </c>
      <c r="F42" s="11">
        <v>5912.5000000000009</v>
      </c>
      <c r="G42" s="11">
        <f t="shared" si="0"/>
        <v>11825.000000000002</v>
      </c>
      <c r="H42" s="10">
        <f t="shared" si="1"/>
        <v>5912.5000000000009</v>
      </c>
    </row>
    <row r="43" spans="1:16" ht="27" customHeight="1" thickBot="1" x14ac:dyDescent="0.35">
      <c r="A43" s="12">
        <v>16</v>
      </c>
      <c r="B43" s="13" t="s">
        <v>6</v>
      </c>
      <c r="C43" s="12" t="s">
        <v>4</v>
      </c>
      <c r="D43" s="12">
        <v>1</v>
      </c>
      <c r="E43" s="14">
        <v>29562.500000000004</v>
      </c>
      <c r="F43" s="15">
        <v>5912.5000000000009</v>
      </c>
      <c r="G43" s="15">
        <f t="shared" si="0"/>
        <v>29562.500000000004</v>
      </c>
      <c r="H43" s="14">
        <f t="shared" si="1"/>
        <v>5912.5000000000009</v>
      </c>
      <c r="P43" s="1">
        <v>618975</v>
      </c>
    </row>
    <row r="44" spans="1:16" ht="19.5" thickTop="1" x14ac:dyDescent="0.3">
      <c r="A44" s="52" t="s">
        <v>43</v>
      </c>
      <c r="B44" s="52"/>
      <c r="C44" s="52"/>
      <c r="D44" s="52"/>
      <c r="E44" s="52"/>
      <c r="F44" s="52"/>
      <c r="G44" s="22">
        <f>SUM(G18:G43)</f>
        <v>2474811.75</v>
      </c>
      <c r="H44" s="22">
        <f>SUM(H18:H43)</f>
        <v>232867</v>
      </c>
      <c r="P44" s="1">
        <f>P43*4.5%</f>
        <v>27853.875</v>
      </c>
    </row>
    <row r="45" spans="1:16" x14ac:dyDescent="0.3">
      <c r="A45" s="52" t="s">
        <v>44</v>
      </c>
      <c r="B45" s="52"/>
      <c r="C45" s="52"/>
      <c r="D45" s="52"/>
      <c r="E45" s="52"/>
      <c r="F45" s="52"/>
      <c r="G45" s="32">
        <v>0</v>
      </c>
      <c r="H45" s="33">
        <f>H44*13%</f>
        <v>30272.710000000003</v>
      </c>
      <c r="K45" s="36"/>
      <c r="P45" s="1">
        <f>P43-P44</f>
        <v>591121.125</v>
      </c>
    </row>
    <row r="46" spans="1:16" ht="22.5" customHeight="1" thickBot="1" x14ac:dyDescent="0.35">
      <c r="A46" s="52" t="s">
        <v>15</v>
      </c>
      <c r="B46" s="52"/>
      <c r="C46" s="52"/>
      <c r="D46" s="52"/>
      <c r="E46" s="52"/>
      <c r="F46" s="52"/>
      <c r="G46" s="53">
        <f>H45+H44+G44</f>
        <v>2737951.46</v>
      </c>
      <c r="H46" s="53"/>
      <c r="J46" s="50" t="s">
        <v>59</v>
      </c>
      <c r="K46" s="50"/>
    </row>
    <row r="47" spans="1:16" ht="19.5" thickTop="1" x14ac:dyDescent="0.3">
      <c r="A47" s="23"/>
      <c r="B47" s="23"/>
      <c r="C47" s="23"/>
      <c r="D47" s="23"/>
      <c r="E47" s="23"/>
      <c r="F47" s="23"/>
      <c r="G47" s="24"/>
      <c r="H47" s="24"/>
      <c r="J47" s="37"/>
      <c r="K47" s="38" t="s">
        <v>54</v>
      </c>
    </row>
    <row r="48" spans="1:16" x14ac:dyDescent="0.3">
      <c r="A48" s="23"/>
      <c r="B48" s="23"/>
      <c r="C48" s="23"/>
      <c r="D48" s="23"/>
      <c r="E48" s="23"/>
      <c r="F48" s="23"/>
      <c r="G48" s="24"/>
      <c r="H48" s="24"/>
      <c r="J48" s="39" t="s">
        <v>55</v>
      </c>
      <c r="K48" s="10">
        <f>G46</f>
        <v>2737951.46</v>
      </c>
      <c r="M48" s="2">
        <v>2737951</v>
      </c>
    </row>
    <row r="49" spans="1:13" x14ac:dyDescent="0.3">
      <c r="A49" s="23"/>
      <c r="B49" s="23"/>
      <c r="C49" s="23"/>
      <c r="D49" s="23"/>
      <c r="E49" s="23"/>
      <c r="F49" s="23"/>
      <c r="G49" s="24"/>
      <c r="H49" s="24">
        <f>H45*20%</f>
        <v>6054.5420000000013</v>
      </c>
      <c r="J49" s="39" t="s">
        <v>57</v>
      </c>
      <c r="K49" s="10">
        <f>K48*50%</f>
        <v>1368975.73</v>
      </c>
      <c r="M49" s="2">
        <f>M48*4.5%</f>
        <v>123207.795</v>
      </c>
    </row>
    <row r="50" spans="1:13" x14ac:dyDescent="0.3">
      <c r="A50" s="23"/>
      <c r="B50" s="23"/>
      <c r="C50" s="23"/>
      <c r="D50" s="23"/>
      <c r="E50" s="23"/>
      <c r="F50" s="23"/>
      <c r="G50" s="24"/>
      <c r="H50" s="24"/>
      <c r="J50" s="40" t="s">
        <v>58</v>
      </c>
      <c r="K50" s="10">
        <f>K49*4.5%</f>
        <v>61603.907849999996</v>
      </c>
      <c r="M50" s="2">
        <f>M48-M49</f>
        <v>2614743.2050000001</v>
      </c>
    </row>
    <row r="51" spans="1:13" x14ac:dyDescent="0.3">
      <c r="A51" s="23"/>
      <c r="B51" s="23"/>
      <c r="C51" s="23"/>
      <c r="D51" s="23"/>
      <c r="E51" s="23"/>
      <c r="F51" s="23"/>
      <c r="G51" s="24"/>
      <c r="H51" s="24"/>
      <c r="J51" s="39" t="s">
        <v>56</v>
      </c>
      <c r="K51" s="10">
        <f>K49-K50</f>
        <v>1307371.8221499999</v>
      </c>
      <c r="M51" s="2">
        <v>1307372</v>
      </c>
    </row>
    <row r="52" spans="1:13" s="25" customFormat="1" ht="15.75" x14ac:dyDescent="0.25">
      <c r="A52" s="51" t="s">
        <v>42</v>
      </c>
      <c r="B52" s="51"/>
      <c r="C52" s="51"/>
      <c r="D52" s="51"/>
      <c r="E52" s="51"/>
      <c r="F52" s="51"/>
      <c r="G52" s="51"/>
      <c r="H52" s="51"/>
      <c r="I52" s="30"/>
      <c r="J52" s="30"/>
      <c r="K52" s="30">
        <v>716250</v>
      </c>
      <c r="L52" s="30"/>
      <c r="M52" s="58">
        <f>M50-M51</f>
        <v>1307371.2050000001</v>
      </c>
    </row>
    <row r="53" spans="1:13" s="25" customFormat="1" ht="15.75" x14ac:dyDescent="0.25">
      <c r="A53" s="27"/>
      <c r="B53" s="26"/>
      <c r="C53" s="26"/>
      <c r="D53" s="26"/>
      <c r="E53" s="26"/>
      <c r="F53" s="26"/>
      <c r="G53" s="26"/>
      <c r="H53" s="26"/>
      <c r="I53" s="30"/>
      <c r="J53" s="30"/>
      <c r="K53" s="30">
        <f>K51-K52</f>
        <v>591121.82214999991</v>
      </c>
      <c r="L53" s="30"/>
      <c r="M53" s="58">
        <v>716250</v>
      </c>
    </row>
    <row r="54" spans="1:13" s="25" customFormat="1" ht="15.75" x14ac:dyDescent="0.25">
      <c r="A54" s="51" t="s">
        <v>49</v>
      </c>
      <c r="B54" s="51"/>
      <c r="C54" s="51"/>
      <c r="D54" s="51"/>
      <c r="E54" s="51"/>
      <c r="F54" s="51"/>
      <c r="G54" s="51"/>
      <c r="H54" s="51"/>
      <c r="I54" s="30"/>
      <c r="J54" s="30"/>
      <c r="K54" s="30"/>
      <c r="L54" s="30"/>
      <c r="M54" s="59">
        <f>M52-M53</f>
        <v>591121.20500000007</v>
      </c>
    </row>
    <row r="55" spans="1:13" s="25" customFormat="1" ht="15.75" x14ac:dyDescent="0.25">
      <c r="A55" s="27" t="s">
        <v>50</v>
      </c>
      <c r="B55" s="26"/>
      <c r="C55" s="26"/>
      <c r="D55" s="26"/>
      <c r="E55" s="26"/>
      <c r="F55" s="26"/>
      <c r="G55" s="26"/>
      <c r="H55" s="26"/>
      <c r="I55" s="30"/>
      <c r="J55" s="41">
        <f>G46*50%</f>
        <v>1368975.73</v>
      </c>
      <c r="K55" s="30"/>
      <c r="L55" s="30"/>
    </row>
    <row r="56" spans="1:13" s="25" customFormat="1" ht="15.75" x14ac:dyDescent="0.25">
      <c r="A56" s="27" t="s">
        <v>51</v>
      </c>
      <c r="B56" s="26"/>
      <c r="C56" s="26"/>
      <c r="D56" s="26"/>
      <c r="E56" s="26"/>
      <c r="F56" s="26"/>
      <c r="G56" s="26"/>
      <c r="H56" s="26"/>
      <c r="I56" s="30"/>
      <c r="J56" s="30">
        <f>J55*4.5%</f>
        <v>61603.907849999996</v>
      </c>
      <c r="K56" s="30"/>
      <c r="L56" s="30"/>
    </row>
    <row r="57" spans="1:13" s="25" customFormat="1" ht="15.75" x14ac:dyDescent="0.25">
      <c r="A57" s="27" t="s">
        <v>52</v>
      </c>
      <c r="B57" s="26"/>
      <c r="C57" s="26"/>
      <c r="D57" s="26"/>
      <c r="E57" s="26"/>
      <c r="F57" s="26"/>
      <c r="G57" s="26"/>
      <c r="H57" s="26"/>
      <c r="I57" s="30"/>
      <c r="J57" s="30">
        <f>J55-J56</f>
        <v>1307371.8221499999</v>
      </c>
      <c r="K57" s="30"/>
      <c r="L57" s="30"/>
    </row>
    <row r="58" spans="1:13" s="25" customFormat="1" x14ac:dyDescent="0.25">
      <c r="A58" s="27"/>
      <c r="B58" s="26"/>
      <c r="C58" s="26"/>
      <c r="D58" s="26"/>
      <c r="E58" s="26"/>
      <c r="F58" s="26"/>
      <c r="G58" s="26"/>
      <c r="H58" s="26"/>
      <c r="I58" s="30"/>
      <c r="J58" s="29"/>
      <c r="K58" s="29"/>
      <c r="L58" s="30"/>
    </row>
    <row r="59" spans="1:13" ht="21" x14ac:dyDescent="0.3">
      <c r="A59" s="28" t="s">
        <v>34</v>
      </c>
      <c r="B59" s="28"/>
    </row>
  </sheetData>
  <mergeCells count="11">
    <mergeCell ref="A45:F45"/>
    <mergeCell ref="A9:B9"/>
    <mergeCell ref="A13:H13"/>
    <mergeCell ref="A10:B10"/>
    <mergeCell ref="A11:H11"/>
    <mergeCell ref="A44:F44"/>
    <mergeCell ref="J46:K46"/>
    <mergeCell ref="A54:H54"/>
    <mergeCell ref="A46:F46"/>
    <mergeCell ref="G46:H46"/>
    <mergeCell ref="A52:H52"/>
  </mergeCells>
  <hyperlinks>
    <hyperlink ref="J12" r:id="rId1" xr:uid="{00000000-0004-0000-0000-000000000000}"/>
  </hyperlinks>
  <printOptions horizontalCentered="1"/>
  <pageMargins left="0.25" right="0.25" top="0" bottom="0" header="0.3" footer="0.3"/>
  <pageSetup paperSize="9" orientation="portrait" r:id="rId2"/>
  <rowBreaks count="1" manualBreakCount="1">
    <brk id="29" max="7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16" sqref="B16"/>
    </sheetView>
  </sheetViews>
  <sheetFormatPr defaultRowHeight="15" x14ac:dyDescent="0.25"/>
  <cols>
    <col min="1" max="1" width="13.85546875" customWidth="1"/>
    <col min="2" max="2" width="38.85546875" customWidth="1"/>
    <col min="3" max="3" width="29.42578125" customWidth="1"/>
  </cols>
  <sheetData>
    <row r="1" spans="1:3" ht="28.5" x14ac:dyDescent="0.25">
      <c r="A1" s="57" t="s">
        <v>62</v>
      </c>
      <c r="B1" s="57"/>
      <c r="C1" s="57"/>
    </row>
    <row r="2" spans="1:3" ht="29.25" thickBot="1" x14ac:dyDescent="0.3">
      <c r="A2" s="43"/>
      <c r="B2" s="43"/>
      <c r="C2" s="43"/>
    </row>
    <row r="3" spans="1:3" ht="18.75" x14ac:dyDescent="0.25">
      <c r="A3" s="44" t="s">
        <v>60</v>
      </c>
      <c r="B3" s="45" t="s">
        <v>1</v>
      </c>
      <c r="C3" s="46" t="s">
        <v>61</v>
      </c>
    </row>
    <row r="4" spans="1:3" ht="48.75" customHeight="1" x14ac:dyDescent="0.25">
      <c r="A4" s="47">
        <v>1</v>
      </c>
      <c r="B4" s="47" t="s">
        <v>63</v>
      </c>
      <c r="C4" s="42">
        <f>Fire!G46</f>
        <v>2737951.46</v>
      </c>
    </row>
    <row r="5" spans="1:3" ht="18.75" x14ac:dyDescent="0.25">
      <c r="A5" s="48"/>
      <c r="B5" s="48" t="s">
        <v>64</v>
      </c>
      <c r="C5" s="49">
        <v>1307372</v>
      </c>
    </row>
    <row r="6" spans="1:3" ht="18.75" x14ac:dyDescent="0.25">
      <c r="A6" s="47"/>
      <c r="B6" s="48" t="s">
        <v>65</v>
      </c>
      <c r="C6" s="42">
        <f>C4-C5</f>
        <v>1430579.46</v>
      </c>
    </row>
    <row r="7" spans="1:3" ht="18.75" x14ac:dyDescent="0.25">
      <c r="A7" s="48"/>
      <c r="B7" s="48" t="s">
        <v>66</v>
      </c>
      <c r="C7" s="49">
        <v>716250</v>
      </c>
    </row>
    <row r="8" spans="1:3" ht="18.75" x14ac:dyDescent="0.25">
      <c r="A8" s="47"/>
      <c r="B8" s="48" t="s">
        <v>65</v>
      </c>
      <c r="C8" s="42">
        <f>C6-C7</f>
        <v>714329.46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Fire</vt:lpstr>
      <vt:lpstr>summary</vt:lpstr>
      <vt:lpstr>Fire!Print_Area</vt:lpstr>
      <vt:lpstr>Fire!Print_Titles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2022-12-12T08:03:52Z</dcterms:modified>
</cp:coreProperties>
</file>