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Projects 2021\The Forum Building Karachi rec from YH associates\BOQ and Running Bills\Running Bills\Running bill no 1\"/>
    </mc:Choice>
  </mc:AlternateContent>
  <bookViews>
    <workbookView xWindow="0" yWindow="0" windowWidth="24000" windowHeight="9735"/>
  </bookViews>
  <sheets>
    <sheet name="Bill # 1" sheetId="12" r:id="rId1"/>
    <sheet name="Summary" sheetId="10" r:id="rId2"/>
    <sheet name="Sheet3" sheetId="13" r:id="rId3"/>
  </sheets>
  <definedNames>
    <definedName name="_xlnm.Print_Area" localSheetId="0">'Bill # 1'!$A$1:$K$148</definedName>
    <definedName name="_xlnm.Print_Area" localSheetId="1">Summary!$A$1:$C$20</definedName>
    <definedName name="_xlnm.Print_Titles" localSheetId="0">'Bill # 1'!$1:$3</definedName>
  </definedNames>
  <calcPr calcId="152511"/>
</workbook>
</file>

<file path=xl/calcChain.xml><?xml version="1.0" encoding="utf-8"?>
<calcChain xmlns="http://schemas.openxmlformats.org/spreadsheetml/2006/main">
  <c r="H121" i="12" l="1"/>
  <c r="J121" i="12"/>
  <c r="H122" i="12"/>
  <c r="J122" i="12"/>
  <c r="K122" i="12" s="1"/>
  <c r="H124" i="12"/>
  <c r="J124" i="12"/>
  <c r="K124" i="12" s="1"/>
  <c r="H128" i="12"/>
  <c r="J128" i="12"/>
  <c r="K128" i="12" s="1"/>
  <c r="H130" i="12"/>
  <c r="J130" i="12"/>
  <c r="H132" i="12"/>
  <c r="J132" i="12"/>
  <c r="H135" i="12"/>
  <c r="J135" i="12"/>
  <c r="K135" i="12" s="1"/>
  <c r="H140" i="12"/>
  <c r="J140" i="12"/>
  <c r="H142" i="12"/>
  <c r="J142" i="12"/>
  <c r="H144" i="12"/>
  <c r="J144" i="12"/>
  <c r="H145" i="12"/>
  <c r="J145" i="12"/>
  <c r="H147" i="12"/>
  <c r="J147" i="12"/>
  <c r="H110" i="12"/>
  <c r="J110" i="12"/>
  <c r="H111" i="12"/>
  <c r="J111" i="12"/>
  <c r="H112" i="12"/>
  <c r="J112" i="12"/>
  <c r="H113" i="12"/>
  <c r="J113" i="12"/>
  <c r="H116" i="12"/>
  <c r="J116" i="12"/>
  <c r="J37" i="12"/>
  <c r="K147" i="12" l="1"/>
  <c r="K140" i="12"/>
  <c r="K116" i="12"/>
  <c r="K112" i="12"/>
  <c r="K110" i="12"/>
  <c r="K145" i="12"/>
  <c r="K113" i="12"/>
  <c r="K144" i="12"/>
  <c r="K111" i="12"/>
  <c r="K132" i="12"/>
  <c r="K142" i="12"/>
  <c r="K121" i="12"/>
  <c r="K130" i="12"/>
  <c r="M155" i="13" l="1"/>
  <c r="M157" i="13" s="1"/>
  <c r="M148" i="13"/>
  <c r="O148" i="13" s="1"/>
  <c r="L148" i="13"/>
  <c r="H148" i="13"/>
  <c r="G148" i="13"/>
  <c r="I148" i="13" s="1"/>
  <c r="N146" i="13"/>
  <c r="M146" i="13"/>
  <c r="L146" i="13"/>
  <c r="P146" i="13" s="1"/>
  <c r="H146" i="13"/>
  <c r="I146" i="13" s="1"/>
  <c r="G146" i="13"/>
  <c r="O145" i="13"/>
  <c r="N145" i="13"/>
  <c r="M145" i="13"/>
  <c r="Q145" i="13" s="1"/>
  <c r="L145" i="13"/>
  <c r="P145" i="13" s="1"/>
  <c r="I145" i="13"/>
  <c r="H145" i="13"/>
  <c r="G145" i="13"/>
  <c r="O143" i="13"/>
  <c r="M143" i="13"/>
  <c r="Q143" i="13" s="1"/>
  <c r="L143" i="13"/>
  <c r="N143" i="13" s="1"/>
  <c r="H143" i="13"/>
  <c r="I143" i="13" s="1"/>
  <c r="G143" i="13"/>
  <c r="M141" i="13"/>
  <c r="L141" i="13"/>
  <c r="H141" i="13"/>
  <c r="G141" i="13"/>
  <c r="I141" i="13" s="1"/>
  <c r="N136" i="13"/>
  <c r="M136" i="13"/>
  <c r="L136" i="13"/>
  <c r="P136" i="13" s="1"/>
  <c r="H136" i="13"/>
  <c r="I136" i="13" s="1"/>
  <c r="G136" i="13"/>
  <c r="O133" i="13"/>
  <c r="N133" i="13"/>
  <c r="M133" i="13"/>
  <c r="Q133" i="13" s="1"/>
  <c r="L133" i="13"/>
  <c r="P133" i="13" s="1"/>
  <c r="I133" i="13"/>
  <c r="H133" i="13"/>
  <c r="G133" i="13"/>
  <c r="O131" i="13"/>
  <c r="M131" i="13"/>
  <c r="Q131" i="13" s="1"/>
  <c r="L131" i="13"/>
  <c r="H131" i="13"/>
  <c r="I131" i="13" s="1"/>
  <c r="G131" i="13"/>
  <c r="M129" i="13"/>
  <c r="O129" i="13" s="1"/>
  <c r="L129" i="13"/>
  <c r="H129" i="13"/>
  <c r="G129" i="13"/>
  <c r="I129" i="13" s="1"/>
  <c r="N125" i="13"/>
  <c r="M125" i="13"/>
  <c r="L125" i="13"/>
  <c r="P125" i="13" s="1"/>
  <c r="H125" i="13"/>
  <c r="I125" i="13" s="1"/>
  <c r="G125" i="13"/>
  <c r="O123" i="13"/>
  <c r="N123" i="13"/>
  <c r="M123" i="13"/>
  <c r="Q123" i="13" s="1"/>
  <c r="L123" i="13"/>
  <c r="P123" i="13" s="1"/>
  <c r="I123" i="13"/>
  <c r="H123" i="13"/>
  <c r="G123" i="13"/>
  <c r="O122" i="13"/>
  <c r="M122" i="13"/>
  <c r="Q122" i="13" s="1"/>
  <c r="L122" i="13"/>
  <c r="H122" i="13"/>
  <c r="I122" i="13" s="1"/>
  <c r="G122" i="13"/>
  <c r="M117" i="13"/>
  <c r="L117" i="13"/>
  <c r="H117" i="13"/>
  <c r="G117" i="13"/>
  <c r="I117" i="13" s="1"/>
  <c r="N114" i="13"/>
  <c r="M114" i="13"/>
  <c r="L114" i="13"/>
  <c r="P114" i="13" s="1"/>
  <c r="H114" i="13"/>
  <c r="I114" i="13" s="1"/>
  <c r="G114" i="13"/>
  <c r="O113" i="13"/>
  <c r="N113" i="13"/>
  <c r="M113" i="13"/>
  <c r="Q113" i="13" s="1"/>
  <c r="L113" i="13"/>
  <c r="P113" i="13" s="1"/>
  <c r="I113" i="13"/>
  <c r="H113" i="13"/>
  <c r="G113" i="13"/>
  <c r="O112" i="13"/>
  <c r="M112" i="13"/>
  <c r="Q112" i="13" s="1"/>
  <c r="L112" i="13"/>
  <c r="H112" i="13"/>
  <c r="I112" i="13" s="1"/>
  <c r="G112" i="13"/>
  <c r="M111" i="13"/>
  <c r="L111" i="13"/>
  <c r="H111" i="13"/>
  <c r="G111" i="13"/>
  <c r="I111" i="13" s="1"/>
  <c r="N107" i="13"/>
  <c r="M107" i="13"/>
  <c r="L107" i="13"/>
  <c r="P107" i="13" s="1"/>
  <c r="H107" i="13"/>
  <c r="I107" i="13" s="1"/>
  <c r="G107" i="13"/>
  <c r="O105" i="13"/>
  <c r="N105" i="13"/>
  <c r="M105" i="13"/>
  <c r="Q105" i="13" s="1"/>
  <c r="L105" i="13"/>
  <c r="P105" i="13" s="1"/>
  <c r="I105" i="13"/>
  <c r="H105" i="13"/>
  <c r="G105" i="13"/>
  <c r="O102" i="13"/>
  <c r="M102" i="13"/>
  <c r="Q102" i="13" s="1"/>
  <c r="L102" i="13"/>
  <c r="I102" i="13"/>
  <c r="H102" i="13"/>
  <c r="G102" i="13"/>
  <c r="M99" i="13"/>
  <c r="L99" i="13"/>
  <c r="H99" i="13"/>
  <c r="G99" i="13"/>
  <c r="I99" i="13" s="1"/>
  <c r="N97" i="13"/>
  <c r="M97" i="13"/>
  <c r="L97" i="13"/>
  <c r="P97" i="13" s="1"/>
  <c r="H97" i="13"/>
  <c r="I97" i="13" s="1"/>
  <c r="G97" i="13"/>
  <c r="O96" i="13"/>
  <c r="N96" i="13"/>
  <c r="M96" i="13"/>
  <c r="Q96" i="13" s="1"/>
  <c r="L96" i="13"/>
  <c r="P96" i="13" s="1"/>
  <c r="I96" i="13"/>
  <c r="H96" i="13"/>
  <c r="G96" i="13"/>
  <c r="O95" i="13"/>
  <c r="M95" i="13"/>
  <c r="Q95" i="13" s="1"/>
  <c r="L95" i="13"/>
  <c r="N95" i="13" s="1"/>
  <c r="I95" i="13"/>
  <c r="H95" i="13"/>
  <c r="G95" i="13"/>
  <c r="M93" i="13"/>
  <c r="O93" i="13" s="1"/>
  <c r="L93" i="13"/>
  <c r="H93" i="13"/>
  <c r="G93" i="13"/>
  <c r="I93" i="13" s="1"/>
  <c r="N88" i="13"/>
  <c r="M88" i="13"/>
  <c r="L88" i="13"/>
  <c r="P88" i="13" s="1"/>
  <c r="H88" i="13"/>
  <c r="I88" i="13" s="1"/>
  <c r="G88" i="13"/>
  <c r="O86" i="13"/>
  <c r="N86" i="13"/>
  <c r="M86" i="13"/>
  <c r="L86" i="13"/>
  <c r="P86" i="13" s="1"/>
  <c r="I86" i="13"/>
  <c r="H86" i="13"/>
  <c r="G86" i="13"/>
  <c r="O84" i="13"/>
  <c r="M84" i="13"/>
  <c r="Q84" i="13" s="1"/>
  <c r="L84" i="13"/>
  <c r="N84" i="13" s="1"/>
  <c r="I84" i="13"/>
  <c r="H84" i="13"/>
  <c r="G84" i="13"/>
  <c r="Q82" i="13"/>
  <c r="M82" i="13"/>
  <c r="O82" i="13" s="1"/>
  <c r="L82" i="13"/>
  <c r="H82" i="13"/>
  <c r="G82" i="13"/>
  <c r="I82" i="13" s="1"/>
  <c r="N81" i="13"/>
  <c r="M81" i="13"/>
  <c r="L81" i="13"/>
  <c r="P81" i="13" s="1"/>
  <c r="H81" i="13"/>
  <c r="I81" i="13" s="1"/>
  <c r="G81" i="13"/>
  <c r="O80" i="13"/>
  <c r="N80" i="13"/>
  <c r="M80" i="13"/>
  <c r="L80" i="13"/>
  <c r="P80" i="13" s="1"/>
  <c r="I80" i="13"/>
  <c r="H80" i="13"/>
  <c r="G80" i="13"/>
  <c r="O77" i="13"/>
  <c r="M77" i="13"/>
  <c r="Q77" i="13" s="1"/>
  <c r="L77" i="13"/>
  <c r="N77" i="13" s="1"/>
  <c r="I77" i="13"/>
  <c r="H77" i="13"/>
  <c r="G77" i="13"/>
  <c r="Q75" i="13"/>
  <c r="M75" i="13"/>
  <c r="O75" i="13" s="1"/>
  <c r="L75" i="13"/>
  <c r="H75" i="13"/>
  <c r="G75" i="13"/>
  <c r="I75" i="13" s="1"/>
  <c r="N73" i="13"/>
  <c r="M73" i="13"/>
  <c r="L73" i="13"/>
  <c r="P73" i="13" s="1"/>
  <c r="H73" i="13"/>
  <c r="I73" i="13" s="1"/>
  <c r="G73" i="13"/>
  <c r="O71" i="13"/>
  <c r="N71" i="13"/>
  <c r="M71" i="13"/>
  <c r="L71" i="13"/>
  <c r="P71" i="13" s="1"/>
  <c r="I71" i="13"/>
  <c r="H71" i="13"/>
  <c r="G71" i="13"/>
  <c r="O68" i="13"/>
  <c r="M68" i="13"/>
  <c r="Q68" i="13" s="1"/>
  <c r="L68" i="13"/>
  <c r="N68" i="13" s="1"/>
  <c r="H68" i="13"/>
  <c r="I68" i="13" s="1"/>
  <c r="G68" i="13"/>
  <c r="Q66" i="13"/>
  <c r="M66" i="13"/>
  <c r="O66" i="13" s="1"/>
  <c r="L66" i="13"/>
  <c r="H66" i="13"/>
  <c r="G66" i="13"/>
  <c r="N64" i="13"/>
  <c r="M64" i="13"/>
  <c r="L64" i="13"/>
  <c r="P64" i="13" s="1"/>
  <c r="H64" i="13"/>
  <c r="I64" i="13" s="1"/>
  <c r="G64" i="13"/>
  <c r="O62" i="13"/>
  <c r="N62" i="13"/>
  <c r="M62" i="13"/>
  <c r="Q62" i="13" s="1"/>
  <c r="L62" i="13"/>
  <c r="P62" i="13" s="1"/>
  <c r="I62" i="13"/>
  <c r="H62" i="13"/>
  <c r="G62" i="13"/>
  <c r="O60" i="13"/>
  <c r="M60" i="13"/>
  <c r="Q60" i="13" s="1"/>
  <c r="L60" i="13"/>
  <c r="N60" i="13" s="1"/>
  <c r="H60" i="13"/>
  <c r="I60" i="13" s="1"/>
  <c r="G60" i="13"/>
  <c r="M57" i="13"/>
  <c r="O57" i="13" s="1"/>
  <c r="L57" i="13"/>
  <c r="H57" i="13"/>
  <c r="G57" i="13"/>
  <c r="N55" i="13"/>
  <c r="M55" i="13"/>
  <c r="L55" i="13"/>
  <c r="H55" i="13"/>
  <c r="I55" i="13" s="1"/>
  <c r="G55" i="13"/>
  <c r="O49" i="13"/>
  <c r="N49" i="13"/>
  <c r="M49" i="13"/>
  <c r="Q49" i="13" s="1"/>
  <c r="L49" i="13"/>
  <c r="P49" i="13" s="1"/>
  <c r="I49" i="13"/>
  <c r="H49" i="13"/>
  <c r="G49" i="13"/>
  <c r="P48" i="13"/>
  <c r="O48" i="13"/>
  <c r="M48" i="13"/>
  <c r="Q48" i="13" s="1"/>
  <c r="L48" i="13"/>
  <c r="N48" i="13" s="1"/>
  <c r="H48" i="13"/>
  <c r="I48" i="13" s="1"/>
  <c r="G48" i="13"/>
  <c r="M47" i="13"/>
  <c r="O47" i="13" s="1"/>
  <c r="L47" i="13"/>
  <c r="O46" i="13"/>
  <c r="N46" i="13"/>
  <c r="M46" i="13"/>
  <c r="Q46" i="13" s="1"/>
  <c r="L46" i="13"/>
  <c r="P46" i="13" s="1"/>
  <c r="I46" i="13"/>
  <c r="H46" i="13"/>
  <c r="G46" i="13"/>
  <c r="P45" i="13"/>
  <c r="O45" i="13"/>
  <c r="M45" i="13"/>
  <c r="Q45" i="13" s="1"/>
  <c r="L45" i="13"/>
  <c r="N45" i="13" s="1"/>
  <c r="I45" i="13"/>
  <c r="H45" i="13"/>
  <c r="G45" i="13"/>
  <c r="M44" i="13"/>
  <c r="O44" i="13" s="1"/>
  <c r="L44" i="13"/>
  <c r="H44" i="13"/>
  <c r="G44" i="13"/>
  <c r="N43" i="13"/>
  <c r="M43" i="13"/>
  <c r="L43" i="13"/>
  <c r="H43" i="13"/>
  <c r="I43" i="13" s="1"/>
  <c r="G43" i="13"/>
  <c r="O42" i="13"/>
  <c r="N42" i="13"/>
  <c r="M42" i="13"/>
  <c r="Q42" i="13" s="1"/>
  <c r="L42" i="13"/>
  <c r="P42" i="13" s="1"/>
  <c r="I42" i="13"/>
  <c r="H42" i="13"/>
  <c r="G42" i="13"/>
  <c r="P38" i="13"/>
  <c r="O38" i="13"/>
  <c r="M38" i="13"/>
  <c r="Q38" i="13" s="1"/>
  <c r="L38" i="13"/>
  <c r="N38" i="13" s="1"/>
  <c r="I38" i="13"/>
  <c r="H38" i="13"/>
  <c r="G38" i="13"/>
  <c r="M36" i="13"/>
  <c r="O36" i="13" s="1"/>
  <c r="L36" i="13"/>
  <c r="H36" i="13"/>
  <c r="G36" i="13"/>
  <c r="I36" i="13" s="1"/>
  <c r="H33" i="13"/>
  <c r="I33" i="13" s="1"/>
  <c r="G33" i="13"/>
  <c r="M32" i="13"/>
  <c r="O32" i="13" s="1"/>
  <c r="L32" i="13"/>
  <c r="H32" i="13"/>
  <c r="I32" i="13" s="1"/>
  <c r="G32" i="13"/>
  <c r="N26" i="13"/>
  <c r="M26" i="13"/>
  <c r="L26" i="13"/>
  <c r="H26" i="13"/>
  <c r="I26" i="13" s="1"/>
  <c r="G26" i="13"/>
  <c r="O25" i="13"/>
  <c r="N25" i="13"/>
  <c r="M25" i="13"/>
  <c r="L25" i="13"/>
  <c r="P25" i="13" s="1"/>
  <c r="I25" i="13"/>
  <c r="H25" i="13"/>
  <c r="G25" i="13"/>
  <c r="P24" i="13"/>
  <c r="O24" i="13"/>
  <c r="M24" i="13"/>
  <c r="Q24" i="13" s="1"/>
  <c r="L24" i="13"/>
  <c r="N24" i="13" s="1"/>
  <c r="I24" i="13"/>
  <c r="H24" i="13"/>
  <c r="G24" i="13"/>
  <c r="M23" i="13"/>
  <c r="O23" i="13" s="1"/>
  <c r="L23" i="13"/>
  <c r="H23" i="13"/>
  <c r="G23" i="13"/>
  <c r="I23" i="13" s="1"/>
  <c r="N19" i="13"/>
  <c r="M19" i="13"/>
  <c r="L19" i="13"/>
  <c r="H19" i="13"/>
  <c r="I19" i="13" s="1"/>
  <c r="G19" i="13"/>
  <c r="O17" i="13"/>
  <c r="N17" i="13"/>
  <c r="M17" i="13"/>
  <c r="L17" i="13"/>
  <c r="P17" i="13" s="1"/>
  <c r="I17" i="13"/>
  <c r="H17" i="13"/>
  <c r="G17" i="13"/>
  <c r="P16" i="13"/>
  <c r="O16" i="13"/>
  <c r="M16" i="13"/>
  <c r="Q16" i="13" s="1"/>
  <c r="L16" i="13"/>
  <c r="N16" i="13" s="1"/>
  <c r="N15" i="13"/>
  <c r="M15" i="13"/>
  <c r="L15" i="13"/>
  <c r="H15" i="13"/>
  <c r="I15" i="13" s="1"/>
  <c r="G15" i="13"/>
  <c r="O13" i="13"/>
  <c r="N13" i="13"/>
  <c r="M13" i="13"/>
  <c r="L13" i="13"/>
  <c r="P13" i="13" s="1"/>
  <c r="I13" i="13"/>
  <c r="H13" i="13"/>
  <c r="G13" i="13"/>
  <c r="P11" i="13"/>
  <c r="O11" i="13"/>
  <c r="M11" i="13"/>
  <c r="Q11" i="13" s="1"/>
  <c r="L11" i="13"/>
  <c r="N11" i="13" s="1"/>
  <c r="I11" i="13"/>
  <c r="H11" i="13"/>
  <c r="G11" i="13"/>
  <c r="M7" i="13"/>
  <c r="O7" i="13" s="1"/>
  <c r="L7" i="13"/>
  <c r="H7" i="13"/>
  <c r="I7" i="13" s="1"/>
  <c r="G7" i="13"/>
  <c r="N5" i="13"/>
  <c r="M5" i="13"/>
  <c r="L5" i="13"/>
  <c r="H5" i="13"/>
  <c r="I5" i="13" s="1"/>
  <c r="G5" i="13"/>
  <c r="I66" i="13" l="1"/>
  <c r="P75" i="13"/>
  <c r="Q136" i="13"/>
  <c r="Q7" i="13"/>
  <c r="Q13" i="13"/>
  <c r="Q17" i="13"/>
  <c r="Q23" i="13"/>
  <c r="Q25" i="13"/>
  <c r="Q32" i="13"/>
  <c r="P43" i="13"/>
  <c r="I44" i="13"/>
  <c r="I149" i="13" s="1"/>
  <c r="Q47" i="13"/>
  <c r="P55" i="13"/>
  <c r="I57" i="13"/>
  <c r="P68" i="13"/>
  <c r="P77" i="13"/>
  <c r="P84" i="13"/>
  <c r="P111" i="13"/>
  <c r="P148" i="13"/>
  <c r="Q36" i="13"/>
  <c r="Q44" i="13"/>
  <c r="Q57" i="13"/>
  <c r="Q81" i="13"/>
  <c r="P5" i="13"/>
  <c r="P15" i="13"/>
  <c r="P19" i="13"/>
  <c r="P26" i="13"/>
  <c r="Q43" i="13"/>
  <c r="P60" i="13"/>
  <c r="Q71" i="13"/>
  <c r="Q80" i="13"/>
  <c r="Q86" i="13"/>
  <c r="Q93" i="13"/>
  <c r="Q97" i="13"/>
  <c r="P129" i="13"/>
  <c r="P95" i="13"/>
  <c r="Q129" i="13"/>
  <c r="Q148" i="13"/>
  <c r="O5" i="13"/>
  <c r="Q5" i="13" s="1"/>
  <c r="N7" i="13"/>
  <c r="P7" i="13" s="1"/>
  <c r="O15" i="13"/>
  <c r="Q15" i="13" s="1"/>
  <c r="O19" i="13"/>
  <c r="Q19" i="13" s="1"/>
  <c r="N23" i="13"/>
  <c r="P23" i="13" s="1"/>
  <c r="O26" i="13"/>
  <c r="Q26" i="13" s="1"/>
  <c r="N32" i="13"/>
  <c r="P32" i="13" s="1"/>
  <c r="N36" i="13"/>
  <c r="P36" i="13" s="1"/>
  <c r="O43" i="13"/>
  <c r="N44" i="13"/>
  <c r="P44" i="13" s="1"/>
  <c r="N47" i="13"/>
  <c r="P47" i="13" s="1"/>
  <c r="O55" i="13"/>
  <c r="Q55" i="13" s="1"/>
  <c r="N57" i="13"/>
  <c r="P57" i="13" s="1"/>
  <c r="O64" i="13"/>
  <c r="Q64" i="13" s="1"/>
  <c r="N66" i="13"/>
  <c r="P66" i="13" s="1"/>
  <c r="O73" i="13"/>
  <c r="Q73" i="13" s="1"/>
  <c r="N75" i="13"/>
  <c r="O81" i="13"/>
  <c r="N82" i="13"/>
  <c r="P82" i="13" s="1"/>
  <c r="O88" i="13"/>
  <c r="Q88" i="13" s="1"/>
  <c r="N93" i="13"/>
  <c r="P93" i="13" s="1"/>
  <c r="O97" i="13"/>
  <c r="N99" i="13"/>
  <c r="P99" i="13" s="1"/>
  <c r="O107" i="13"/>
  <c r="Q107" i="13" s="1"/>
  <c r="N111" i="13"/>
  <c r="O114" i="13"/>
  <c r="Q114" i="13" s="1"/>
  <c r="N117" i="13"/>
  <c r="P117" i="13" s="1"/>
  <c r="O125" i="13"/>
  <c r="Q125" i="13" s="1"/>
  <c r="N129" i="13"/>
  <c r="O136" i="13"/>
  <c r="N141" i="13"/>
  <c r="P141" i="13" s="1"/>
  <c r="O146" i="13"/>
  <c r="Q146" i="13" s="1"/>
  <c r="N148" i="13"/>
  <c r="P143" i="13"/>
  <c r="O99" i="13"/>
  <c r="Q99" i="13" s="1"/>
  <c r="N102" i="13"/>
  <c r="P102" i="13" s="1"/>
  <c r="O111" i="13"/>
  <c r="Q111" i="13" s="1"/>
  <c r="N112" i="13"/>
  <c r="P112" i="13" s="1"/>
  <c r="O117" i="13"/>
  <c r="Q117" i="13" s="1"/>
  <c r="N122" i="13"/>
  <c r="P122" i="13" s="1"/>
  <c r="N131" i="13"/>
  <c r="P131" i="13" s="1"/>
  <c r="O141" i="13"/>
  <c r="Q141" i="13" s="1"/>
  <c r="J106" i="12" l="1"/>
  <c r="H106" i="12"/>
  <c r="J104" i="12"/>
  <c r="H104" i="12"/>
  <c r="J101" i="12"/>
  <c r="H101" i="12"/>
  <c r="J98" i="12"/>
  <c r="H98" i="12"/>
  <c r="J96" i="12"/>
  <c r="H96" i="12"/>
  <c r="J95" i="12"/>
  <c r="H95" i="12"/>
  <c r="J94" i="12"/>
  <c r="H94" i="12"/>
  <c r="J92" i="12"/>
  <c r="H92" i="12"/>
  <c r="J87" i="12"/>
  <c r="H87" i="12"/>
  <c r="J85" i="12"/>
  <c r="H85" i="12"/>
  <c r="J83" i="12"/>
  <c r="H83" i="12"/>
  <c r="J81" i="12"/>
  <c r="H81" i="12"/>
  <c r="J80" i="12"/>
  <c r="H80" i="12"/>
  <c r="J79" i="12"/>
  <c r="H79" i="12"/>
  <c r="J76" i="12"/>
  <c r="H76" i="12"/>
  <c r="J74" i="12"/>
  <c r="H74" i="12"/>
  <c r="J72" i="12"/>
  <c r="H72" i="12"/>
  <c r="J70" i="12"/>
  <c r="H70" i="12"/>
  <c r="J67" i="12"/>
  <c r="H67" i="12"/>
  <c r="J65" i="12"/>
  <c r="H65" i="12"/>
  <c r="J63" i="12"/>
  <c r="H63" i="12"/>
  <c r="J61" i="12"/>
  <c r="H61" i="12"/>
  <c r="J59" i="12"/>
  <c r="H59" i="12"/>
  <c r="J56" i="12"/>
  <c r="H56" i="12"/>
  <c r="J54" i="12"/>
  <c r="H54" i="12"/>
  <c r="J48" i="12"/>
  <c r="H48" i="12"/>
  <c r="J47" i="12"/>
  <c r="K47" i="12" s="1"/>
  <c r="H47" i="12"/>
  <c r="J45" i="12"/>
  <c r="H45" i="12"/>
  <c r="J44" i="12"/>
  <c r="H44" i="12"/>
  <c r="J43" i="12"/>
  <c r="H43" i="12"/>
  <c r="J42" i="12"/>
  <c r="H42" i="12"/>
  <c r="J41" i="12"/>
  <c r="H41" i="12"/>
  <c r="H37" i="12"/>
  <c r="J35" i="12"/>
  <c r="H35" i="12"/>
  <c r="J32" i="12"/>
  <c r="H32" i="12"/>
  <c r="J31" i="12"/>
  <c r="H31" i="12"/>
  <c r="J27" i="12"/>
  <c r="H27" i="12"/>
  <c r="J26" i="12"/>
  <c r="H26" i="12"/>
  <c r="J25" i="12"/>
  <c r="H25" i="12"/>
  <c r="J24" i="12"/>
  <c r="H24" i="12"/>
  <c r="J20" i="12"/>
  <c r="H20" i="12"/>
  <c r="J18" i="12"/>
  <c r="H18" i="12"/>
  <c r="J16" i="12"/>
  <c r="K16" i="12" s="1"/>
  <c r="H16" i="12"/>
  <c r="J14" i="12"/>
  <c r="K14" i="12" s="1"/>
  <c r="H14" i="12"/>
  <c r="J12" i="12"/>
  <c r="H12" i="12"/>
  <c r="J8" i="12"/>
  <c r="H8" i="12"/>
  <c r="J6" i="12"/>
  <c r="H6" i="12"/>
  <c r="K20" i="12" l="1"/>
  <c r="K25" i="12"/>
  <c r="K54" i="12"/>
  <c r="K72" i="12"/>
  <c r="K76" i="12"/>
  <c r="K94" i="12"/>
  <c r="K96" i="12"/>
  <c r="K65" i="12"/>
  <c r="K104" i="12"/>
  <c r="K74" i="12"/>
  <c r="K24" i="12"/>
  <c r="K26" i="12"/>
  <c r="K31" i="12"/>
  <c r="K106" i="12"/>
  <c r="K70" i="12"/>
  <c r="K92" i="12"/>
  <c r="K32" i="12"/>
  <c r="K101" i="12"/>
  <c r="K79" i="12"/>
  <c r="K87" i="12"/>
  <c r="K98" i="12"/>
  <c r="K95" i="12"/>
  <c r="K85" i="12"/>
  <c r="K83" i="12"/>
  <c r="K80" i="12"/>
  <c r="K81" i="12"/>
  <c r="K63" i="12"/>
  <c r="K56" i="12"/>
  <c r="K67" i="12"/>
  <c r="K61" i="12"/>
  <c r="K59" i="12"/>
  <c r="K44" i="12"/>
  <c r="K48" i="12"/>
  <c r="K45" i="12"/>
  <c r="K43" i="12"/>
  <c r="K42" i="12"/>
  <c r="K41" i="12"/>
  <c r="K37" i="12"/>
  <c r="K35" i="12"/>
  <c r="K27" i="12"/>
  <c r="K18" i="12"/>
  <c r="K12" i="12"/>
  <c r="K8" i="12"/>
  <c r="K6" i="12"/>
  <c r="B30" i="10"/>
  <c r="G19" i="10"/>
  <c r="G16" i="10"/>
  <c r="H19" i="10"/>
  <c r="H17" i="10"/>
  <c r="K148" i="12" l="1"/>
  <c r="E29" i="10"/>
  <c r="E22" i="10"/>
  <c r="E25" i="10" s="1"/>
  <c r="D24" i="10"/>
  <c r="D22" i="10"/>
  <c r="I25" i="10" l="1"/>
  <c r="C19" i="10" l="1"/>
  <c r="C13" i="10"/>
  <c r="C12" i="10"/>
  <c r="C11" i="10"/>
  <c r="C10" i="10"/>
  <c r="C9" i="10"/>
  <c r="C8" i="10"/>
  <c r="C7" i="10"/>
  <c r="C6" i="10"/>
  <c r="C5" i="10"/>
  <c r="C4" i="10"/>
  <c r="C3" i="10" l="1"/>
  <c r="C14" i="10" s="1"/>
  <c r="C20" i="10" s="1"/>
  <c r="C22" i="10" l="1"/>
  <c r="C26" i="10" s="1"/>
  <c r="G22" i="10"/>
  <c r="G27" i="10" s="1"/>
  <c r="G29" i="10" s="1"/>
</calcChain>
</file>

<file path=xl/comments1.xml><?xml version="1.0" encoding="utf-8"?>
<comments xmlns="http://schemas.openxmlformats.org/spreadsheetml/2006/main">
  <authors>
    <author>Mujahid</author>
  </authors>
  <commentList>
    <comment ref="A2" authorId="0" shapeId="0">
      <text>
        <r>
          <rPr>
            <b/>
            <sz val="9"/>
            <color indexed="81"/>
            <rFont val="Tahoma"/>
            <family val="2"/>
          </rPr>
          <t>Mujahid:</t>
        </r>
        <r>
          <rPr>
            <sz val="9"/>
            <color indexed="81"/>
            <rFont val="Tahoma"/>
            <family val="2"/>
          </rPr>
          <t xml:space="preserve">
</t>
        </r>
      </text>
    </comment>
  </commentList>
</comments>
</file>

<file path=xl/sharedStrings.xml><?xml version="1.0" encoding="utf-8"?>
<sst xmlns="http://schemas.openxmlformats.org/spreadsheetml/2006/main" count="672" uniqueCount="178">
  <si>
    <t>Item #</t>
  </si>
  <si>
    <t>Description</t>
  </si>
  <si>
    <t>Unit</t>
  </si>
  <si>
    <t>Rate</t>
  </si>
  <si>
    <t>Amount</t>
  </si>
  <si>
    <t>Material</t>
  </si>
  <si>
    <t xml:space="preserve">Total Cost </t>
  </si>
  <si>
    <t>Nos</t>
  </si>
  <si>
    <t>Qty.</t>
  </si>
  <si>
    <t>a.</t>
  </si>
  <si>
    <t>b.</t>
  </si>
  <si>
    <t>c.</t>
  </si>
  <si>
    <t xml:space="preserve">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 </t>
  </si>
  <si>
    <t>Job</t>
  </si>
  <si>
    <t xml:space="preserve">Painting and identification works of all components, supports, hangers &amp; brackets etc. complete in all respect as per drawings and specifications. </t>
  </si>
  <si>
    <t>General Requirements for HVAC System</t>
  </si>
  <si>
    <t xml:space="preserve">Making of Shop Drawings with sectional details complete in all respect for complete HVAC Systems as per Specifications </t>
  </si>
  <si>
    <t>Making of As Built Drawings with sectional details complete in all respect for complete HVAC Systems as per Specifications</t>
  </si>
  <si>
    <t>Operation and maintenance of HVAC System</t>
  </si>
  <si>
    <t xml:space="preserve">Common Work Results for HVAC </t>
  </si>
  <si>
    <t xml:space="preserve">Supply and installation of of wire, cables,  conduites and cable tray for power supply, earthing and controls of HVAC system complete in all respect as per drawings and specifications. </t>
  </si>
  <si>
    <t xml:space="preserve">Testing, balancing and commissioning of HVAC system complete in all respect including one month test run, measurement and recording of pressure and electrical data and submission of technical/operation manual, LOG book for each related equipment as per specifications and drawings. </t>
  </si>
  <si>
    <t>Meters and gages for HVAC Piping</t>
  </si>
  <si>
    <t>Supply, installation, testing and commissioning of meters and gagues and accessories for HVAC piping complete in all respect as per drawings and specifications</t>
  </si>
  <si>
    <t>Pressure gauge</t>
  </si>
  <si>
    <t>1</t>
  </si>
  <si>
    <t>iii.</t>
  </si>
  <si>
    <t>gague cock</t>
  </si>
  <si>
    <t>iv.</t>
  </si>
  <si>
    <t>thermometer well</t>
  </si>
  <si>
    <t>General-Duty Valves for HVAC Piping</t>
  </si>
  <si>
    <t>20 mm (3/4 inch) Diameter</t>
  </si>
  <si>
    <t>250 mm (10 inch) Diameter</t>
  </si>
  <si>
    <t>CFRV</t>
  </si>
  <si>
    <t xml:space="preserve">Hangers and Supports for HVAC Piping </t>
  </si>
  <si>
    <t>Supply, Installation &amp; Commissioning of hangers and supports for HVAC piping complete in all respect as per drawings and specifications.</t>
  </si>
  <si>
    <t xml:space="preserve">Chilled Water Piping Insulation </t>
  </si>
  <si>
    <t xml:space="preserve">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  </t>
  </si>
  <si>
    <t>50 mm (2 inch) thickness</t>
  </si>
  <si>
    <t xml:space="preserve">Hydronic Piping  </t>
  </si>
  <si>
    <t xml:space="preserve">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 </t>
  </si>
  <si>
    <t>Hydronic piping specialties</t>
  </si>
  <si>
    <t>Supply, Installation, testing &amp; Commissioning of hydronic piping specialties alongwith flanges, coupling, unions complete in all respect as per drawings and specifications.</t>
  </si>
  <si>
    <t>Automatic Air Vent</t>
  </si>
  <si>
    <t>Flexible Connector</t>
  </si>
  <si>
    <t>Air-Cooled Reciprocating compressor type Water Chillers</t>
  </si>
  <si>
    <t>Installation</t>
  </si>
  <si>
    <t>i.</t>
  </si>
  <si>
    <t>v.</t>
  </si>
  <si>
    <t>Testing, Adjusting and balancing for HVAC systems</t>
  </si>
  <si>
    <t>Wires, Cables, Conduites and Cable Tray</t>
  </si>
  <si>
    <t>ii.</t>
  </si>
  <si>
    <t>Insertion type pipe mounted thermometers</t>
  </si>
  <si>
    <t>Identification for HVAC Ducting, Piping and Equipment</t>
  </si>
  <si>
    <t>Supply, Installation &amp; Commissioning of identification for HVAC  ducting, piping and equipment complete in all respect as per drawings and specifications.</t>
  </si>
  <si>
    <t xml:space="preserve">Flow switch </t>
  </si>
  <si>
    <t>Strainers with blow off 20 mm dia ball valve</t>
  </si>
  <si>
    <t>One month test run</t>
  </si>
  <si>
    <t xml:space="preserve">Commissioning of HVAC </t>
  </si>
  <si>
    <t>2</t>
  </si>
  <si>
    <t xml:space="preserve">Chilled Water Circuit </t>
  </si>
  <si>
    <t xml:space="preserve">Gate Valve </t>
  </si>
  <si>
    <t>Electric Chiller(s)</t>
  </si>
  <si>
    <t xml:space="preserve">Check Valve </t>
  </si>
  <si>
    <t>Primary Chilled Water Pump(s)</t>
  </si>
  <si>
    <t>3</t>
  </si>
  <si>
    <t>For Electric Chiller (s)</t>
  </si>
  <si>
    <t>For Pumps</t>
  </si>
  <si>
    <t>6</t>
  </si>
  <si>
    <t>4</t>
  </si>
  <si>
    <t>Stainer</t>
  </si>
  <si>
    <t>120</t>
  </si>
  <si>
    <t>Rft</t>
  </si>
  <si>
    <t>21</t>
  </si>
  <si>
    <t>d</t>
  </si>
  <si>
    <t>e</t>
  </si>
  <si>
    <t xml:space="preserve">Shifting of equipment from Ground Floor to respective locations including Owner Supplied Equipment. </t>
  </si>
  <si>
    <t>Motor Control Center (MCC)</t>
  </si>
  <si>
    <t xml:space="preserve">Supply, Installation of Motor Control Centre (MCC) complete in all respect including weather proof sheet metal cabinet, bus bars, internal wiring earth strip, connector strip, MCB, MCCB, Control fueses,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 </t>
  </si>
  <si>
    <t>No</t>
  </si>
  <si>
    <t>150 mm (6 inch) Diameter</t>
  </si>
  <si>
    <t>200 mm (8 inch) Diameter</t>
  </si>
  <si>
    <t>60</t>
  </si>
  <si>
    <t>90</t>
  </si>
  <si>
    <t>Supply, installation &amp; commissioning of Chilled Water Valves insulation with anti fungus paint, protected 26 SWG painted G.I sheet metal cladding, complete in all respect as per drawings and specifications</t>
  </si>
  <si>
    <t>38 mm (1-1/2 inch) thickness</t>
  </si>
  <si>
    <t>25 mm (1 inch) Diameter</t>
  </si>
  <si>
    <t>500</t>
  </si>
  <si>
    <t>Condensate Drain Insulation</t>
  </si>
  <si>
    <t xml:space="preserve">Supply and installation of 6 mm thick Pre-moulded Armaflex Pipe Insulation complete in all respect as per schedule, specifications and drawings. </t>
  </si>
  <si>
    <t>130</t>
  </si>
  <si>
    <t xml:space="preserve">Condensate Drain Piping  </t>
  </si>
  <si>
    <t xml:space="preserve">Supply, Installation, testing &amp; Commissioning of UPVC Class D pipes &amp; fittings for condensate drain system with bends, tees, unions, sockets as required to complete in all respects ready to operate as per schedule, drawings and specifications. </t>
  </si>
  <si>
    <t>Fan Coil Units</t>
  </si>
  <si>
    <t>HVAC Ducts and Casings</t>
  </si>
  <si>
    <t>Medium/Low pressure G.I. sheet metal ducting</t>
  </si>
  <si>
    <t>Supply, Installation, testing &amp; Commissioning of medium/low pressure G.I. sheet metal ducting complete in all respect as per drawings and specifications.</t>
  </si>
  <si>
    <t xml:space="preserve">22 gauge </t>
  </si>
  <si>
    <t>Sq.ft</t>
  </si>
  <si>
    <t>Access door for Fan coil unit</t>
  </si>
  <si>
    <t>Supply, Installation, testing &amp; Commissioning of access door for fan coil units complete in all respect as per drawings and specifications.</t>
  </si>
  <si>
    <t xml:space="preserve">Lot </t>
  </si>
  <si>
    <t xml:space="preserve">Flexible Connectors </t>
  </si>
  <si>
    <t>Supply, Installation, testing &amp; Commissioning of flexible connectors between blower section and air duct complete in all respect as per drawings and specifications.</t>
  </si>
  <si>
    <t xml:space="preserve">Flexible Duct </t>
  </si>
  <si>
    <t>Supply, Installation, testing &amp; Commissioning of flexible duct complete in all respect as per drawings and specifications.</t>
  </si>
  <si>
    <t>Air Outlets and inlets</t>
  </si>
  <si>
    <t>Diffusers, Registers, and Grilles</t>
  </si>
  <si>
    <t>Supply, Installation, testing &amp; Commissioning of Diffusers, Registers and Grilles complete in all respect as per drawings and specifications.</t>
  </si>
  <si>
    <t>Supply Air Round Diffusers (SARD)</t>
  </si>
  <si>
    <t>600mm (24" diameter)</t>
  </si>
  <si>
    <t>e.</t>
  </si>
  <si>
    <t>Imperialine linear air diffuser 3/4" slot with volume control dampers with link to adjust the damper blade from the face of linear air diffuser complete in all respect as per drawings and specifications</t>
  </si>
  <si>
    <t xml:space="preserve">3 Slot SALD 6 Feet Long. </t>
  </si>
  <si>
    <t>DISMANTLING WORKS</t>
  </si>
  <si>
    <t>Dismantling of Motor Control Centre (MCC).</t>
  </si>
  <si>
    <t>No.</t>
  </si>
  <si>
    <t>Dismantling of wire, cables,  conduites and cable tray for power supply, earthing and controls of HVAC system.</t>
  </si>
  <si>
    <t>Dismantling of meters and gagues and accessories for HVAC piping.</t>
  </si>
  <si>
    <t>Dismantling of Chiller &amp; Pumps valves complete with flanges and all other accessories for HVAC piping.</t>
  </si>
  <si>
    <t xml:space="preserve">Chilled Water Piping  </t>
  </si>
  <si>
    <t>Dismantling of chilled water piping system.</t>
  </si>
  <si>
    <t>Dismantling of fan coil units with valve assembly and all other accessories, complete in all respect.</t>
  </si>
  <si>
    <t>Air-Cooled Water Chillers</t>
  </si>
  <si>
    <t>Child Water Pumps</t>
  </si>
  <si>
    <t>TOTAL COST OF DISMANTLING WORKS</t>
  </si>
  <si>
    <t>SUMMARY OF PRICES FOR HVAC WORKS</t>
  </si>
  <si>
    <t>DESCRIPTION</t>
  </si>
  <si>
    <t>TOTAL COST PAK RUPEES</t>
  </si>
  <si>
    <t>TOTAL COST OF HVAC WORKS</t>
  </si>
  <si>
    <t>ITEM #</t>
  </si>
  <si>
    <t>Common Work Results for HVAC</t>
  </si>
  <si>
    <t>HVAC Insulation</t>
  </si>
  <si>
    <t>Commissioning of HVAC</t>
  </si>
  <si>
    <t xml:space="preserve">HVAC Piping and Pumps </t>
  </si>
  <si>
    <t>Chillers</t>
  </si>
  <si>
    <t xml:space="preserve">Fan Coil Units </t>
  </si>
  <si>
    <t xml:space="preserve">Globe Valve </t>
  </si>
  <si>
    <t>Motorized Valve</t>
  </si>
  <si>
    <t>47</t>
  </si>
  <si>
    <t>d.</t>
  </si>
  <si>
    <t>HVAC UPGRADATION WORKS.</t>
  </si>
  <si>
    <t>Installation, testing &amp; Commissioning of Air-Cooled Screw type Water Chiller complete in all respect as per drawings and specifications.</t>
  </si>
  <si>
    <t>Dismantling of Existing Air-Cooled Chillers.</t>
  </si>
  <si>
    <t>Dismantling of Chilled Water Pumps.</t>
  </si>
  <si>
    <t xml:space="preserve">Miscellanous Valves </t>
  </si>
  <si>
    <t xml:space="preserve">Gate Valves </t>
  </si>
  <si>
    <t>100 mm (4 inch) Diameter</t>
  </si>
  <si>
    <t>50 mm (2 inch) Diameter</t>
  </si>
  <si>
    <t xml:space="preserve">Plant operation and mainteance of HVAC System for one year, seven days a weeks, from 10:Am to 11:Pm (one site engineer + one supervisor + Two mechanic + one electrician) </t>
  </si>
  <si>
    <t>10</t>
  </si>
  <si>
    <t>System Automatic Control</t>
  </si>
  <si>
    <t>Supply, Installation &amp; Commissioning of System Automatic control complete in all respect as per drawings and specifications.</t>
  </si>
  <si>
    <t xml:space="preserve">Hangers and Supports for HVAC Equipment </t>
  </si>
  <si>
    <t>Supply, Installation &amp; Commissioning of hangers and supports for HVAC equipment complete in all respect as per drawings and specifications.</t>
  </si>
  <si>
    <t>Supply, Installation, testing and commissioning of valves complete with flanges and all other accessories for HVAC piping complete in all respect as per drawings and specifications</t>
  </si>
  <si>
    <t>Supply, installation, lifting, shifting &amp; Commissioning of chilled Water pumps complete in all respect as per drawings and specifications.</t>
  </si>
  <si>
    <t>Supply, Installation, testing &amp; Commissioning of Fan Coil Units complete in all respect as per drawings and specifications.</t>
  </si>
  <si>
    <t>232119-13</t>
  </si>
  <si>
    <t>Open Type Expansion tank</t>
  </si>
  <si>
    <t>Supply, Installation, testing and commissioning of open type expansion tank PVC having 50 mm thick glass wool insulation covered with 26 Gauge Aluminum sheet with manhole cover, drain, over flow, quick fill, normal water connection complete in all respect as per drawings and specifications</t>
  </si>
  <si>
    <t xml:space="preserve">47 Nos Gate Valves </t>
  </si>
  <si>
    <t>Chemo Feeder</t>
  </si>
  <si>
    <t>Total cost of additional Items</t>
  </si>
  <si>
    <t>Grand Total amount</t>
  </si>
  <si>
    <t>SST (10% of 2,294,700)</t>
  </si>
  <si>
    <t>Net payable amount</t>
  </si>
  <si>
    <t>Income tax (7.5% of 21,295,090)</t>
  </si>
  <si>
    <t>ok</t>
  </si>
  <si>
    <t>half</t>
  </si>
  <si>
    <t>only supply</t>
  </si>
  <si>
    <t>Material Amount</t>
  </si>
  <si>
    <t>Billed Qty</t>
  </si>
  <si>
    <t>Billed Amount</t>
  </si>
  <si>
    <t>Total Billed Amount</t>
  </si>
  <si>
    <t>Running Bill # 1</t>
  </si>
  <si>
    <t>lnstallation Amount</t>
  </si>
  <si>
    <t>BOQ Rates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</si>
</sst>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_);_(* \(#,##0.0\);_(* &quot;-&quot;?_);_(@_)"/>
    <numFmt numFmtId="166" formatCode="_(* #,##0.0_);_(* \(#,##0.0\);_(* &quot;-&quot;??_);_(@_)"/>
  </numFmts>
  <fonts count="33" x14ac:knownFonts="1">
    <font>
      <sz val="11"/>
      <color theme="1"/>
      <name val="Calibri"/>
      <family val="2"/>
      <scheme val="minor"/>
    </font>
    <font>
      <sz val="11"/>
      <color theme="1"/>
      <name val="Arial"/>
      <family val="2"/>
    </font>
    <font>
      <b/>
      <sz val="11"/>
      <color theme="1"/>
      <name val="Arial"/>
      <family val="2"/>
    </font>
    <font>
      <b/>
      <sz val="11"/>
      <name val="Arial"/>
      <family val="2"/>
    </font>
    <font>
      <sz val="11"/>
      <name val="Arial"/>
      <family val="2"/>
    </font>
    <font>
      <b/>
      <u/>
      <sz val="11"/>
      <name val="Arial"/>
      <family val="2"/>
    </font>
    <font>
      <b/>
      <u/>
      <sz val="12"/>
      <color theme="1"/>
      <name val="Arial"/>
      <family val="2"/>
    </font>
    <font>
      <b/>
      <sz val="8"/>
      <color theme="1"/>
      <name val="Arial"/>
      <family val="2"/>
    </font>
    <font>
      <b/>
      <sz val="8"/>
      <name val="Arial"/>
      <family val="2"/>
    </font>
    <font>
      <sz val="8"/>
      <name val="Arial"/>
      <family val="2"/>
    </font>
    <font>
      <sz val="8"/>
      <color theme="1"/>
      <name val="Arial"/>
      <family val="2"/>
    </font>
    <font>
      <b/>
      <u/>
      <sz val="11"/>
      <color theme="1"/>
      <name val="Arial"/>
      <family val="2"/>
    </font>
    <font>
      <b/>
      <sz val="9"/>
      <color indexed="81"/>
      <name val="Tahoma"/>
      <family val="2"/>
    </font>
    <font>
      <sz val="9"/>
      <color indexed="81"/>
      <name val="Tahoma"/>
      <family val="2"/>
    </font>
    <font>
      <b/>
      <sz val="12"/>
      <color theme="1"/>
      <name val="Arial"/>
      <family val="2"/>
    </font>
    <font>
      <sz val="11"/>
      <color theme="1"/>
      <name val="Calibri"/>
      <family val="2"/>
      <scheme val="minor"/>
    </font>
    <font>
      <b/>
      <sz val="14"/>
      <color theme="1"/>
      <name val="Arial"/>
      <family val="2"/>
    </font>
    <font>
      <b/>
      <sz val="11"/>
      <color theme="1"/>
      <name val="Calibri"/>
      <family val="2"/>
      <scheme val="minor"/>
    </font>
    <font>
      <b/>
      <sz val="12"/>
      <color theme="1"/>
      <name val="Calibri"/>
      <family val="2"/>
      <scheme val="minor"/>
    </font>
    <font>
      <b/>
      <sz val="14"/>
      <color theme="1"/>
      <name val="Calibri"/>
      <family val="2"/>
      <scheme val="minor"/>
    </font>
    <font>
      <b/>
      <u/>
      <sz val="11"/>
      <color theme="1"/>
      <name val="Calibri"/>
      <family val="2"/>
      <scheme val="minor"/>
    </font>
    <font>
      <b/>
      <sz val="11"/>
      <name val="Calibri"/>
      <family val="2"/>
      <scheme val="minor"/>
    </font>
    <font>
      <sz val="11"/>
      <name val="Calibri"/>
      <family val="2"/>
      <scheme val="minor"/>
    </font>
    <font>
      <b/>
      <u/>
      <sz val="12"/>
      <color theme="1"/>
      <name val="Calibri"/>
      <family val="2"/>
      <scheme val="minor"/>
    </font>
    <font>
      <b/>
      <sz val="8"/>
      <name val="Calibri"/>
      <family val="2"/>
      <scheme val="minor"/>
    </font>
    <font>
      <sz val="8"/>
      <name val="Calibri"/>
      <family val="2"/>
      <scheme val="minor"/>
    </font>
    <font>
      <sz val="8"/>
      <color theme="1"/>
      <name val="Calibri"/>
      <family val="2"/>
      <scheme val="minor"/>
    </font>
    <font>
      <b/>
      <u/>
      <sz val="11"/>
      <name val="Calibri"/>
      <family val="2"/>
      <scheme val="minor"/>
    </font>
    <font>
      <b/>
      <sz val="8"/>
      <color theme="1"/>
      <name val="Calibri"/>
      <family val="2"/>
      <scheme val="minor"/>
    </font>
    <font>
      <b/>
      <sz val="9"/>
      <color theme="1"/>
      <name val="Calibri"/>
      <family val="2"/>
      <scheme val="minor"/>
    </font>
    <font>
      <b/>
      <sz val="9"/>
      <name val="Calibri"/>
      <family val="2"/>
      <scheme val="minor"/>
    </font>
    <font>
      <sz val="9"/>
      <name val="Calibri"/>
      <family val="2"/>
      <scheme val="minor"/>
    </font>
    <font>
      <sz val="9"/>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43" fontId="15" fillId="0" borderId="0" applyFont="0" applyFill="0" applyBorder="0" applyAlignment="0" applyProtection="0"/>
  </cellStyleXfs>
  <cellXfs count="229">
    <xf numFmtId="0" fontId="0" fillId="0" borderId="0" xfId="0"/>
    <xf numFmtId="0" fontId="2" fillId="0" borderId="1" xfId="0" applyFont="1" applyBorder="1" applyAlignment="1" applyProtection="1">
      <alignment horizontal="left" vertical="center" wrapText="1"/>
    </xf>
    <xf numFmtId="0" fontId="1" fillId="0" borderId="0" xfId="0" applyFont="1" applyAlignment="1" applyProtection="1">
      <alignment vertical="center"/>
      <protection locked="0"/>
    </xf>
    <xf numFmtId="0" fontId="1" fillId="0" borderId="0" xfId="0" applyFont="1" applyAlignment="1" applyProtection="1">
      <alignment vertical="center" wrapText="1"/>
      <protection locked="0"/>
    </xf>
    <xf numFmtId="0" fontId="1"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3" fillId="2" borderId="1" xfId="0" applyFont="1" applyFill="1" applyBorder="1" applyAlignment="1" applyProtection="1">
      <alignment horizontal="justify" vertical="center" wrapText="1"/>
      <protection locked="0"/>
    </xf>
    <xf numFmtId="3" fontId="1" fillId="0" borderId="1" xfId="0" applyNumberFormat="1" applyFont="1" applyBorder="1" applyAlignment="1" applyProtection="1">
      <alignment vertical="center"/>
      <protection locked="0"/>
    </xf>
    <xf numFmtId="49" fontId="4" fillId="2" borderId="1" xfId="0" applyNumberFormat="1"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3" fontId="2" fillId="2" borderId="1" xfId="0" applyNumberFormat="1" applyFont="1" applyFill="1" applyBorder="1" applyAlignment="1" applyProtection="1">
      <alignment vertical="center"/>
      <protection locked="0"/>
    </xf>
    <xf numFmtId="3" fontId="1" fillId="2" borderId="1" xfId="0" applyNumberFormat="1" applyFont="1" applyFill="1" applyBorder="1" applyAlignment="1" applyProtection="1">
      <alignment vertical="center"/>
      <protection locked="0"/>
    </xf>
    <xf numFmtId="0" fontId="3" fillId="2" borderId="1" xfId="0" applyFont="1" applyFill="1" applyBorder="1" applyAlignment="1" applyProtection="1">
      <alignment horizontal="left" vertical="center"/>
      <protection locked="0"/>
    </xf>
    <xf numFmtId="0" fontId="1" fillId="3" borderId="0" xfId="0" applyFont="1" applyFill="1" applyAlignment="1" applyProtection="1">
      <alignment vertical="center"/>
      <protection locked="0"/>
    </xf>
    <xf numFmtId="0" fontId="9" fillId="0" borderId="1" xfId="0" applyFont="1" applyFill="1" applyBorder="1" applyAlignment="1" applyProtection="1">
      <alignment horizontal="left" vertical="center"/>
      <protection locked="0"/>
    </xf>
    <xf numFmtId="0" fontId="8" fillId="0" borderId="1" xfId="0" applyNumberFormat="1" applyFont="1" applyFill="1" applyBorder="1" applyAlignment="1" applyProtection="1">
      <alignment horizontal="justify" vertical="center" wrapText="1"/>
      <protection locked="0"/>
    </xf>
    <xf numFmtId="49" fontId="9" fillId="0" borderId="1" xfId="0" applyNumberFormat="1" applyFont="1" applyFill="1" applyBorder="1" applyAlignment="1" applyProtection="1">
      <alignment horizontal="center" vertical="center"/>
      <protection locked="0"/>
    </xf>
    <xf numFmtId="0" fontId="9" fillId="0" borderId="1" xfId="0" applyFont="1" applyFill="1" applyBorder="1" applyAlignment="1" applyProtection="1">
      <alignment horizontal="center" vertical="center"/>
      <protection locked="0"/>
    </xf>
    <xf numFmtId="0" fontId="9" fillId="0" borderId="1" xfId="0" applyNumberFormat="1" applyFont="1" applyFill="1" applyBorder="1" applyAlignment="1" applyProtection="1">
      <alignment horizontal="justify" vertical="center" wrapText="1"/>
      <protection locked="0"/>
    </xf>
    <xf numFmtId="0" fontId="10" fillId="0" borderId="0" xfId="0" applyFont="1" applyProtection="1">
      <protection locked="0"/>
    </xf>
    <xf numFmtId="3" fontId="2" fillId="0" borderId="1" xfId="0" applyNumberFormat="1" applyFont="1" applyBorder="1" applyAlignment="1" applyProtection="1">
      <alignment vertical="center"/>
      <protection locked="0"/>
    </xf>
    <xf numFmtId="0" fontId="2" fillId="0" borderId="0" xfId="0" applyFont="1" applyAlignment="1" applyProtection="1">
      <alignment vertical="center"/>
      <protection locked="0"/>
    </xf>
    <xf numFmtId="3" fontId="10" fillId="0" borderId="1" xfId="0" applyNumberFormat="1" applyFont="1" applyBorder="1" applyAlignment="1" applyProtection="1">
      <alignment vertical="center"/>
      <protection locked="0"/>
    </xf>
    <xf numFmtId="3" fontId="7" fillId="0" borderId="1" xfId="0" applyNumberFormat="1" applyFont="1" applyBorder="1" applyAlignment="1" applyProtection="1">
      <alignment vertical="center"/>
      <protection locked="0"/>
    </xf>
    <xf numFmtId="0" fontId="2" fillId="4" borderId="0" xfId="0" applyFont="1" applyFill="1" applyAlignment="1" applyProtection="1">
      <alignment vertical="center"/>
      <protection locked="0"/>
    </xf>
    <xf numFmtId="0" fontId="1" fillId="4" borderId="0" xfId="0" applyFont="1" applyFill="1" applyAlignment="1" applyProtection="1">
      <alignment vertical="center"/>
      <protection locked="0"/>
    </xf>
    <xf numFmtId="0" fontId="1" fillId="0" borderId="0" xfId="0" applyFont="1" applyAlignment="1" applyProtection="1">
      <alignment horizontal="center" vertical="center"/>
      <protection locked="0"/>
    </xf>
    <xf numFmtId="0" fontId="3" fillId="2" borderId="1" xfId="0" applyFont="1" applyFill="1" applyBorder="1" applyAlignment="1" applyProtection="1">
      <alignment horizontal="justify" vertical="center" wrapText="1"/>
    </xf>
    <xf numFmtId="49" fontId="3" fillId="2" borderId="1" xfId="0" applyNumberFormat="1" applyFont="1" applyFill="1" applyBorder="1" applyAlignment="1" applyProtection="1">
      <alignment horizontal="center" vertical="center" wrapText="1"/>
    </xf>
    <xf numFmtId="0" fontId="4" fillId="2" borderId="1" xfId="0" applyFont="1" applyFill="1" applyBorder="1" applyAlignment="1" applyProtection="1">
      <alignment horizontal="center" vertical="center" wrapText="1"/>
    </xf>
    <xf numFmtId="0" fontId="1" fillId="0" borderId="1" xfId="0" applyFont="1" applyBorder="1" applyAlignment="1" applyProtection="1">
      <alignment horizontal="justify" vertical="center" wrapText="1"/>
    </xf>
    <xf numFmtId="3" fontId="1" fillId="0" borderId="1" xfId="0" applyNumberFormat="1" applyFont="1" applyBorder="1" applyAlignment="1" applyProtection="1">
      <alignment horizontal="center" vertical="center"/>
    </xf>
    <xf numFmtId="0" fontId="1" fillId="0" borderId="1" xfId="0" applyFont="1" applyBorder="1" applyAlignment="1" applyProtection="1">
      <alignment horizontal="center" vertical="center"/>
    </xf>
    <xf numFmtId="0" fontId="3" fillId="2" borderId="1" xfId="0" applyFont="1" applyFill="1" applyBorder="1" applyAlignment="1" applyProtection="1">
      <alignment horizontal="center" vertical="center"/>
    </xf>
    <xf numFmtId="0" fontId="4" fillId="2" borderId="1" xfId="0" applyNumberFormat="1" applyFont="1" applyFill="1" applyBorder="1" applyAlignment="1" applyProtection="1">
      <alignment horizontal="justify" vertical="center" wrapText="1"/>
    </xf>
    <xf numFmtId="49" fontId="4" fillId="2" borderId="1" xfId="0" applyNumberFormat="1"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49" fontId="3" fillId="2" borderId="1" xfId="0" applyNumberFormat="1" applyFont="1" applyFill="1" applyBorder="1" applyAlignment="1" applyProtection="1">
      <alignment horizontal="center" vertical="center"/>
    </xf>
    <xf numFmtId="49" fontId="4" fillId="0" borderId="1" xfId="0" applyNumberFormat="1" applyFont="1" applyBorder="1" applyAlignment="1" applyProtection="1">
      <alignment horizontal="center" vertical="center"/>
    </xf>
    <xf numFmtId="0" fontId="4" fillId="0" borderId="1" xfId="0" applyFont="1" applyBorder="1" applyAlignment="1" applyProtection="1">
      <alignment horizontal="center" vertical="center"/>
    </xf>
    <xf numFmtId="0" fontId="4" fillId="0" borderId="1" xfId="0" applyNumberFormat="1" applyFont="1" applyFill="1" applyBorder="1" applyAlignment="1" applyProtection="1">
      <alignment horizontal="justify" vertical="center" wrapText="1"/>
    </xf>
    <xf numFmtId="0" fontId="3" fillId="0" borderId="1" xfId="0" applyNumberFormat="1" applyFont="1" applyFill="1" applyBorder="1" applyAlignment="1" applyProtection="1">
      <alignment horizontal="justify" vertical="center" wrapText="1"/>
    </xf>
    <xf numFmtId="0" fontId="3" fillId="2" borderId="1" xfId="0" applyNumberFormat="1" applyFont="1" applyFill="1" applyBorder="1" applyAlignment="1" applyProtection="1">
      <alignment horizontal="justify" vertical="center" wrapText="1"/>
    </xf>
    <xf numFmtId="0" fontId="3" fillId="2" borderId="1" xfId="0" applyNumberFormat="1" applyFont="1" applyFill="1" applyBorder="1" applyAlignment="1" applyProtection="1">
      <alignment horizontal="center" vertical="center" wrapText="1"/>
    </xf>
    <xf numFmtId="0" fontId="4" fillId="2" borderId="1" xfId="0" applyNumberFormat="1" applyFont="1" applyFill="1" applyBorder="1" applyAlignment="1" applyProtection="1">
      <alignment horizontal="center" vertical="center" wrapText="1"/>
    </xf>
    <xf numFmtId="0" fontId="1" fillId="0" borderId="1" xfId="0" applyFont="1" applyBorder="1" applyAlignment="1" applyProtection="1">
      <alignment horizontal="center" vertical="center" wrapText="1"/>
    </xf>
    <xf numFmtId="0" fontId="1" fillId="0" borderId="1" xfId="0" applyFont="1" applyBorder="1" applyAlignment="1" applyProtection="1">
      <alignment horizontal="left" vertical="center" wrapText="1"/>
    </xf>
    <xf numFmtId="0" fontId="3" fillId="2" borderId="1" xfId="0" applyFont="1" applyFill="1" applyBorder="1" applyAlignment="1" applyProtection="1">
      <alignment vertical="center" wrapText="1"/>
    </xf>
    <xf numFmtId="49" fontId="8" fillId="2" borderId="1" xfId="0" applyNumberFormat="1" applyFont="1" applyFill="1" applyBorder="1" applyAlignment="1" applyProtection="1">
      <alignment horizontal="center" vertical="center" wrapText="1"/>
    </xf>
    <xf numFmtId="0" fontId="9" fillId="2" borderId="1" xfId="0" applyFont="1" applyFill="1" applyBorder="1" applyAlignment="1" applyProtection="1">
      <alignment horizontal="center" vertical="center" wrapText="1"/>
    </xf>
    <xf numFmtId="0" fontId="3" fillId="2" borderId="1" xfId="0" applyFont="1" applyFill="1" applyBorder="1" applyAlignment="1" applyProtection="1">
      <alignment horizontal="left" vertical="center"/>
    </xf>
    <xf numFmtId="0" fontId="4" fillId="2" borderId="1" xfId="0" applyFont="1" applyFill="1" applyBorder="1" applyAlignment="1" applyProtection="1">
      <alignment horizontal="justify" vertical="center" wrapText="1"/>
    </xf>
    <xf numFmtId="0" fontId="4" fillId="2" borderId="1" xfId="0" applyFont="1" applyFill="1" applyBorder="1" applyAlignment="1" applyProtection="1">
      <alignment horizontal="left" vertical="center"/>
    </xf>
    <xf numFmtId="37" fontId="4" fillId="2" borderId="1" xfId="0" applyNumberFormat="1" applyFont="1" applyFill="1" applyBorder="1" applyAlignment="1" applyProtection="1">
      <alignment horizontal="center" vertical="center" wrapText="1"/>
    </xf>
    <xf numFmtId="0" fontId="4" fillId="0" borderId="1" xfId="0" applyFont="1" applyFill="1" applyBorder="1" applyAlignment="1" applyProtection="1">
      <alignment horizontal="left" vertical="center"/>
    </xf>
    <xf numFmtId="49" fontId="4" fillId="0" borderId="1" xfId="0" applyNumberFormat="1" applyFont="1" applyFill="1" applyBorder="1" applyAlignment="1" applyProtection="1">
      <alignment horizontal="center" vertical="center"/>
    </xf>
    <xf numFmtId="0" fontId="4" fillId="0" borderId="1" xfId="0" applyFont="1" applyFill="1" applyBorder="1" applyAlignment="1" applyProtection="1">
      <alignment horizontal="center" vertical="center"/>
    </xf>
    <xf numFmtId="0" fontId="9" fillId="2" borderId="1" xfId="0" applyFont="1" applyFill="1" applyBorder="1" applyAlignment="1" applyProtection="1">
      <alignment horizontal="left" vertical="center"/>
    </xf>
    <xf numFmtId="49" fontId="9" fillId="2" borderId="1" xfId="0" applyNumberFormat="1" applyFont="1" applyFill="1" applyBorder="1" applyAlignment="1" applyProtection="1">
      <alignment horizontal="center" vertical="center"/>
    </xf>
    <xf numFmtId="0" fontId="9" fillId="2" borderId="1" xfId="0" applyFont="1" applyFill="1" applyBorder="1" applyAlignment="1" applyProtection="1">
      <alignment horizontal="center" vertical="center"/>
    </xf>
    <xf numFmtId="1" fontId="3" fillId="2" borderId="1" xfId="0" applyNumberFormat="1" applyFont="1" applyFill="1" applyBorder="1" applyAlignment="1" applyProtection="1">
      <alignment horizontal="justify" vertical="center" wrapText="1"/>
    </xf>
    <xf numFmtId="0" fontId="4" fillId="0" borderId="1" xfId="0" applyFont="1" applyBorder="1" applyAlignment="1" applyProtection="1">
      <alignment horizontal="justify" vertical="center" wrapText="1"/>
    </xf>
    <xf numFmtId="0" fontId="8" fillId="2" borderId="1" xfId="0" applyFont="1" applyFill="1" applyBorder="1" applyAlignment="1" applyProtection="1">
      <alignment horizontal="left" vertical="center"/>
    </xf>
    <xf numFmtId="0" fontId="3" fillId="2" borderId="1" xfId="0" applyFont="1" applyFill="1" applyBorder="1" applyAlignment="1" applyProtection="1">
      <alignment horizontal="left" vertical="center" wrapText="1"/>
    </xf>
    <xf numFmtId="49" fontId="9" fillId="0" borderId="1" xfId="0" applyNumberFormat="1" applyFont="1" applyBorder="1" applyAlignment="1" applyProtection="1">
      <alignment horizontal="center" vertical="center"/>
    </xf>
    <xf numFmtId="0" fontId="9" fillId="0" borderId="1" xfId="0" applyFont="1" applyBorder="1" applyAlignment="1" applyProtection="1">
      <alignment horizontal="center" vertical="center"/>
    </xf>
    <xf numFmtId="0" fontId="5" fillId="2" borderId="1" xfId="0" applyNumberFormat="1" applyFont="1" applyFill="1" applyBorder="1" applyAlignment="1" applyProtection="1">
      <alignment horizontal="justify" vertical="center" wrapText="1"/>
    </xf>
    <xf numFmtId="37" fontId="9" fillId="0" borderId="1" xfId="0" applyNumberFormat="1" applyFont="1" applyFill="1" applyBorder="1" applyAlignment="1" applyProtection="1">
      <alignment horizontal="center" vertical="center" wrapText="1"/>
    </xf>
    <xf numFmtId="0" fontId="9" fillId="0" borderId="1" xfId="0" applyFont="1" applyBorder="1" applyAlignment="1" applyProtection="1">
      <alignment horizontal="left" vertical="center"/>
    </xf>
    <xf numFmtId="0" fontId="4" fillId="0" borderId="1"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center" vertical="center" wrapText="1"/>
    </xf>
    <xf numFmtId="0" fontId="8" fillId="0" borderId="1" xfId="0" applyFont="1" applyBorder="1" applyAlignment="1" applyProtection="1">
      <alignment horizontal="center" vertical="center"/>
    </xf>
    <xf numFmtId="0" fontId="9" fillId="0" borderId="1" xfId="0" applyNumberFormat="1" applyFont="1" applyFill="1" applyBorder="1" applyAlignment="1" applyProtection="1">
      <alignment horizontal="center" vertical="center" wrapText="1"/>
    </xf>
    <xf numFmtId="0" fontId="0" fillId="0" borderId="0" xfId="0" applyProtection="1">
      <protection locked="0"/>
    </xf>
    <xf numFmtId="3" fontId="1" fillId="0" borderId="0" xfId="0" applyNumberFormat="1" applyFont="1" applyAlignment="1" applyProtection="1">
      <alignment vertical="center"/>
      <protection locked="0"/>
    </xf>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3" fontId="14" fillId="0" borderId="1" xfId="0" applyNumberFormat="1" applyFont="1" applyBorder="1" applyAlignment="1" applyProtection="1">
      <alignment vertical="center"/>
      <protection locked="0"/>
    </xf>
    <xf numFmtId="0" fontId="14" fillId="0" borderId="1" xfId="0" applyFont="1" applyBorder="1" applyAlignment="1" applyProtection="1">
      <alignment horizontal="center" vertical="center" wrapText="1"/>
    </xf>
    <xf numFmtId="164" fontId="0" fillId="0" borderId="0" xfId="1" applyNumberFormat="1" applyFont="1" applyProtection="1">
      <protection locked="0"/>
    </xf>
    <xf numFmtId="164" fontId="0" fillId="0" borderId="0" xfId="0" applyNumberFormat="1" applyProtection="1">
      <protection locked="0"/>
    </xf>
    <xf numFmtId="43" fontId="0" fillId="0" borderId="0" xfId="0" applyNumberFormat="1" applyProtection="1">
      <protection locked="0"/>
    </xf>
    <xf numFmtId="164" fontId="1" fillId="0" borderId="0" xfId="1" applyNumberFormat="1" applyFont="1" applyAlignment="1" applyProtection="1">
      <alignment vertical="center"/>
      <protection locked="0"/>
    </xf>
    <xf numFmtId="0" fontId="1" fillId="0" borderId="0" xfId="0" applyFont="1" applyAlignment="1" applyProtection="1">
      <alignment horizontal="right" vertical="center" wrapText="1"/>
      <protection locked="0"/>
    </xf>
    <xf numFmtId="165" fontId="0" fillId="0" borderId="0" xfId="0" applyNumberFormat="1" applyProtection="1">
      <protection locked="0"/>
    </xf>
    <xf numFmtId="164" fontId="1" fillId="0" borderId="0" xfId="1" applyNumberFormat="1" applyFont="1" applyAlignment="1" applyProtection="1">
      <alignment horizontal="center" vertical="center" wrapText="1"/>
      <protection locked="0"/>
    </xf>
    <xf numFmtId="43" fontId="1" fillId="0" borderId="0" xfId="0" applyNumberFormat="1" applyFont="1" applyAlignment="1" applyProtection="1">
      <alignment vertical="center"/>
      <protection locked="0"/>
    </xf>
    <xf numFmtId="3" fontId="16" fillId="2" borderId="1" xfId="0" applyNumberFormat="1" applyFont="1" applyFill="1" applyBorder="1" applyAlignment="1" applyProtection="1">
      <alignment vertical="center"/>
      <protection locked="0"/>
    </xf>
    <xf numFmtId="0" fontId="2" fillId="0" borderId="1" xfId="0" applyFont="1" applyBorder="1" applyAlignment="1" applyProtection="1">
      <alignment horizontal="center" vertical="center" wrapText="1"/>
    </xf>
    <xf numFmtId="0" fontId="2" fillId="0" borderId="1" xfId="0" applyFont="1" applyBorder="1" applyAlignment="1" applyProtection="1">
      <alignment horizontal="left" vertical="center" wrapText="1"/>
      <protection locked="0"/>
    </xf>
    <xf numFmtId="0" fontId="2" fillId="0" borderId="0" xfId="0" applyFont="1" applyBorder="1" applyAlignment="1" applyProtection="1">
      <alignment horizontal="center" vertical="center" wrapText="1"/>
    </xf>
    <xf numFmtId="0" fontId="11" fillId="0" borderId="0" xfId="0" applyFont="1" applyBorder="1" applyAlignment="1" applyProtection="1">
      <alignment horizontal="left" vertical="center" wrapText="1"/>
      <protection locked="0"/>
    </xf>
    <xf numFmtId="3" fontId="1" fillId="0" borderId="0" xfId="0" applyNumberFormat="1" applyFont="1" applyBorder="1" applyAlignment="1" applyProtection="1">
      <alignment vertical="center"/>
      <protection locked="0"/>
    </xf>
    <xf numFmtId="3" fontId="2" fillId="2" borderId="0" xfId="0" applyNumberFormat="1" applyFont="1" applyFill="1" applyBorder="1" applyAlignment="1" applyProtection="1">
      <alignment vertical="center"/>
      <protection locked="0"/>
    </xf>
    <xf numFmtId="3" fontId="1" fillId="2" borderId="0" xfId="0" applyNumberFormat="1" applyFont="1" applyFill="1" applyBorder="1" applyAlignment="1" applyProtection="1">
      <alignment vertical="center"/>
      <protection locked="0"/>
    </xf>
    <xf numFmtId="0" fontId="6" fillId="0" borderId="0" xfId="0" applyFont="1" applyBorder="1" applyAlignment="1" applyProtection="1">
      <alignment horizontal="left" vertical="center" wrapText="1"/>
      <protection locked="0"/>
    </xf>
    <xf numFmtId="0" fontId="2" fillId="0" borderId="0" xfId="0" applyFont="1" applyBorder="1" applyAlignment="1" applyProtection="1">
      <alignment horizontal="left" vertical="center" wrapText="1"/>
      <protection locked="0"/>
    </xf>
    <xf numFmtId="0" fontId="2" fillId="0" borderId="0" xfId="0" applyFont="1" applyBorder="1" applyAlignment="1" applyProtection="1">
      <alignment horizontal="center" vertical="center" wrapText="1"/>
      <protection locked="0"/>
    </xf>
    <xf numFmtId="0" fontId="9" fillId="0" borderId="0" xfId="0" applyFont="1" applyFill="1" applyBorder="1" applyAlignment="1" applyProtection="1">
      <alignment horizontal="left" vertical="center"/>
      <protection locked="0"/>
    </xf>
    <xf numFmtId="49" fontId="4" fillId="2" borderId="0" xfId="0" applyNumberFormat="1" applyFont="1" applyFill="1" applyBorder="1" applyAlignment="1" applyProtection="1">
      <alignment horizontal="center" vertical="center"/>
      <protection locked="0"/>
    </xf>
    <xf numFmtId="0" fontId="3" fillId="0" borderId="0" xfId="0" applyNumberFormat="1" applyFont="1" applyFill="1" applyBorder="1" applyAlignment="1" applyProtection="1">
      <alignment horizontal="left" vertical="center" wrapText="1"/>
      <protection locked="0"/>
    </xf>
    <xf numFmtId="3" fontId="2" fillId="0" borderId="0" xfId="0" applyNumberFormat="1" applyFont="1" applyBorder="1" applyAlignment="1" applyProtection="1">
      <alignment vertical="center"/>
      <protection locked="0"/>
    </xf>
    <xf numFmtId="0" fontId="3" fillId="2" borderId="0" xfId="0" applyFont="1" applyFill="1" applyBorder="1" applyAlignment="1" applyProtection="1">
      <alignment horizontal="left" vertical="center"/>
      <protection locked="0"/>
    </xf>
    <xf numFmtId="3" fontId="10" fillId="0" borderId="0" xfId="0" applyNumberFormat="1" applyFont="1" applyBorder="1" applyAlignment="1" applyProtection="1">
      <alignment vertical="center"/>
      <protection locked="0"/>
    </xf>
    <xf numFmtId="3" fontId="7" fillId="0" borderId="0" xfId="0" applyNumberFormat="1" applyFont="1" applyBorder="1" applyAlignment="1" applyProtection="1">
      <alignment vertical="center"/>
      <protection locked="0"/>
    </xf>
    <xf numFmtId="3" fontId="16" fillId="2" borderId="0" xfId="0" applyNumberFormat="1" applyFont="1" applyFill="1" applyBorder="1" applyAlignment="1" applyProtection="1">
      <alignment vertical="center"/>
      <protection locked="0"/>
    </xf>
    <xf numFmtId="0" fontId="0" fillId="0" borderId="0" xfId="0" applyFont="1" applyAlignment="1" applyProtection="1">
      <alignment horizontal="center" vertical="center" wrapText="1"/>
      <protection locked="0"/>
    </xf>
    <xf numFmtId="0" fontId="21" fillId="2" borderId="1" xfId="0" applyFont="1" applyFill="1" applyBorder="1" applyAlignment="1" applyProtection="1">
      <alignment horizontal="justify" vertical="center" wrapText="1"/>
    </xf>
    <xf numFmtId="49" fontId="21" fillId="2" borderId="1" xfId="0" applyNumberFormat="1" applyFont="1" applyFill="1" applyBorder="1" applyAlignment="1" applyProtection="1">
      <alignment horizontal="center" vertical="center" wrapText="1"/>
    </xf>
    <xf numFmtId="0" fontId="22" fillId="2" borderId="1" xfId="0" applyFont="1" applyFill="1" applyBorder="1" applyAlignment="1" applyProtection="1">
      <alignment horizontal="center" vertical="center" wrapText="1"/>
    </xf>
    <xf numFmtId="3" fontId="0" fillId="0" borderId="1" xfId="0" applyNumberFormat="1" applyFont="1" applyBorder="1" applyAlignment="1" applyProtection="1">
      <alignment vertical="center"/>
      <protection locked="0"/>
    </xf>
    <xf numFmtId="0" fontId="0" fillId="0" borderId="1" xfId="0" applyFont="1" applyBorder="1" applyAlignment="1" applyProtection="1">
      <alignment horizontal="justify" vertical="center" wrapText="1"/>
    </xf>
    <xf numFmtId="3" fontId="0" fillId="0" borderId="1" xfId="0" applyNumberFormat="1" applyFont="1" applyBorder="1" applyAlignment="1" applyProtection="1">
      <alignment horizontal="center" vertical="center"/>
    </xf>
    <xf numFmtId="0" fontId="0" fillId="0" borderId="1" xfId="0" applyFont="1" applyBorder="1" applyAlignment="1" applyProtection="1">
      <alignment horizontal="center" vertical="center"/>
    </xf>
    <xf numFmtId="164" fontId="0" fillId="0" borderId="1" xfId="1" applyNumberFormat="1" applyFont="1" applyBorder="1" applyAlignment="1" applyProtection="1">
      <alignment horizontal="right" vertical="center"/>
      <protection locked="0"/>
    </xf>
    <xf numFmtId="0" fontId="21" fillId="2" borderId="1" xfId="0" applyFont="1" applyFill="1" applyBorder="1" applyAlignment="1" applyProtection="1">
      <alignment horizontal="center" vertical="center"/>
    </xf>
    <xf numFmtId="0" fontId="22" fillId="2" borderId="1" xfId="0" applyNumberFormat="1" applyFont="1" applyFill="1" applyBorder="1" applyAlignment="1" applyProtection="1">
      <alignment horizontal="justify" vertical="center" wrapText="1"/>
    </xf>
    <xf numFmtId="49" fontId="22" fillId="2" borderId="1" xfId="0" applyNumberFormat="1" applyFont="1" applyFill="1" applyBorder="1" applyAlignment="1" applyProtection="1">
      <alignment horizontal="center" vertical="center"/>
    </xf>
    <xf numFmtId="0" fontId="22" fillId="2" borderId="1" xfId="0" applyFont="1" applyFill="1" applyBorder="1" applyAlignment="1" applyProtection="1">
      <alignment horizontal="center" vertical="center"/>
    </xf>
    <xf numFmtId="49" fontId="21" fillId="2" borderId="1" xfId="0" applyNumberFormat="1" applyFont="1" applyFill="1" applyBorder="1" applyAlignment="1" applyProtection="1">
      <alignment horizontal="center" vertical="center"/>
    </xf>
    <xf numFmtId="49" fontId="22" fillId="0" borderId="1" xfId="0" applyNumberFormat="1" applyFont="1" applyBorder="1" applyAlignment="1" applyProtection="1">
      <alignment horizontal="center" vertical="center"/>
    </xf>
    <xf numFmtId="0" fontId="22" fillId="0" borderId="1" xfId="0" applyFont="1" applyBorder="1" applyAlignment="1" applyProtection="1">
      <alignment horizontal="center" vertical="center"/>
    </xf>
    <xf numFmtId="0" fontId="22" fillId="0" borderId="1" xfId="0" applyNumberFormat="1" applyFont="1" applyFill="1" applyBorder="1" applyAlignment="1" applyProtection="1">
      <alignment horizontal="justify" vertical="center" wrapText="1"/>
    </xf>
    <xf numFmtId="0" fontId="21" fillId="0" borderId="1" xfId="0" applyNumberFormat="1" applyFont="1" applyFill="1" applyBorder="1" applyAlignment="1" applyProtection="1">
      <alignment horizontal="justify" vertical="center" wrapText="1"/>
    </xf>
    <xf numFmtId="0" fontId="21" fillId="2" borderId="1" xfId="0" applyNumberFormat="1" applyFont="1" applyFill="1" applyBorder="1" applyAlignment="1" applyProtection="1">
      <alignment horizontal="justify" vertical="center" wrapText="1"/>
    </xf>
    <xf numFmtId="0" fontId="21" fillId="2" borderId="1" xfId="0" applyNumberFormat="1" applyFont="1" applyFill="1" applyBorder="1" applyAlignment="1" applyProtection="1">
      <alignment horizontal="center" vertical="center" wrapText="1"/>
    </xf>
    <xf numFmtId="3" fontId="17" fillId="2" borderId="1" xfId="0" applyNumberFormat="1" applyFont="1" applyFill="1" applyBorder="1" applyAlignment="1" applyProtection="1">
      <alignment vertical="center"/>
      <protection locked="0"/>
    </xf>
    <xf numFmtId="0" fontId="22" fillId="2" borderId="1" xfId="0" applyNumberFormat="1" applyFont="1" applyFill="1" applyBorder="1" applyAlignment="1" applyProtection="1">
      <alignment horizontal="center" vertical="center" wrapText="1"/>
    </xf>
    <xf numFmtId="3" fontId="0" fillId="2" borderId="1" xfId="0" applyNumberFormat="1" applyFont="1" applyFill="1" applyBorder="1" applyAlignment="1" applyProtection="1">
      <alignment vertical="center"/>
      <protection locked="0"/>
    </xf>
    <xf numFmtId="0" fontId="0" fillId="0" borderId="0" xfId="0" applyFont="1" applyAlignment="1" applyProtection="1">
      <alignment vertical="center"/>
      <protection locked="0"/>
    </xf>
    <xf numFmtId="166" fontId="0" fillId="0" borderId="1" xfId="1" applyNumberFormat="1" applyFont="1" applyBorder="1" applyAlignment="1" applyProtection="1">
      <alignment horizontal="right" vertical="center"/>
      <protection locked="0"/>
    </xf>
    <xf numFmtId="0" fontId="21" fillId="2" borderId="1" xfId="0" applyFont="1" applyFill="1" applyBorder="1" applyAlignment="1" applyProtection="1">
      <alignment vertical="center" wrapText="1"/>
    </xf>
    <xf numFmtId="49" fontId="24" fillId="2" borderId="1" xfId="0" applyNumberFormat="1" applyFont="1" applyFill="1" applyBorder="1" applyAlignment="1" applyProtection="1">
      <alignment horizontal="center" vertical="center" wrapText="1"/>
    </xf>
    <xf numFmtId="0" fontId="25" fillId="2" borderId="1" xfId="0" applyFont="1" applyFill="1" applyBorder="1" applyAlignment="1" applyProtection="1">
      <alignment horizontal="center" vertical="center" wrapText="1"/>
    </xf>
    <xf numFmtId="0" fontId="17" fillId="0" borderId="1" xfId="0" applyFont="1" applyBorder="1" applyAlignment="1" applyProtection="1">
      <alignment horizontal="center" vertical="center" wrapText="1"/>
      <protection locked="0"/>
    </xf>
    <xf numFmtId="0" fontId="0" fillId="3" borderId="0" xfId="0" applyFont="1" applyFill="1" applyAlignment="1" applyProtection="1">
      <alignment vertical="center"/>
      <protection locked="0"/>
    </xf>
    <xf numFmtId="0" fontId="22" fillId="2" borderId="1" xfId="0" applyFont="1" applyFill="1" applyBorder="1" applyAlignment="1" applyProtection="1">
      <alignment horizontal="justify" vertical="center" wrapText="1"/>
    </xf>
    <xf numFmtId="37" fontId="22" fillId="2" borderId="1" xfId="0" applyNumberFormat="1" applyFont="1" applyFill="1" applyBorder="1" applyAlignment="1" applyProtection="1">
      <alignment horizontal="center" vertical="center" wrapText="1"/>
    </xf>
    <xf numFmtId="49" fontId="22" fillId="0" borderId="1" xfId="0" applyNumberFormat="1" applyFont="1" applyFill="1" applyBorder="1" applyAlignment="1" applyProtection="1">
      <alignment horizontal="center" vertical="center"/>
    </xf>
    <xf numFmtId="0" fontId="22" fillId="0" borderId="1" xfId="0" applyFont="1" applyFill="1" applyBorder="1" applyAlignment="1" applyProtection="1">
      <alignment horizontal="center" vertical="center"/>
    </xf>
    <xf numFmtId="0" fontId="25" fillId="0" borderId="1" xfId="0" applyFont="1" applyFill="1" applyBorder="1" applyAlignment="1" applyProtection="1">
      <alignment horizontal="left" vertical="center"/>
      <protection locked="0"/>
    </xf>
    <xf numFmtId="0" fontId="24" fillId="0" borderId="1" xfId="0" applyNumberFormat="1" applyFont="1" applyFill="1" applyBorder="1" applyAlignment="1" applyProtection="1">
      <alignment horizontal="justify" vertical="center" wrapText="1"/>
      <protection locked="0"/>
    </xf>
    <xf numFmtId="49" fontId="25" fillId="0" borderId="1" xfId="0" applyNumberFormat="1" applyFont="1" applyFill="1" applyBorder="1" applyAlignment="1" applyProtection="1">
      <alignment horizontal="center" vertical="center"/>
      <protection locked="0"/>
    </xf>
    <xf numFmtId="0" fontId="25" fillId="0" borderId="1" xfId="0" applyFont="1" applyFill="1" applyBorder="1" applyAlignment="1" applyProtection="1">
      <alignment horizontal="center" vertical="center"/>
      <protection locked="0"/>
    </xf>
    <xf numFmtId="0" fontId="25" fillId="0" borderId="1" xfId="0" applyNumberFormat="1" applyFont="1" applyFill="1" applyBorder="1" applyAlignment="1" applyProtection="1">
      <alignment horizontal="justify" vertical="center" wrapText="1"/>
      <protection locked="0"/>
    </xf>
    <xf numFmtId="49" fontId="25" fillId="2" borderId="1" xfId="0" applyNumberFormat="1" applyFont="1" applyFill="1" applyBorder="1" applyAlignment="1" applyProtection="1">
      <alignment horizontal="center" vertical="center"/>
    </xf>
    <xf numFmtId="0" fontId="25" fillId="2" borderId="1" xfId="0" applyFont="1" applyFill="1" applyBorder="1" applyAlignment="1" applyProtection="1">
      <alignment horizontal="center" vertical="center"/>
    </xf>
    <xf numFmtId="0" fontId="26" fillId="0" borderId="0" xfId="0" applyFont="1" applyProtection="1">
      <protection locked="0"/>
    </xf>
    <xf numFmtId="1" fontId="21" fillId="2" borderId="1" xfId="0" applyNumberFormat="1" applyFont="1" applyFill="1" applyBorder="1" applyAlignment="1" applyProtection="1">
      <alignment horizontal="justify" vertical="center" wrapText="1"/>
    </xf>
    <xf numFmtId="0" fontId="17" fillId="0" borderId="1" xfId="0" applyFont="1" applyBorder="1" applyAlignment="1" applyProtection="1">
      <alignment horizontal="left" vertical="center" wrapText="1"/>
    </xf>
    <xf numFmtId="49" fontId="22" fillId="2" borderId="1" xfId="0" applyNumberFormat="1" applyFont="1" applyFill="1" applyBorder="1" applyAlignment="1" applyProtection="1">
      <alignment horizontal="center" vertical="center"/>
      <protection locked="0"/>
    </xf>
    <xf numFmtId="0" fontId="22" fillId="2" borderId="1" xfId="0" applyFont="1" applyFill="1" applyBorder="1" applyAlignment="1" applyProtection="1">
      <alignment horizontal="center" vertical="center"/>
      <protection locked="0"/>
    </xf>
    <xf numFmtId="0" fontId="22" fillId="0" borderId="1" xfId="0" applyFont="1" applyBorder="1" applyAlignment="1" applyProtection="1">
      <alignment horizontal="justify" vertical="center" wrapText="1"/>
    </xf>
    <xf numFmtId="3" fontId="17" fillId="0" borderId="1" xfId="0" applyNumberFormat="1" applyFont="1" applyBorder="1" applyAlignment="1" applyProtection="1">
      <alignment vertical="center"/>
      <protection locked="0"/>
    </xf>
    <xf numFmtId="0" fontId="17" fillId="0" borderId="0" xfId="0" applyFont="1" applyAlignment="1" applyProtection="1">
      <alignment vertical="center"/>
      <protection locked="0"/>
    </xf>
    <xf numFmtId="0" fontId="21" fillId="2" borderId="1" xfId="0" applyFont="1" applyFill="1" applyBorder="1" applyAlignment="1" applyProtection="1">
      <alignment horizontal="left" vertical="center" wrapText="1"/>
    </xf>
    <xf numFmtId="49" fontId="25" fillId="0" borderId="1" xfId="0" applyNumberFormat="1" applyFont="1" applyBorder="1" applyAlignment="1" applyProtection="1">
      <alignment horizontal="center" vertical="center"/>
    </xf>
    <xf numFmtId="0" fontId="25" fillId="0" borderId="1" xfId="0" applyFont="1" applyBorder="1" applyAlignment="1" applyProtection="1">
      <alignment horizontal="center" vertical="center"/>
    </xf>
    <xf numFmtId="0" fontId="27" fillId="2" borderId="1" xfId="0" applyNumberFormat="1" applyFont="1" applyFill="1" applyBorder="1" applyAlignment="1" applyProtection="1">
      <alignment horizontal="justify" vertical="center" wrapText="1"/>
    </xf>
    <xf numFmtId="37" fontId="25" fillId="0" borderId="1" xfId="0" applyNumberFormat="1" applyFont="1" applyFill="1" applyBorder="1" applyAlignment="1" applyProtection="1">
      <alignment horizontal="center" vertical="center" wrapText="1"/>
    </xf>
    <xf numFmtId="0" fontId="21" fillId="2" borderId="1" xfId="0" applyFont="1" applyFill="1" applyBorder="1" applyAlignment="1" applyProtection="1">
      <alignment horizontal="left" vertical="center"/>
    </xf>
    <xf numFmtId="0" fontId="21" fillId="2" borderId="1" xfId="0" applyFont="1" applyFill="1" applyBorder="1" applyAlignment="1" applyProtection="1">
      <alignment horizontal="left" vertical="center"/>
      <protection locked="0"/>
    </xf>
    <xf numFmtId="0" fontId="21" fillId="2" borderId="1" xfId="0" applyFont="1" applyFill="1" applyBorder="1" applyAlignment="1" applyProtection="1">
      <alignment horizontal="justify" vertical="center" wrapText="1"/>
      <protection locked="0"/>
    </xf>
    <xf numFmtId="3" fontId="26" fillId="0" borderId="1" xfId="0" applyNumberFormat="1" applyFont="1" applyBorder="1" applyAlignment="1" applyProtection="1">
      <alignment vertical="center"/>
      <protection locked="0"/>
    </xf>
    <xf numFmtId="0" fontId="22" fillId="0" borderId="1" xfId="0" applyNumberFormat="1" applyFont="1" applyFill="1" applyBorder="1" applyAlignment="1" applyProtection="1">
      <alignment horizontal="center" vertical="center" wrapText="1"/>
    </xf>
    <xf numFmtId="0" fontId="24" fillId="0" borderId="1" xfId="0" applyNumberFormat="1" applyFont="1" applyFill="1" applyBorder="1" applyAlignment="1" applyProtection="1">
      <alignment horizontal="center" vertical="center" wrapText="1"/>
    </xf>
    <xf numFmtId="0" fontId="24" fillId="0" borderId="1" xfId="0" applyFont="1" applyBorder="1" applyAlignment="1" applyProtection="1">
      <alignment horizontal="center" vertical="center"/>
    </xf>
    <xf numFmtId="3" fontId="28" fillId="0" borderId="1" xfId="0" applyNumberFormat="1" applyFont="1" applyBorder="1" applyAlignment="1" applyProtection="1">
      <alignment vertical="center"/>
      <protection locked="0"/>
    </xf>
    <xf numFmtId="0" fontId="25" fillId="0" borderId="1" xfId="0" applyNumberFormat="1" applyFont="1" applyFill="1" applyBorder="1" applyAlignment="1" applyProtection="1">
      <alignment horizontal="center" vertical="center" wrapText="1"/>
    </xf>
    <xf numFmtId="0" fontId="17" fillId="4" borderId="0" xfId="0" applyFont="1" applyFill="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wrapText="1"/>
      <protection locked="0"/>
    </xf>
    <xf numFmtId="0" fontId="0" fillId="0" borderId="0" xfId="0" applyFont="1" applyAlignment="1" applyProtection="1">
      <alignment horizontal="center" vertical="center"/>
      <protection locked="0"/>
    </xf>
    <xf numFmtId="3" fontId="0" fillId="0" borderId="0" xfId="0" applyNumberFormat="1" applyFont="1" applyAlignment="1" applyProtection="1">
      <alignment vertical="center"/>
      <protection locked="0"/>
    </xf>
    <xf numFmtId="3" fontId="0" fillId="0" borderId="1" xfId="0" applyNumberFormat="1" applyFont="1" applyFill="1" applyBorder="1" applyAlignment="1" applyProtection="1">
      <alignment vertical="center"/>
      <protection locked="0"/>
    </xf>
    <xf numFmtId="166" fontId="0" fillId="0" borderId="1" xfId="1" applyNumberFormat="1" applyFont="1" applyFill="1" applyBorder="1" applyAlignment="1" applyProtection="1">
      <alignment horizontal="right" vertical="center"/>
      <protection locked="0"/>
    </xf>
    <xf numFmtId="164" fontId="0" fillId="0" borderId="1" xfId="1" applyNumberFormat="1" applyFont="1" applyFill="1" applyBorder="1" applyAlignment="1" applyProtection="1">
      <alignment horizontal="right" vertical="center"/>
      <protection locked="0"/>
    </xf>
    <xf numFmtId="0" fontId="17" fillId="5" borderId="1" xfId="0" applyFont="1" applyFill="1" applyBorder="1" applyAlignment="1" applyProtection="1">
      <alignment horizontal="center" vertical="center" wrapText="1"/>
    </xf>
    <xf numFmtId="3" fontId="19" fillId="2" borderId="1" xfId="0" applyNumberFormat="1" applyFont="1" applyFill="1" applyBorder="1" applyAlignment="1" applyProtection="1">
      <alignment vertical="center"/>
      <protection locked="0"/>
    </xf>
    <xf numFmtId="14" fontId="0" fillId="0" borderId="0" xfId="0" applyNumberFormat="1" applyFont="1" applyAlignment="1" applyProtection="1">
      <alignment vertical="center"/>
      <protection locked="0"/>
    </xf>
    <xf numFmtId="0" fontId="29" fillId="0" borderId="1" xfId="0" applyFont="1" applyBorder="1" applyAlignment="1" applyProtection="1">
      <alignment horizontal="center" vertical="center" wrapText="1"/>
    </xf>
    <xf numFmtId="0" fontId="30" fillId="2" borderId="1" xfId="0" applyFont="1" applyFill="1" applyBorder="1" applyAlignment="1" applyProtection="1">
      <alignment horizontal="center" vertical="center"/>
    </xf>
    <xf numFmtId="0" fontId="31" fillId="2" borderId="1" xfId="0" applyFont="1" applyFill="1" applyBorder="1" applyAlignment="1" applyProtection="1">
      <alignment horizontal="center" vertical="center"/>
    </xf>
    <xf numFmtId="0" fontId="29" fillId="0" borderId="1" xfId="0" applyFont="1" applyBorder="1" applyAlignment="1" applyProtection="1">
      <alignment horizontal="left" vertical="center" wrapText="1"/>
      <protection locked="0"/>
    </xf>
    <xf numFmtId="0" fontId="32" fillId="0" borderId="1" xfId="0" applyFont="1" applyBorder="1" applyAlignment="1" applyProtection="1">
      <alignment horizontal="center" vertical="center" wrapText="1"/>
    </xf>
    <xf numFmtId="0" fontId="32" fillId="0" borderId="1" xfId="0" applyFont="1" applyBorder="1" applyAlignment="1" applyProtection="1">
      <alignment horizontal="center" vertical="center"/>
    </xf>
    <xf numFmtId="0" fontId="32" fillId="0" borderId="1" xfId="0" applyFont="1" applyBorder="1" applyAlignment="1" applyProtection="1">
      <alignment horizontal="left" vertical="center" wrapText="1"/>
    </xf>
    <xf numFmtId="0" fontId="29" fillId="0" borderId="1" xfId="0" applyFont="1" applyBorder="1" applyAlignment="1" applyProtection="1">
      <alignment horizontal="left" vertical="center" wrapText="1"/>
    </xf>
    <xf numFmtId="0" fontId="30" fillId="2" borderId="1" xfId="0" applyFont="1" applyFill="1" applyBorder="1" applyAlignment="1" applyProtection="1">
      <alignment horizontal="left" vertical="center"/>
    </xf>
    <xf numFmtId="0" fontId="31" fillId="2" borderId="1" xfId="0" applyFont="1" applyFill="1" applyBorder="1" applyAlignment="1" applyProtection="1">
      <alignment horizontal="left" vertical="center"/>
    </xf>
    <xf numFmtId="0" fontId="31" fillId="0" borderId="1" xfId="0" applyFont="1" applyFill="1" applyBorder="1" applyAlignment="1" applyProtection="1">
      <alignment horizontal="left" vertical="center"/>
    </xf>
    <xf numFmtId="0" fontId="31" fillId="0" borderId="1" xfId="0" applyFont="1" applyFill="1" applyBorder="1" applyAlignment="1" applyProtection="1">
      <alignment horizontal="center" vertical="center"/>
    </xf>
    <xf numFmtId="0" fontId="30" fillId="2" borderId="1" xfId="0" applyFont="1" applyFill="1" applyBorder="1" applyAlignment="1" applyProtection="1">
      <alignment horizontal="left" vertical="center"/>
      <protection locked="0"/>
    </xf>
    <xf numFmtId="0" fontId="30" fillId="2" borderId="1" xfId="0" applyFont="1" applyFill="1" applyBorder="1" applyAlignment="1" applyProtection="1">
      <alignment horizontal="left" vertical="center" wrapText="1"/>
    </xf>
    <xf numFmtId="0" fontId="31" fillId="2" borderId="1" xfId="0" applyFont="1" applyFill="1" applyBorder="1" applyAlignment="1" applyProtection="1">
      <alignment horizontal="center" vertical="center" wrapText="1"/>
    </xf>
    <xf numFmtId="0" fontId="31" fillId="0" borderId="1" xfId="0" applyFont="1" applyBorder="1" applyAlignment="1" applyProtection="1">
      <alignment horizontal="left" vertical="center"/>
    </xf>
    <xf numFmtId="0" fontId="31" fillId="2" borderId="1" xfId="0" applyNumberFormat="1" applyFont="1" applyFill="1" applyBorder="1" applyAlignment="1" applyProtection="1">
      <alignment horizontal="center" vertical="center" wrapText="1"/>
    </xf>
    <xf numFmtId="0" fontId="31" fillId="2" borderId="1" xfId="0" applyNumberFormat="1" applyFont="1" applyFill="1" applyBorder="1" applyAlignment="1" applyProtection="1">
      <alignment horizontal="justify" vertical="center" wrapText="1"/>
    </xf>
    <xf numFmtId="0" fontId="32" fillId="0" borderId="0" xfId="0" applyFont="1" applyAlignment="1" applyProtection="1">
      <alignment vertical="center"/>
      <protection locked="0"/>
    </xf>
    <xf numFmtId="0" fontId="17" fillId="5" borderId="1" xfId="0" applyFont="1" applyFill="1" applyBorder="1" applyAlignment="1" applyProtection="1">
      <alignment horizontal="center" vertical="center" wrapText="1"/>
    </xf>
    <xf numFmtId="0" fontId="17" fillId="0" borderId="3" xfId="0" applyFont="1" applyBorder="1" applyAlignment="1" applyProtection="1">
      <alignment horizontal="center" vertical="center"/>
    </xf>
    <xf numFmtId="0" fontId="17" fillId="0" borderId="8" xfId="0" applyFont="1" applyBorder="1" applyAlignment="1" applyProtection="1">
      <alignment horizontal="center" vertical="center"/>
    </xf>
    <xf numFmtId="0" fontId="17" fillId="0" borderId="4" xfId="0" applyFont="1" applyBorder="1" applyAlignment="1" applyProtection="1">
      <alignment horizontal="center" vertical="center"/>
    </xf>
    <xf numFmtId="0" fontId="19" fillId="5" borderId="9" xfId="0" applyFont="1" applyFill="1" applyBorder="1" applyAlignment="1" applyProtection="1">
      <alignment horizontal="center" vertical="center" wrapText="1"/>
    </xf>
    <xf numFmtId="0" fontId="19" fillId="5" borderId="10" xfId="0" applyFont="1" applyFill="1" applyBorder="1" applyAlignment="1" applyProtection="1">
      <alignment horizontal="center" vertical="center" wrapText="1"/>
    </xf>
    <xf numFmtId="0" fontId="19" fillId="5" borderId="11" xfId="0" applyFont="1" applyFill="1" applyBorder="1" applyAlignment="1" applyProtection="1">
      <alignment horizontal="center" vertical="center" wrapText="1"/>
    </xf>
    <xf numFmtId="0" fontId="19" fillId="5" borderId="12" xfId="0" applyFont="1" applyFill="1" applyBorder="1" applyAlignment="1" applyProtection="1">
      <alignment horizontal="center" vertical="center" wrapText="1"/>
    </xf>
    <xf numFmtId="0" fontId="17" fillId="0" borderId="1" xfId="0" applyFont="1" applyBorder="1" applyAlignment="1" applyProtection="1">
      <alignment horizontal="left" vertical="center" wrapText="1"/>
      <protection locked="0"/>
    </xf>
    <xf numFmtId="0" fontId="21" fillId="0" borderId="1" xfId="0" applyNumberFormat="1" applyFont="1" applyFill="1" applyBorder="1" applyAlignment="1" applyProtection="1">
      <alignment horizontal="left" vertical="center" wrapText="1"/>
      <protection locked="0"/>
    </xf>
    <xf numFmtId="0" fontId="17" fillId="5" borderId="3" xfId="0" applyFont="1" applyFill="1" applyBorder="1" applyAlignment="1" applyProtection="1">
      <alignment horizontal="center" vertical="center" wrapText="1"/>
    </xf>
    <xf numFmtId="0" fontId="17" fillId="5" borderId="4" xfId="0" applyFont="1" applyFill="1" applyBorder="1" applyAlignment="1" applyProtection="1">
      <alignment horizontal="center" vertical="center" wrapText="1"/>
    </xf>
    <xf numFmtId="0" fontId="18" fillId="5" borderId="5" xfId="0" applyFont="1" applyFill="1" applyBorder="1" applyAlignment="1" applyProtection="1">
      <alignment horizontal="center" vertical="center" wrapText="1"/>
    </xf>
    <xf numFmtId="0" fontId="18" fillId="5" borderId="6" xfId="0" applyFont="1" applyFill="1" applyBorder="1" applyAlignment="1" applyProtection="1">
      <alignment horizontal="center" vertical="center" wrapText="1"/>
    </xf>
    <xf numFmtId="0" fontId="18" fillId="5" borderId="7" xfId="0" applyFont="1" applyFill="1" applyBorder="1" applyAlignment="1" applyProtection="1">
      <alignment horizontal="center" vertical="center" wrapText="1"/>
    </xf>
    <xf numFmtId="0" fontId="18" fillId="5" borderId="3" xfId="0" applyFont="1" applyFill="1" applyBorder="1" applyAlignment="1" applyProtection="1">
      <alignment horizontal="center" vertical="center" wrapText="1"/>
    </xf>
    <xf numFmtId="0" fontId="18" fillId="5" borderId="8" xfId="0" applyFont="1" applyFill="1" applyBorder="1" applyAlignment="1" applyProtection="1">
      <alignment horizontal="center" vertical="center" wrapText="1"/>
    </xf>
    <xf numFmtId="0" fontId="18" fillId="5" borderId="4" xfId="0" applyFont="1" applyFill="1" applyBorder="1" applyAlignment="1" applyProtection="1">
      <alignment horizontal="center" vertical="center" wrapText="1"/>
    </xf>
    <xf numFmtId="0" fontId="20" fillId="0" borderId="1" xfId="0" applyFont="1" applyBorder="1" applyAlignment="1" applyProtection="1">
      <alignment horizontal="left" vertical="center" wrapText="1"/>
      <protection locked="0"/>
    </xf>
    <xf numFmtId="3" fontId="17" fillId="2" borderId="1" xfId="0" applyNumberFormat="1" applyFont="1" applyFill="1" applyBorder="1" applyAlignment="1" applyProtection="1">
      <alignment horizontal="center" vertical="center"/>
    </xf>
    <xf numFmtId="0" fontId="23" fillId="0" borderId="1" xfId="0" applyFont="1" applyBorder="1" applyAlignment="1" applyProtection="1">
      <alignment horizontal="left" vertical="center" wrapText="1"/>
      <protection locked="0"/>
    </xf>
    <xf numFmtId="0" fontId="29" fillId="5" borderId="1" xfId="0" applyFont="1" applyFill="1" applyBorder="1" applyAlignment="1" applyProtection="1">
      <alignment horizontal="center" vertical="center" wrapText="1"/>
    </xf>
    <xf numFmtId="0" fontId="2" fillId="0" borderId="2" xfId="0" applyFont="1" applyBorder="1" applyAlignment="1" applyProtection="1">
      <alignment horizontal="center" vertical="center"/>
    </xf>
    <xf numFmtId="0" fontId="2" fillId="0" borderId="1" xfId="0" applyFont="1" applyBorder="1" applyAlignment="1" applyProtection="1">
      <alignment horizontal="left" vertical="center" wrapText="1"/>
      <protection locked="0"/>
    </xf>
    <xf numFmtId="0" fontId="3" fillId="0" borderId="1" xfId="0" applyNumberFormat="1" applyFont="1" applyFill="1" applyBorder="1" applyAlignment="1" applyProtection="1">
      <alignment horizontal="left" vertical="center" wrapText="1"/>
      <protection locked="0"/>
    </xf>
    <xf numFmtId="0" fontId="2"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11" fillId="0" borderId="1" xfId="0" applyFont="1" applyBorder="1" applyAlignment="1" applyProtection="1">
      <alignment horizontal="left" vertical="center" wrapText="1"/>
      <protection locked="0"/>
    </xf>
    <xf numFmtId="3" fontId="2" fillId="2" borderId="1" xfId="0" applyNumberFormat="1" applyFont="1" applyFill="1" applyBorder="1" applyAlignment="1" applyProtection="1">
      <alignment horizontal="center" vertical="center"/>
    </xf>
    <xf numFmtId="0" fontId="6" fillId="0" borderId="1" xfId="0" applyFont="1" applyBorder="1" applyAlignment="1" applyProtection="1">
      <alignment horizontal="left" vertical="center" wrapText="1"/>
      <protection locked="0"/>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2"/>
  <sheetViews>
    <sheetView tabSelected="1" view="pageBreakPreview" topLeftCell="A140" zoomScale="124" zoomScaleNormal="140" zoomScaleSheetLayoutView="124" workbookViewId="0">
      <selection activeCell="J147" sqref="J147"/>
    </sheetView>
  </sheetViews>
  <sheetFormatPr defaultColWidth="9.140625" defaultRowHeight="15" x14ac:dyDescent="0.25"/>
  <cols>
    <col min="1" max="1" width="7.7109375" style="198" customWidth="1"/>
    <col min="2" max="2" width="44.85546875" style="171" customWidth="1"/>
    <col min="3" max="3" width="5" style="172" bestFit="1" customWidth="1"/>
    <col min="4" max="4" width="5.28515625" style="172" customWidth="1"/>
    <col min="5" max="5" width="9.85546875" style="129" customWidth="1"/>
    <col min="6" max="6" width="11.5703125" style="129" customWidth="1"/>
    <col min="7" max="7" width="9.28515625" style="129" customWidth="1"/>
    <col min="8" max="8" width="12.7109375" style="129" customWidth="1"/>
    <col min="9" max="9" width="8.7109375" style="129" customWidth="1"/>
    <col min="10" max="10" width="13.140625" style="129" customWidth="1"/>
    <col min="11" max="11" width="14" style="129" customWidth="1"/>
    <col min="12" max="16384" width="9.140625" style="129"/>
  </cols>
  <sheetData>
    <row r="1" spans="1:11" s="106" customFormat="1" ht="18" customHeight="1" x14ac:dyDescent="0.25">
      <c r="A1" s="220" t="s">
        <v>0</v>
      </c>
      <c r="B1" s="199" t="s">
        <v>1</v>
      </c>
      <c r="C1" s="199" t="s">
        <v>8</v>
      </c>
      <c r="D1" s="199" t="s">
        <v>2</v>
      </c>
      <c r="E1" s="203" t="s">
        <v>177</v>
      </c>
      <c r="F1" s="204"/>
      <c r="G1" s="214" t="s">
        <v>175</v>
      </c>
      <c r="H1" s="215"/>
      <c r="I1" s="215"/>
      <c r="J1" s="216"/>
      <c r="K1" s="211" t="s">
        <v>174</v>
      </c>
    </row>
    <row r="2" spans="1:11" s="106" customFormat="1" x14ac:dyDescent="0.25">
      <c r="A2" s="220"/>
      <c r="B2" s="199"/>
      <c r="C2" s="199"/>
      <c r="D2" s="199"/>
      <c r="E2" s="205"/>
      <c r="F2" s="206"/>
      <c r="G2" s="209" t="s">
        <v>171</v>
      </c>
      <c r="H2" s="210"/>
      <c r="I2" s="209" t="s">
        <v>176</v>
      </c>
      <c r="J2" s="210"/>
      <c r="K2" s="212"/>
    </row>
    <row r="3" spans="1:11" s="106" customFormat="1" ht="30" x14ac:dyDescent="0.25">
      <c r="A3" s="220"/>
      <c r="B3" s="199"/>
      <c r="C3" s="199"/>
      <c r="D3" s="199"/>
      <c r="E3" s="177" t="s">
        <v>5</v>
      </c>
      <c r="F3" s="177" t="s">
        <v>46</v>
      </c>
      <c r="G3" s="177" t="s">
        <v>172</v>
      </c>
      <c r="H3" s="177" t="s">
        <v>173</v>
      </c>
      <c r="I3" s="177" t="s">
        <v>172</v>
      </c>
      <c r="J3" s="177" t="s">
        <v>173</v>
      </c>
      <c r="K3" s="213"/>
    </row>
    <row r="4" spans="1:11" s="106" customFormat="1" ht="24.95" customHeight="1" x14ac:dyDescent="0.25">
      <c r="A4" s="217" t="s">
        <v>114</v>
      </c>
      <c r="B4" s="217"/>
      <c r="C4" s="217"/>
      <c r="D4" s="217"/>
      <c r="E4" s="217"/>
      <c r="F4" s="217"/>
      <c r="G4" s="217"/>
      <c r="H4" s="217"/>
      <c r="I4" s="217"/>
      <c r="J4" s="217"/>
      <c r="K4" s="217"/>
    </row>
    <row r="5" spans="1:11" s="106" customFormat="1" ht="24.95" customHeight="1" x14ac:dyDescent="0.25">
      <c r="A5" s="180">
        <v>1</v>
      </c>
      <c r="B5" s="107" t="s">
        <v>77</v>
      </c>
      <c r="C5" s="108"/>
      <c r="D5" s="109"/>
      <c r="E5" s="110"/>
      <c r="F5" s="110"/>
      <c r="G5" s="110"/>
      <c r="H5" s="110"/>
      <c r="I5" s="110"/>
      <c r="J5" s="110"/>
      <c r="K5" s="110"/>
    </row>
    <row r="6" spans="1:11" s="106" customFormat="1" x14ac:dyDescent="0.25">
      <c r="A6" s="180" t="s">
        <v>9</v>
      </c>
      <c r="B6" s="111" t="s">
        <v>115</v>
      </c>
      <c r="C6" s="112">
        <v>1</v>
      </c>
      <c r="D6" s="113" t="s">
        <v>116</v>
      </c>
      <c r="E6" s="110">
        <v>0</v>
      </c>
      <c r="F6" s="110">
        <v>25000</v>
      </c>
      <c r="G6" s="114"/>
      <c r="H6" s="114">
        <f>G6*E6</f>
        <v>0</v>
      </c>
      <c r="I6" s="114">
        <v>1</v>
      </c>
      <c r="J6" s="114">
        <f>I6*F6</f>
        <v>25000</v>
      </c>
      <c r="K6" s="114">
        <f>J6+H6</f>
        <v>25000</v>
      </c>
    </row>
    <row r="7" spans="1:11" s="106" customFormat="1" x14ac:dyDescent="0.25">
      <c r="A7" s="180">
        <v>2</v>
      </c>
      <c r="B7" s="107" t="s">
        <v>50</v>
      </c>
      <c r="C7" s="108"/>
      <c r="D7" s="109"/>
      <c r="E7" s="110"/>
      <c r="F7" s="110"/>
      <c r="G7" s="110"/>
      <c r="H7" s="110"/>
      <c r="I7" s="110"/>
      <c r="J7" s="110"/>
      <c r="K7" s="110"/>
    </row>
    <row r="8" spans="1:11" s="106" customFormat="1" ht="45" x14ac:dyDescent="0.25">
      <c r="A8" s="180" t="s">
        <v>9</v>
      </c>
      <c r="B8" s="111" t="s">
        <v>117</v>
      </c>
      <c r="C8" s="112">
        <v>1</v>
      </c>
      <c r="D8" s="113" t="s">
        <v>13</v>
      </c>
      <c r="E8" s="110">
        <v>0</v>
      </c>
      <c r="F8" s="110">
        <v>40000</v>
      </c>
      <c r="G8" s="114"/>
      <c r="H8" s="114">
        <f>G8*E8</f>
        <v>0</v>
      </c>
      <c r="I8" s="114">
        <v>1</v>
      </c>
      <c r="J8" s="114">
        <f>I8*F8</f>
        <v>40000</v>
      </c>
      <c r="K8" s="114">
        <f>J8+H8</f>
        <v>40000</v>
      </c>
    </row>
    <row r="9" spans="1:11" s="106" customFormat="1" x14ac:dyDescent="0.25">
      <c r="A9" s="181">
        <v>3</v>
      </c>
      <c r="B9" s="107" t="s">
        <v>22</v>
      </c>
      <c r="C9" s="108"/>
      <c r="D9" s="109"/>
      <c r="E9" s="110"/>
      <c r="F9" s="110"/>
      <c r="G9" s="110"/>
      <c r="H9" s="110"/>
      <c r="I9" s="110"/>
      <c r="J9" s="110"/>
      <c r="K9" s="110"/>
    </row>
    <row r="10" spans="1:11" s="106" customFormat="1" ht="30" x14ac:dyDescent="0.25">
      <c r="A10" s="181" t="s">
        <v>9</v>
      </c>
      <c r="B10" s="116" t="s">
        <v>118</v>
      </c>
      <c r="C10" s="117"/>
      <c r="D10" s="118"/>
      <c r="E10" s="110"/>
      <c r="F10" s="110"/>
      <c r="G10" s="110"/>
      <c r="H10" s="110"/>
      <c r="I10" s="110"/>
      <c r="J10" s="110"/>
      <c r="K10" s="110"/>
    </row>
    <row r="11" spans="1:11" s="106" customFormat="1" x14ac:dyDescent="0.25">
      <c r="A11" s="181">
        <v>4</v>
      </c>
      <c r="B11" s="107" t="s">
        <v>30</v>
      </c>
      <c r="C11" s="119"/>
      <c r="D11" s="118"/>
      <c r="E11" s="110"/>
      <c r="F11" s="110"/>
      <c r="G11" s="110"/>
      <c r="H11" s="110"/>
      <c r="I11" s="110"/>
      <c r="J11" s="110"/>
      <c r="K11" s="110"/>
    </row>
    <row r="12" spans="1:11" s="106" customFormat="1" ht="46.5" customHeight="1" x14ac:dyDescent="0.25">
      <c r="A12" s="182"/>
      <c r="B12" s="116" t="s">
        <v>119</v>
      </c>
      <c r="C12" s="112">
        <v>1</v>
      </c>
      <c r="D12" s="113" t="s">
        <v>13</v>
      </c>
      <c r="E12" s="110">
        <v>0</v>
      </c>
      <c r="F12" s="110">
        <v>75000</v>
      </c>
      <c r="G12" s="114"/>
      <c r="H12" s="114">
        <f>G12*E12</f>
        <v>0</v>
      </c>
      <c r="I12" s="114">
        <v>1</v>
      </c>
      <c r="J12" s="114">
        <f>I12*F12</f>
        <v>75000</v>
      </c>
      <c r="K12" s="114">
        <f>J12+H12</f>
        <v>75000</v>
      </c>
    </row>
    <row r="13" spans="1:11" s="106" customFormat="1" x14ac:dyDescent="0.25">
      <c r="A13" s="181">
        <v>5</v>
      </c>
      <c r="B13" s="107" t="s">
        <v>120</v>
      </c>
      <c r="C13" s="120"/>
      <c r="D13" s="121"/>
      <c r="E13" s="110"/>
      <c r="F13" s="110"/>
      <c r="G13" s="110"/>
      <c r="H13" s="110"/>
      <c r="I13" s="110"/>
      <c r="J13" s="110"/>
      <c r="K13" s="110"/>
    </row>
    <row r="14" spans="1:11" s="106" customFormat="1" x14ac:dyDescent="0.25">
      <c r="A14" s="182" t="s">
        <v>9</v>
      </c>
      <c r="B14" s="122" t="s">
        <v>121</v>
      </c>
      <c r="C14" s="112">
        <v>1</v>
      </c>
      <c r="D14" s="113" t="s">
        <v>13</v>
      </c>
      <c r="E14" s="110">
        <v>0</v>
      </c>
      <c r="F14" s="110">
        <v>100000</v>
      </c>
      <c r="G14" s="114"/>
      <c r="H14" s="114">
        <f>G14*E14</f>
        <v>0</v>
      </c>
      <c r="I14" s="114">
        <v>1</v>
      </c>
      <c r="J14" s="114">
        <f>I14*F14</f>
        <v>100000</v>
      </c>
      <c r="K14" s="114">
        <f>J14+H14</f>
        <v>100000</v>
      </c>
    </row>
    <row r="15" spans="1:11" s="106" customFormat="1" x14ac:dyDescent="0.25">
      <c r="A15" s="181">
        <v>6</v>
      </c>
      <c r="B15" s="123" t="s">
        <v>93</v>
      </c>
      <c r="C15" s="112"/>
      <c r="D15" s="113"/>
      <c r="E15" s="110"/>
      <c r="F15" s="110"/>
      <c r="G15" s="110"/>
      <c r="H15" s="110"/>
      <c r="I15" s="110"/>
      <c r="J15" s="110"/>
      <c r="K15" s="110"/>
    </row>
    <row r="16" spans="1:11" s="106" customFormat="1" ht="45" x14ac:dyDescent="0.25">
      <c r="A16" s="182"/>
      <c r="B16" s="122" t="s">
        <v>122</v>
      </c>
      <c r="C16" s="112">
        <v>42</v>
      </c>
      <c r="D16" s="118" t="s">
        <v>7</v>
      </c>
      <c r="E16" s="110">
        <v>0</v>
      </c>
      <c r="F16" s="110">
        <v>1500</v>
      </c>
      <c r="G16" s="114"/>
      <c r="H16" s="114">
        <f>G16*E16</f>
        <v>0</v>
      </c>
      <c r="I16" s="114">
        <v>10</v>
      </c>
      <c r="J16" s="114">
        <f>I16*F16</f>
        <v>15000</v>
      </c>
      <c r="K16" s="114">
        <f>J16+H16</f>
        <v>15000</v>
      </c>
    </row>
    <row r="17" spans="1:11" s="106" customFormat="1" x14ac:dyDescent="0.25">
      <c r="A17" s="181">
        <v>7</v>
      </c>
      <c r="B17" s="124" t="s">
        <v>123</v>
      </c>
      <c r="C17" s="125"/>
      <c r="D17" s="115"/>
      <c r="E17" s="126"/>
      <c r="F17" s="126"/>
      <c r="G17" s="126"/>
      <c r="H17" s="126"/>
      <c r="I17" s="126"/>
      <c r="J17" s="126"/>
      <c r="K17" s="126"/>
    </row>
    <row r="18" spans="1:11" s="106" customFormat="1" x14ac:dyDescent="0.25">
      <c r="A18" s="182" t="s">
        <v>9</v>
      </c>
      <c r="B18" s="116" t="s">
        <v>143</v>
      </c>
      <c r="C18" s="127">
        <v>3</v>
      </c>
      <c r="D18" s="118" t="s">
        <v>7</v>
      </c>
      <c r="E18" s="110">
        <v>0</v>
      </c>
      <c r="F18" s="110">
        <v>25000</v>
      </c>
      <c r="G18" s="114"/>
      <c r="H18" s="114">
        <f>G18*E18</f>
        <v>0</v>
      </c>
      <c r="I18" s="114">
        <v>3</v>
      </c>
      <c r="J18" s="114">
        <f>I18*F18</f>
        <v>75000</v>
      </c>
      <c r="K18" s="114">
        <f>J18+H18</f>
        <v>75000</v>
      </c>
    </row>
    <row r="19" spans="1:11" s="106" customFormat="1" x14ac:dyDescent="0.25">
      <c r="A19" s="181">
        <v>8</v>
      </c>
      <c r="B19" s="124" t="s">
        <v>124</v>
      </c>
      <c r="C19" s="125"/>
      <c r="D19" s="115"/>
      <c r="E19" s="126"/>
      <c r="F19" s="126"/>
      <c r="G19" s="126"/>
      <c r="H19" s="126"/>
      <c r="I19" s="126"/>
      <c r="J19" s="126"/>
      <c r="K19" s="126"/>
    </row>
    <row r="20" spans="1:11" s="106" customFormat="1" x14ac:dyDescent="0.25">
      <c r="A20" s="182" t="s">
        <v>9</v>
      </c>
      <c r="B20" s="116" t="s">
        <v>144</v>
      </c>
      <c r="C20" s="127">
        <v>4</v>
      </c>
      <c r="D20" s="118" t="s">
        <v>7</v>
      </c>
      <c r="E20" s="110">
        <v>0</v>
      </c>
      <c r="F20" s="110">
        <v>8000</v>
      </c>
      <c r="G20" s="114"/>
      <c r="H20" s="114">
        <f>G20*E20</f>
        <v>0</v>
      </c>
      <c r="I20" s="114">
        <v>4</v>
      </c>
      <c r="J20" s="114">
        <f>I20*F20</f>
        <v>32000</v>
      </c>
      <c r="K20" s="114">
        <f>J20+H20</f>
        <v>32000</v>
      </c>
    </row>
    <row r="21" spans="1:11" s="106" customFormat="1" ht="25.5" customHeight="1" x14ac:dyDescent="0.25">
      <c r="A21" s="218" t="s">
        <v>125</v>
      </c>
      <c r="B21" s="218"/>
      <c r="C21" s="218"/>
      <c r="D21" s="218"/>
      <c r="E21" s="128"/>
      <c r="F21" s="128"/>
      <c r="G21" s="128"/>
      <c r="H21" s="128"/>
      <c r="I21" s="128"/>
      <c r="J21" s="128"/>
      <c r="K21" s="128"/>
    </row>
    <row r="22" spans="1:11" s="106" customFormat="1" ht="15.75" x14ac:dyDescent="0.25">
      <c r="A22" s="219" t="s">
        <v>141</v>
      </c>
      <c r="B22" s="219"/>
      <c r="C22" s="219"/>
      <c r="D22" s="219"/>
      <c r="E22" s="219"/>
      <c r="F22" s="219"/>
      <c r="G22" s="219"/>
      <c r="H22" s="219"/>
      <c r="I22" s="219"/>
      <c r="J22" s="219"/>
      <c r="K22" s="219"/>
    </row>
    <row r="23" spans="1:11" ht="24.95" customHeight="1" x14ac:dyDescent="0.25">
      <c r="A23" s="183">
        <v>230010</v>
      </c>
      <c r="B23" s="207" t="s">
        <v>15</v>
      </c>
      <c r="C23" s="207"/>
      <c r="D23" s="207"/>
      <c r="E23" s="207"/>
      <c r="F23" s="207"/>
      <c r="G23" s="207"/>
      <c r="H23" s="207"/>
      <c r="I23" s="207"/>
      <c r="J23" s="207"/>
      <c r="K23" s="207"/>
    </row>
    <row r="24" spans="1:11" ht="45" x14ac:dyDescent="0.25">
      <c r="A24" s="184" t="s">
        <v>9</v>
      </c>
      <c r="B24" s="111" t="s">
        <v>16</v>
      </c>
      <c r="C24" s="112">
        <v>1</v>
      </c>
      <c r="D24" s="113" t="s">
        <v>13</v>
      </c>
      <c r="E24" s="110">
        <v>0</v>
      </c>
      <c r="F24" s="110">
        <v>30000</v>
      </c>
      <c r="G24" s="114"/>
      <c r="H24" s="114">
        <f>G24*E24</f>
        <v>0</v>
      </c>
      <c r="I24" s="130">
        <v>1</v>
      </c>
      <c r="J24" s="114">
        <f>I24*F24</f>
        <v>30000</v>
      </c>
      <c r="K24" s="114">
        <f>J24+H24</f>
        <v>30000</v>
      </c>
    </row>
    <row r="25" spans="1:11" ht="45" x14ac:dyDescent="0.25">
      <c r="A25" s="184" t="s">
        <v>10</v>
      </c>
      <c r="B25" s="111" t="s">
        <v>17</v>
      </c>
      <c r="C25" s="112">
        <v>1</v>
      </c>
      <c r="D25" s="113" t="s">
        <v>13</v>
      </c>
      <c r="E25" s="110">
        <v>0</v>
      </c>
      <c r="F25" s="110">
        <v>30000</v>
      </c>
      <c r="G25" s="114"/>
      <c r="H25" s="114">
        <f>G25*E25</f>
        <v>0</v>
      </c>
      <c r="I25" s="114">
        <v>0</v>
      </c>
      <c r="J25" s="114">
        <f>I25*F25</f>
        <v>0</v>
      </c>
      <c r="K25" s="114">
        <f>J25+H25</f>
        <v>0</v>
      </c>
    </row>
    <row r="26" spans="1:11" ht="45" x14ac:dyDescent="0.25">
      <c r="A26" s="184" t="s">
        <v>11</v>
      </c>
      <c r="B26" s="111" t="s">
        <v>76</v>
      </c>
      <c r="C26" s="112">
        <v>1</v>
      </c>
      <c r="D26" s="113" t="s">
        <v>13</v>
      </c>
      <c r="E26" s="110">
        <v>0</v>
      </c>
      <c r="F26" s="110">
        <v>200000</v>
      </c>
      <c r="G26" s="114"/>
      <c r="H26" s="114">
        <f>G26*E26</f>
        <v>0</v>
      </c>
      <c r="I26" s="114">
        <v>1</v>
      </c>
      <c r="J26" s="114">
        <f>I26*F26</f>
        <v>200000</v>
      </c>
      <c r="K26" s="114">
        <f>J26+H26</f>
        <v>200000</v>
      </c>
    </row>
    <row r="27" spans="1:11" ht="60" x14ac:dyDescent="0.25">
      <c r="A27" s="184" t="s">
        <v>74</v>
      </c>
      <c r="B27" s="111" t="s">
        <v>14</v>
      </c>
      <c r="C27" s="112">
        <v>1</v>
      </c>
      <c r="D27" s="113" t="s">
        <v>13</v>
      </c>
      <c r="E27" s="110">
        <v>300000</v>
      </c>
      <c r="F27" s="110">
        <v>75000</v>
      </c>
      <c r="G27" s="130">
        <v>1</v>
      </c>
      <c r="H27" s="114">
        <f>G27*E27</f>
        <v>300000</v>
      </c>
      <c r="I27" s="130">
        <v>1</v>
      </c>
      <c r="J27" s="114">
        <f>I27*F27</f>
        <v>75000</v>
      </c>
      <c r="K27" s="114">
        <f>J27+H27</f>
        <v>375000</v>
      </c>
    </row>
    <row r="28" spans="1:11" ht="153.75" customHeight="1" x14ac:dyDescent="0.25">
      <c r="A28" s="185" t="s">
        <v>75</v>
      </c>
      <c r="B28" s="111" t="s">
        <v>12</v>
      </c>
      <c r="C28" s="112"/>
      <c r="D28" s="113"/>
      <c r="E28" s="110"/>
      <c r="F28" s="110"/>
      <c r="G28" s="110"/>
      <c r="H28" s="110"/>
      <c r="I28" s="110"/>
      <c r="J28" s="110"/>
      <c r="K28" s="110"/>
    </row>
    <row r="29" spans="1:11" ht="24.95" customHeight="1" x14ac:dyDescent="0.25">
      <c r="A29" s="183">
        <v>230100</v>
      </c>
      <c r="B29" s="207" t="s">
        <v>18</v>
      </c>
      <c r="C29" s="207"/>
      <c r="D29" s="207"/>
      <c r="E29" s="207"/>
      <c r="F29" s="207"/>
      <c r="G29" s="207"/>
      <c r="H29" s="207"/>
      <c r="I29" s="207"/>
      <c r="J29" s="207"/>
      <c r="K29" s="207"/>
    </row>
    <row r="30" spans="1:11" x14ac:dyDescent="0.25">
      <c r="A30" s="186">
        <v>230113</v>
      </c>
      <c r="B30" s="111" t="s">
        <v>18</v>
      </c>
      <c r="C30" s="112"/>
      <c r="D30" s="113"/>
      <c r="E30" s="110"/>
      <c r="F30" s="110"/>
      <c r="G30" s="110"/>
      <c r="H30" s="110"/>
      <c r="I30" s="110"/>
      <c r="J30" s="110"/>
      <c r="K30" s="110"/>
    </row>
    <row r="31" spans="1:11" x14ac:dyDescent="0.25">
      <c r="A31" s="184" t="s">
        <v>9</v>
      </c>
      <c r="B31" s="111" t="s">
        <v>57</v>
      </c>
      <c r="C31" s="112">
        <v>1</v>
      </c>
      <c r="D31" s="113" t="s">
        <v>13</v>
      </c>
      <c r="E31" s="110">
        <v>0</v>
      </c>
      <c r="F31" s="110">
        <v>90000</v>
      </c>
      <c r="G31" s="114"/>
      <c r="H31" s="114">
        <f>G31*E31</f>
        <v>0</v>
      </c>
      <c r="I31" s="114">
        <v>1</v>
      </c>
      <c r="J31" s="114">
        <f>I31*F31</f>
        <v>90000</v>
      </c>
      <c r="K31" s="114">
        <f>J31+H31</f>
        <v>90000</v>
      </c>
    </row>
    <row r="32" spans="1:11" ht="75" x14ac:dyDescent="0.25">
      <c r="A32" s="184" t="s">
        <v>10</v>
      </c>
      <c r="B32" s="111" t="s">
        <v>149</v>
      </c>
      <c r="C32" s="112">
        <v>1</v>
      </c>
      <c r="D32" s="113" t="s">
        <v>13</v>
      </c>
      <c r="E32" s="110">
        <v>0</v>
      </c>
      <c r="F32" s="110">
        <v>0</v>
      </c>
      <c r="G32" s="114"/>
      <c r="H32" s="114">
        <f>G32*E32</f>
        <v>0</v>
      </c>
      <c r="I32" s="114"/>
      <c r="J32" s="114">
        <f>I32*F32</f>
        <v>0</v>
      </c>
      <c r="K32" s="114">
        <f>J32+H32</f>
        <v>0</v>
      </c>
    </row>
    <row r="33" spans="1:11" x14ac:dyDescent="0.25">
      <c r="A33" s="183">
        <v>230500</v>
      </c>
      <c r="B33" s="207" t="s">
        <v>19</v>
      </c>
      <c r="C33" s="207"/>
      <c r="D33" s="207"/>
      <c r="E33" s="207"/>
      <c r="F33" s="207"/>
      <c r="G33" s="207"/>
      <c r="H33" s="207"/>
      <c r="I33" s="207"/>
      <c r="J33" s="207"/>
      <c r="K33" s="207"/>
    </row>
    <row r="34" spans="1:11" x14ac:dyDescent="0.25">
      <c r="A34" s="186">
        <v>230513.13</v>
      </c>
      <c r="B34" s="131" t="s">
        <v>77</v>
      </c>
      <c r="C34" s="132"/>
      <c r="D34" s="133"/>
      <c r="E34" s="134"/>
      <c r="F34" s="134"/>
      <c r="G34" s="134"/>
      <c r="H34" s="134"/>
      <c r="I34" s="134"/>
      <c r="J34" s="134"/>
      <c r="K34" s="134"/>
    </row>
    <row r="35" spans="1:11" ht="177" customHeight="1" x14ac:dyDescent="0.25">
      <c r="A35" s="185" t="s">
        <v>9</v>
      </c>
      <c r="B35" s="111" t="s">
        <v>78</v>
      </c>
      <c r="C35" s="112">
        <v>1</v>
      </c>
      <c r="D35" s="113" t="s">
        <v>79</v>
      </c>
      <c r="E35" s="110">
        <v>1331000</v>
      </c>
      <c r="F35" s="110">
        <v>75000</v>
      </c>
      <c r="G35" s="114">
        <v>1</v>
      </c>
      <c r="H35" s="114">
        <f>G35*E35</f>
        <v>1331000</v>
      </c>
      <c r="I35" s="114">
        <v>1</v>
      </c>
      <c r="J35" s="114">
        <f>I35*F35</f>
        <v>75000</v>
      </c>
      <c r="K35" s="114">
        <f>J35+H35</f>
        <v>1406000</v>
      </c>
    </row>
    <row r="36" spans="1:11" x14ac:dyDescent="0.25">
      <c r="A36" s="187">
        <v>230513.16</v>
      </c>
      <c r="B36" s="107" t="s">
        <v>50</v>
      </c>
      <c r="C36" s="108"/>
      <c r="D36" s="109"/>
      <c r="E36" s="110"/>
      <c r="F36" s="110"/>
      <c r="G36" s="110"/>
      <c r="H36" s="110"/>
      <c r="I36" s="110"/>
      <c r="J36" s="110"/>
      <c r="K36" s="110"/>
    </row>
    <row r="37" spans="1:11" ht="75" x14ac:dyDescent="0.25">
      <c r="A37" s="185" t="s">
        <v>9</v>
      </c>
      <c r="B37" s="111" t="s">
        <v>20</v>
      </c>
      <c r="C37" s="112">
        <v>1</v>
      </c>
      <c r="D37" s="113" t="s">
        <v>13</v>
      </c>
      <c r="E37" s="110">
        <v>980000</v>
      </c>
      <c r="F37" s="110">
        <v>165000</v>
      </c>
      <c r="G37" s="130">
        <v>1</v>
      </c>
      <c r="H37" s="114">
        <f>G37*E37</f>
        <v>980000</v>
      </c>
      <c r="I37" s="130">
        <v>1</v>
      </c>
      <c r="J37" s="114">
        <f>I37*F37</f>
        <v>165000</v>
      </c>
      <c r="K37" s="114">
        <f>J37+H37</f>
        <v>1145000</v>
      </c>
    </row>
    <row r="38" spans="1:11" x14ac:dyDescent="0.25">
      <c r="A38" s="188">
        <v>230519</v>
      </c>
      <c r="B38" s="107" t="s">
        <v>22</v>
      </c>
      <c r="C38" s="108"/>
      <c r="D38" s="109"/>
      <c r="E38" s="110"/>
      <c r="F38" s="110"/>
      <c r="G38" s="110"/>
      <c r="H38" s="110"/>
      <c r="I38" s="110"/>
      <c r="J38" s="110"/>
      <c r="K38" s="110"/>
    </row>
    <row r="39" spans="1:11" ht="60" x14ac:dyDescent="0.25">
      <c r="A39" s="182" t="s">
        <v>9</v>
      </c>
      <c r="B39" s="116" t="s">
        <v>23</v>
      </c>
      <c r="C39" s="117"/>
      <c r="D39" s="118"/>
      <c r="E39" s="110"/>
      <c r="F39" s="110"/>
      <c r="G39" s="110"/>
      <c r="H39" s="110"/>
      <c r="I39" s="110"/>
      <c r="J39" s="110"/>
      <c r="K39" s="110"/>
    </row>
    <row r="40" spans="1:11" s="135" customFormat="1" x14ac:dyDescent="0.25">
      <c r="A40" s="182"/>
      <c r="B40" s="124" t="s">
        <v>66</v>
      </c>
      <c r="C40" s="117"/>
      <c r="D40" s="118"/>
      <c r="E40" s="128"/>
      <c r="F40" s="128"/>
      <c r="G40" s="128"/>
      <c r="H40" s="128"/>
      <c r="I40" s="128"/>
      <c r="J40" s="128"/>
      <c r="K40" s="128"/>
    </row>
    <row r="41" spans="1:11" s="135" customFormat="1" x14ac:dyDescent="0.25">
      <c r="A41" s="182" t="s">
        <v>47</v>
      </c>
      <c r="B41" s="116" t="s">
        <v>52</v>
      </c>
      <c r="C41" s="117" t="s">
        <v>69</v>
      </c>
      <c r="D41" s="118" t="s">
        <v>7</v>
      </c>
      <c r="E41" s="110">
        <v>6000</v>
      </c>
      <c r="F41" s="110">
        <v>700</v>
      </c>
      <c r="G41" s="114">
        <v>4</v>
      </c>
      <c r="H41" s="114">
        <f t="shared" ref="H41:H45" si="0">G41*E41</f>
        <v>24000</v>
      </c>
      <c r="I41" s="114">
        <v>4</v>
      </c>
      <c r="J41" s="114">
        <f t="shared" ref="J41:J45" si="1">I41*F41</f>
        <v>2800</v>
      </c>
      <c r="K41" s="114">
        <f t="shared" ref="K41:K45" si="2">J41+H41</f>
        <v>26800</v>
      </c>
    </row>
    <row r="42" spans="1:11" s="135" customFormat="1" x14ac:dyDescent="0.25">
      <c r="A42" s="182" t="s">
        <v>51</v>
      </c>
      <c r="B42" s="136" t="s">
        <v>24</v>
      </c>
      <c r="C42" s="117" t="s">
        <v>69</v>
      </c>
      <c r="D42" s="118" t="s">
        <v>7</v>
      </c>
      <c r="E42" s="110">
        <v>5500</v>
      </c>
      <c r="F42" s="110">
        <v>700</v>
      </c>
      <c r="G42" s="114">
        <v>4</v>
      </c>
      <c r="H42" s="114">
        <f t="shared" si="0"/>
        <v>22000</v>
      </c>
      <c r="I42" s="114">
        <v>4</v>
      </c>
      <c r="J42" s="114">
        <f t="shared" si="1"/>
        <v>2800</v>
      </c>
      <c r="K42" s="114">
        <f t="shared" si="2"/>
        <v>24800</v>
      </c>
    </row>
    <row r="43" spans="1:11" s="135" customFormat="1" x14ac:dyDescent="0.25">
      <c r="A43" s="182" t="s">
        <v>26</v>
      </c>
      <c r="B43" s="136" t="s">
        <v>27</v>
      </c>
      <c r="C43" s="117" t="s">
        <v>69</v>
      </c>
      <c r="D43" s="118" t="s">
        <v>7</v>
      </c>
      <c r="E43" s="110">
        <v>700</v>
      </c>
      <c r="F43" s="110">
        <v>300</v>
      </c>
      <c r="G43" s="114">
        <v>4</v>
      </c>
      <c r="H43" s="114">
        <f t="shared" si="0"/>
        <v>2800</v>
      </c>
      <c r="I43" s="114">
        <v>4</v>
      </c>
      <c r="J43" s="114">
        <f t="shared" si="1"/>
        <v>1200</v>
      </c>
      <c r="K43" s="114">
        <f t="shared" si="2"/>
        <v>4000</v>
      </c>
    </row>
    <row r="44" spans="1:11" s="135" customFormat="1" x14ac:dyDescent="0.25">
      <c r="A44" s="182" t="s">
        <v>28</v>
      </c>
      <c r="B44" s="136" t="s">
        <v>29</v>
      </c>
      <c r="C44" s="117" t="s">
        <v>69</v>
      </c>
      <c r="D44" s="118" t="s">
        <v>7</v>
      </c>
      <c r="E44" s="110">
        <v>400</v>
      </c>
      <c r="F44" s="110">
        <v>200</v>
      </c>
      <c r="G44" s="114">
        <v>4</v>
      </c>
      <c r="H44" s="114">
        <f t="shared" si="0"/>
        <v>1600</v>
      </c>
      <c r="I44" s="114">
        <v>4</v>
      </c>
      <c r="J44" s="114">
        <f t="shared" si="1"/>
        <v>800</v>
      </c>
      <c r="K44" s="114">
        <f t="shared" si="2"/>
        <v>2400</v>
      </c>
    </row>
    <row r="45" spans="1:11" s="135" customFormat="1" x14ac:dyDescent="0.25">
      <c r="A45" s="182" t="s">
        <v>48</v>
      </c>
      <c r="B45" s="136" t="s">
        <v>55</v>
      </c>
      <c r="C45" s="117" t="s">
        <v>59</v>
      </c>
      <c r="D45" s="118" t="s">
        <v>7</v>
      </c>
      <c r="E45" s="110">
        <v>14500</v>
      </c>
      <c r="F45" s="110">
        <v>2000</v>
      </c>
      <c r="G45" s="114">
        <v>2</v>
      </c>
      <c r="H45" s="114">
        <f t="shared" si="0"/>
        <v>29000</v>
      </c>
      <c r="I45" s="114">
        <v>2</v>
      </c>
      <c r="J45" s="114">
        <f t="shared" si="1"/>
        <v>4000</v>
      </c>
      <c r="K45" s="114">
        <f t="shared" si="2"/>
        <v>33000</v>
      </c>
    </row>
    <row r="46" spans="1:11" s="135" customFormat="1" x14ac:dyDescent="0.25">
      <c r="A46" s="182"/>
      <c r="B46" s="124" t="s">
        <v>67</v>
      </c>
      <c r="C46" s="117"/>
      <c r="D46" s="118"/>
      <c r="E46" s="128"/>
      <c r="F46" s="128"/>
      <c r="G46" s="128"/>
      <c r="H46" s="128"/>
      <c r="I46" s="128"/>
      <c r="J46" s="128"/>
      <c r="K46" s="128"/>
    </row>
    <row r="47" spans="1:11" s="135" customFormat="1" x14ac:dyDescent="0.25">
      <c r="A47" s="182" t="s">
        <v>47</v>
      </c>
      <c r="B47" s="136" t="s">
        <v>24</v>
      </c>
      <c r="C47" s="117" t="s">
        <v>68</v>
      </c>
      <c r="D47" s="118" t="s">
        <v>7</v>
      </c>
      <c r="E47" s="110">
        <v>6000</v>
      </c>
      <c r="F47" s="110">
        <v>700</v>
      </c>
      <c r="G47" s="114">
        <v>6</v>
      </c>
      <c r="H47" s="114">
        <f t="shared" ref="H47:H48" si="3">G47*E47</f>
        <v>36000</v>
      </c>
      <c r="I47" s="114">
        <v>6</v>
      </c>
      <c r="J47" s="114">
        <f t="shared" ref="J47:J48" si="4">I47*F47</f>
        <v>4200</v>
      </c>
      <c r="K47" s="114">
        <f t="shared" ref="K47:K48" si="5">J47+H47</f>
        <v>40200</v>
      </c>
    </row>
    <row r="48" spans="1:11" s="135" customFormat="1" x14ac:dyDescent="0.25">
      <c r="A48" s="182" t="s">
        <v>51</v>
      </c>
      <c r="B48" s="136" t="s">
        <v>27</v>
      </c>
      <c r="C48" s="117" t="s">
        <v>68</v>
      </c>
      <c r="D48" s="118" t="s">
        <v>7</v>
      </c>
      <c r="E48" s="110">
        <v>700</v>
      </c>
      <c r="F48" s="110">
        <v>300</v>
      </c>
      <c r="G48" s="114">
        <v>6</v>
      </c>
      <c r="H48" s="114">
        <f t="shared" si="3"/>
        <v>4200</v>
      </c>
      <c r="I48" s="114">
        <v>6</v>
      </c>
      <c r="J48" s="114">
        <f t="shared" si="4"/>
        <v>1800</v>
      </c>
      <c r="K48" s="114">
        <f t="shared" si="5"/>
        <v>6000</v>
      </c>
    </row>
    <row r="49" spans="1:11" x14ac:dyDescent="0.25">
      <c r="A49" s="188">
        <v>230523</v>
      </c>
      <c r="B49" s="107" t="s">
        <v>30</v>
      </c>
      <c r="C49" s="119"/>
      <c r="D49" s="118"/>
      <c r="E49" s="110"/>
      <c r="F49" s="110"/>
      <c r="G49" s="110"/>
      <c r="H49" s="110"/>
      <c r="I49" s="110"/>
      <c r="J49" s="110"/>
      <c r="K49" s="110"/>
    </row>
    <row r="50" spans="1:11" ht="63.75" customHeight="1" x14ac:dyDescent="0.25">
      <c r="A50" s="189"/>
      <c r="B50" s="116" t="s">
        <v>155</v>
      </c>
      <c r="C50" s="117"/>
      <c r="D50" s="118"/>
      <c r="E50" s="110"/>
      <c r="F50" s="110"/>
      <c r="G50" s="110"/>
      <c r="H50" s="110"/>
      <c r="I50" s="110"/>
      <c r="J50" s="110"/>
      <c r="K50" s="110"/>
    </row>
    <row r="51" spans="1:11" x14ac:dyDescent="0.25">
      <c r="A51" s="189"/>
      <c r="B51" s="107" t="s">
        <v>62</v>
      </c>
      <c r="C51" s="117"/>
      <c r="D51" s="118"/>
      <c r="E51" s="110"/>
      <c r="F51" s="110"/>
      <c r="G51" s="110"/>
      <c r="H51" s="110"/>
      <c r="I51" s="110"/>
      <c r="J51" s="110"/>
      <c r="K51" s="110"/>
    </row>
    <row r="52" spans="1:11" x14ac:dyDescent="0.25">
      <c r="A52" s="181" t="s">
        <v>47</v>
      </c>
      <c r="B52" s="107" t="s">
        <v>60</v>
      </c>
      <c r="C52" s="119"/>
      <c r="D52" s="118"/>
      <c r="E52" s="110"/>
      <c r="F52" s="110"/>
      <c r="G52" s="110"/>
      <c r="H52" s="110"/>
      <c r="I52" s="110"/>
      <c r="J52" s="110"/>
      <c r="K52" s="110"/>
    </row>
    <row r="53" spans="1:11" x14ac:dyDescent="0.25">
      <c r="A53" s="182" t="s">
        <v>9</v>
      </c>
      <c r="B53" s="107" t="s">
        <v>61</v>
      </c>
      <c r="C53" s="117"/>
      <c r="D53" s="118"/>
      <c r="E53" s="110"/>
      <c r="F53" s="110"/>
      <c r="G53" s="110"/>
      <c r="H53" s="110"/>
      <c r="I53" s="110"/>
      <c r="J53" s="110"/>
      <c r="K53" s="110"/>
    </row>
    <row r="54" spans="1:11" x14ac:dyDescent="0.25">
      <c r="A54" s="182"/>
      <c r="B54" s="116" t="s">
        <v>80</v>
      </c>
      <c r="C54" s="117" t="s">
        <v>69</v>
      </c>
      <c r="D54" s="118" t="s">
        <v>7</v>
      </c>
      <c r="E54" s="110">
        <v>42500</v>
      </c>
      <c r="F54" s="110">
        <v>1000</v>
      </c>
      <c r="G54" s="114">
        <v>4</v>
      </c>
      <c r="H54" s="114">
        <f>G54*E54</f>
        <v>170000</v>
      </c>
      <c r="I54" s="114">
        <v>4</v>
      </c>
      <c r="J54" s="114">
        <f>I54*F54</f>
        <v>4000</v>
      </c>
      <c r="K54" s="114">
        <f>J54+H54</f>
        <v>174000</v>
      </c>
    </row>
    <row r="55" spans="1:11" x14ac:dyDescent="0.25">
      <c r="A55" s="182" t="s">
        <v>10</v>
      </c>
      <c r="B55" s="107" t="s">
        <v>33</v>
      </c>
      <c r="C55" s="117"/>
      <c r="D55" s="118"/>
      <c r="E55" s="110"/>
      <c r="F55" s="110"/>
      <c r="G55" s="110"/>
      <c r="H55" s="110"/>
      <c r="I55" s="110"/>
      <c r="J55" s="110"/>
      <c r="K55" s="110"/>
    </row>
    <row r="56" spans="1:11" x14ac:dyDescent="0.25">
      <c r="A56" s="182"/>
      <c r="B56" s="116" t="s">
        <v>80</v>
      </c>
      <c r="C56" s="117" t="s">
        <v>59</v>
      </c>
      <c r="D56" s="118" t="s">
        <v>7</v>
      </c>
      <c r="E56" s="110">
        <v>87900</v>
      </c>
      <c r="F56" s="110">
        <v>1000</v>
      </c>
      <c r="G56" s="114">
        <v>2</v>
      </c>
      <c r="H56" s="114">
        <f>G56*E56</f>
        <v>175800</v>
      </c>
      <c r="I56" s="114">
        <v>2</v>
      </c>
      <c r="J56" s="114">
        <f>I56*F56</f>
        <v>2000</v>
      </c>
      <c r="K56" s="114">
        <f>J56+H56</f>
        <v>177800</v>
      </c>
    </row>
    <row r="57" spans="1:11" x14ac:dyDescent="0.25">
      <c r="A57" s="182"/>
      <c r="B57" s="107" t="s">
        <v>64</v>
      </c>
      <c r="C57" s="137"/>
      <c r="D57" s="118"/>
      <c r="E57" s="110"/>
      <c r="F57" s="110"/>
      <c r="G57" s="110"/>
      <c r="H57" s="110"/>
      <c r="I57" s="110"/>
      <c r="J57" s="110"/>
      <c r="K57" s="110"/>
    </row>
    <row r="58" spans="1:11" x14ac:dyDescent="0.25">
      <c r="A58" s="182" t="s">
        <v>9</v>
      </c>
      <c r="B58" s="107" t="s">
        <v>61</v>
      </c>
      <c r="C58" s="117"/>
      <c r="D58" s="118"/>
      <c r="E58" s="110"/>
      <c r="F58" s="110"/>
      <c r="G58" s="110"/>
      <c r="H58" s="110"/>
      <c r="I58" s="110"/>
      <c r="J58" s="110"/>
      <c r="K58" s="110"/>
    </row>
    <row r="59" spans="1:11" x14ac:dyDescent="0.25">
      <c r="A59" s="182"/>
      <c r="B59" s="116" t="s">
        <v>80</v>
      </c>
      <c r="C59" s="117" t="s">
        <v>68</v>
      </c>
      <c r="D59" s="118" t="s">
        <v>7</v>
      </c>
      <c r="E59" s="110">
        <v>42500</v>
      </c>
      <c r="F59" s="110">
        <v>1000</v>
      </c>
      <c r="G59" s="114">
        <v>6</v>
      </c>
      <c r="H59" s="114">
        <f>G59*E59</f>
        <v>255000</v>
      </c>
      <c r="I59" s="114">
        <v>6</v>
      </c>
      <c r="J59" s="114">
        <f>I59*F59</f>
        <v>6000</v>
      </c>
      <c r="K59" s="114">
        <f>J59+H59</f>
        <v>261000</v>
      </c>
    </row>
    <row r="60" spans="1:11" x14ac:dyDescent="0.25">
      <c r="A60" s="182" t="s">
        <v>10</v>
      </c>
      <c r="B60" s="107" t="s">
        <v>63</v>
      </c>
      <c r="C60" s="117"/>
      <c r="D60" s="118"/>
      <c r="E60" s="110"/>
      <c r="F60" s="110"/>
      <c r="G60" s="110"/>
      <c r="H60" s="110"/>
      <c r="I60" s="110"/>
      <c r="J60" s="110"/>
      <c r="K60" s="110"/>
    </row>
    <row r="61" spans="1:11" x14ac:dyDescent="0.25">
      <c r="A61" s="182"/>
      <c r="B61" s="116" t="s">
        <v>80</v>
      </c>
      <c r="C61" s="117" t="s">
        <v>65</v>
      </c>
      <c r="D61" s="118" t="s">
        <v>7</v>
      </c>
      <c r="E61" s="110">
        <v>51000</v>
      </c>
      <c r="F61" s="110">
        <v>1000</v>
      </c>
      <c r="G61" s="114">
        <v>3</v>
      </c>
      <c r="H61" s="114">
        <f>G61*E61</f>
        <v>153000</v>
      </c>
      <c r="I61" s="114">
        <v>3</v>
      </c>
      <c r="J61" s="114">
        <f>I61*F61</f>
        <v>3000</v>
      </c>
      <c r="K61" s="114">
        <f>J61+H61</f>
        <v>156000</v>
      </c>
    </row>
    <row r="62" spans="1:11" x14ac:dyDescent="0.25">
      <c r="A62" s="182" t="s">
        <v>11</v>
      </c>
      <c r="B62" s="107" t="s">
        <v>33</v>
      </c>
      <c r="C62" s="117"/>
      <c r="D62" s="118"/>
      <c r="E62" s="110"/>
      <c r="F62" s="110"/>
      <c r="G62" s="110"/>
      <c r="H62" s="110"/>
      <c r="I62" s="110"/>
      <c r="J62" s="110"/>
      <c r="K62" s="110"/>
    </row>
    <row r="63" spans="1:11" x14ac:dyDescent="0.25">
      <c r="A63" s="182"/>
      <c r="B63" s="116" t="s">
        <v>80</v>
      </c>
      <c r="C63" s="117" t="s">
        <v>65</v>
      </c>
      <c r="D63" s="118" t="s">
        <v>7</v>
      </c>
      <c r="E63" s="110">
        <v>87900</v>
      </c>
      <c r="F63" s="110">
        <v>4000</v>
      </c>
      <c r="G63" s="114">
        <v>3</v>
      </c>
      <c r="H63" s="114">
        <f>G63*E63</f>
        <v>263700</v>
      </c>
      <c r="I63" s="114">
        <v>3</v>
      </c>
      <c r="J63" s="114">
        <f>I63*F63</f>
        <v>12000</v>
      </c>
      <c r="K63" s="114">
        <f>J63+H63</f>
        <v>275700</v>
      </c>
    </row>
    <row r="64" spans="1:11" x14ac:dyDescent="0.25">
      <c r="A64" s="182" t="s">
        <v>74</v>
      </c>
      <c r="B64" s="107" t="s">
        <v>70</v>
      </c>
      <c r="C64" s="117"/>
      <c r="D64" s="118"/>
      <c r="E64" s="110"/>
      <c r="F64" s="110"/>
      <c r="G64" s="110"/>
      <c r="H64" s="110"/>
      <c r="I64" s="110"/>
      <c r="J64" s="110"/>
      <c r="K64" s="110"/>
    </row>
    <row r="65" spans="1:11" x14ac:dyDescent="0.25">
      <c r="A65" s="182"/>
      <c r="B65" s="116" t="s">
        <v>80</v>
      </c>
      <c r="C65" s="117" t="s">
        <v>65</v>
      </c>
      <c r="D65" s="118" t="s">
        <v>7</v>
      </c>
      <c r="E65" s="110">
        <v>49900</v>
      </c>
      <c r="F65" s="110">
        <v>4000</v>
      </c>
      <c r="G65" s="114">
        <v>3</v>
      </c>
      <c r="H65" s="114">
        <f>G65*E65</f>
        <v>149700</v>
      </c>
      <c r="I65" s="114">
        <v>3</v>
      </c>
      <c r="J65" s="114">
        <f>I65*F65</f>
        <v>12000</v>
      </c>
      <c r="K65" s="114">
        <f>J65+H65</f>
        <v>161700</v>
      </c>
    </row>
    <row r="66" spans="1:11" x14ac:dyDescent="0.25">
      <c r="A66" s="182" t="s">
        <v>75</v>
      </c>
      <c r="B66" s="107" t="s">
        <v>44</v>
      </c>
      <c r="C66" s="117"/>
      <c r="D66" s="118"/>
      <c r="E66" s="110"/>
      <c r="F66" s="110"/>
      <c r="G66" s="110"/>
      <c r="H66" s="110"/>
      <c r="I66" s="110"/>
      <c r="J66" s="110"/>
      <c r="K66" s="110"/>
    </row>
    <row r="67" spans="1:11" x14ac:dyDescent="0.25">
      <c r="A67" s="182"/>
      <c r="B67" s="116" t="s">
        <v>80</v>
      </c>
      <c r="C67" s="117" t="s">
        <v>150</v>
      </c>
      <c r="D67" s="118" t="s">
        <v>7</v>
      </c>
      <c r="E67" s="110">
        <v>15000</v>
      </c>
      <c r="F67" s="110">
        <v>1000</v>
      </c>
      <c r="G67" s="114">
        <v>10</v>
      </c>
      <c r="H67" s="114">
        <f>G67*E67</f>
        <v>150000</v>
      </c>
      <c r="I67" s="114">
        <v>10</v>
      </c>
      <c r="J67" s="114">
        <f>I67*F67</f>
        <v>10000</v>
      </c>
      <c r="K67" s="114">
        <f>J67+H67</f>
        <v>160000</v>
      </c>
    </row>
    <row r="68" spans="1:11" x14ac:dyDescent="0.25">
      <c r="A68" s="190"/>
      <c r="B68" s="123" t="s">
        <v>136</v>
      </c>
      <c r="C68" s="138"/>
      <c r="D68" s="139"/>
      <c r="E68" s="140"/>
      <c r="F68" s="141"/>
      <c r="G68" s="142"/>
      <c r="H68" s="142"/>
      <c r="I68" s="143"/>
      <c r="J68" s="143"/>
      <c r="K68" s="140"/>
    </row>
    <row r="69" spans="1:11" x14ac:dyDescent="0.25">
      <c r="A69" s="191" t="s">
        <v>9</v>
      </c>
      <c r="B69" s="122" t="s">
        <v>61</v>
      </c>
      <c r="C69" s="138"/>
      <c r="D69" s="139"/>
      <c r="E69" s="140"/>
      <c r="F69" s="144"/>
      <c r="G69" s="142"/>
      <c r="H69" s="142"/>
      <c r="I69" s="143"/>
      <c r="J69" s="143"/>
      <c r="K69" s="140"/>
    </row>
    <row r="70" spans="1:11" x14ac:dyDescent="0.25">
      <c r="A70" s="191"/>
      <c r="B70" s="122" t="s">
        <v>86</v>
      </c>
      <c r="C70" s="138" t="s">
        <v>139</v>
      </c>
      <c r="D70" s="139" t="s">
        <v>7</v>
      </c>
      <c r="E70" s="110">
        <v>3300</v>
      </c>
      <c r="F70" s="110">
        <v>700</v>
      </c>
      <c r="G70" s="114">
        <v>8</v>
      </c>
      <c r="H70" s="114">
        <f>G70*E70</f>
        <v>26400</v>
      </c>
      <c r="I70" s="114">
        <v>8</v>
      </c>
      <c r="J70" s="114">
        <f>I70*F70</f>
        <v>5600</v>
      </c>
      <c r="K70" s="114">
        <f>J70+H70</f>
        <v>32000</v>
      </c>
    </row>
    <row r="71" spans="1:11" x14ac:dyDescent="0.25">
      <c r="A71" s="191" t="s">
        <v>10</v>
      </c>
      <c r="B71" s="122" t="s">
        <v>137</v>
      </c>
      <c r="C71" s="138"/>
      <c r="D71" s="139"/>
      <c r="E71" s="140"/>
      <c r="F71" s="144"/>
      <c r="G71" s="142"/>
      <c r="H71" s="142"/>
      <c r="I71" s="143"/>
      <c r="J71" s="143"/>
      <c r="K71" s="140"/>
    </row>
    <row r="72" spans="1:11" x14ac:dyDescent="0.25">
      <c r="A72" s="191"/>
      <c r="B72" s="122" t="s">
        <v>86</v>
      </c>
      <c r="C72" s="138" t="s">
        <v>139</v>
      </c>
      <c r="D72" s="139" t="s">
        <v>7</v>
      </c>
      <c r="E72" s="110">
        <v>3900</v>
      </c>
      <c r="F72" s="110">
        <v>700</v>
      </c>
      <c r="G72" s="114">
        <v>6</v>
      </c>
      <c r="H72" s="114">
        <f>G72*E72</f>
        <v>23400</v>
      </c>
      <c r="I72" s="114">
        <v>6</v>
      </c>
      <c r="J72" s="114">
        <f>I72*F72</f>
        <v>4200</v>
      </c>
      <c r="K72" s="114">
        <f>J72+H72</f>
        <v>27600</v>
      </c>
    </row>
    <row r="73" spans="1:11" x14ac:dyDescent="0.25">
      <c r="A73" s="191" t="s">
        <v>11</v>
      </c>
      <c r="B73" s="122" t="s">
        <v>70</v>
      </c>
      <c r="C73" s="138"/>
      <c r="D73" s="139"/>
      <c r="E73" s="140"/>
      <c r="F73" s="144"/>
      <c r="G73" s="142"/>
      <c r="H73" s="142"/>
      <c r="I73" s="143"/>
      <c r="J73" s="143"/>
      <c r="K73" s="140"/>
    </row>
    <row r="74" spans="1:11" x14ac:dyDescent="0.25">
      <c r="A74" s="191"/>
      <c r="B74" s="122" t="s">
        <v>86</v>
      </c>
      <c r="C74" s="138" t="s">
        <v>139</v>
      </c>
      <c r="D74" s="139" t="s">
        <v>7</v>
      </c>
      <c r="E74" s="110">
        <v>3200</v>
      </c>
      <c r="F74" s="110">
        <v>700</v>
      </c>
      <c r="G74" s="114">
        <v>0</v>
      </c>
      <c r="H74" s="114">
        <f>G74*E74</f>
        <v>0</v>
      </c>
      <c r="I74" s="114">
        <v>0</v>
      </c>
      <c r="J74" s="114">
        <f>I74*F74</f>
        <v>0</v>
      </c>
      <c r="K74" s="114">
        <f>J74+H74</f>
        <v>0</v>
      </c>
    </row>
    <row r="75" spans="1:11" x14ac:dyDescent="0.25">
      <c r="A75" s="191" t="s">
        <v>140</v>
      </c>
      <c r="B75" s="122" t="s">
        <v>138</v>
      </c>
      <c r="C75" s="138"/>
      <c r="D75" s="139"/>
      <c r="E75" s="140"/>
      <c r="F75" s="144"/>
      <c r="G75" s="142"/>
      <c r="H75" s="142"/>
      <c r="I75" s="143"/>
      <c r="J75" s="143"/>
      <c r="K75" s="140"/>
    </row>
    <row r="76" spans="1:11" x14ac:dyDescent="0.25">
      <c r="A76" s="191"/>
      <c r="B76" s="122" t="s">
        <v>86</v>
      </c>
      <c r="C76" s="138" t="s">
        <v>139</v>
      </c>
      <c r="D76" s="139" t="s">
        <v>7</v>
      </c>
      <c r="E76" s="110">
        <v>3000</v>
      </c>
      <c r="F76" s="110">
        <v>700</v>
      </c>
      <c r="G76" s="114">
        <v>12</v>
      </c>
      <c r="H76" s="114">
        <f>G76*E76</f>
        <v>36000</v>
      </c>
      <c r="I76" s="114">
        <v>12</v>
      </c>
      <c r="J76" s="114">
        <f>I76*F76</f>
        <v>8400</v>
      </c>
      <c r="K76" s="114">
        <f>J76+H76</f>
        <v>44400</v>
      </c>
    </row>
    <row r="77" spans="1:11" x14ac:dyDescent="0.25">
      <c r="A77" s="189"/>
      <c r="B77" s="123" t="s">
        <v>145</v>
      </c>
      <c r="C77" s="145"/>
      <c r="D77" s="146"/>
      <c r="E77" s="140"/>
      <c r="F77" s="144"/>
      <c r="G77" s="142"/>
      <c r="H77" s="142"/>
      <c r="I77" s="143"/>
      <c r="J77" s="143"/>
      <c r="K77" s="140"/>
    </row>
    <row r="78" spans="1:11" x14ac:dyDescent="0.25">
      <c r="A78" s="191" t="s">
        <v>9</v>
      </c>
      <c r="B78" s="122" t="s">
        <v>146</v>
      </c>
      <c r="C78" s="145"/>
      <c r="D78" s="146"/>
      <c r="E78" s="140"/>
      <c r="F78" s="144"/>
      <c r="G78" s="142"/>
      <c r="H78" s="142"/>
      <c r="I78" s="143"/>
      <c r="J78" s="143"/>
      <c r="K78" s="140"/>
    </row>
    <row r="79" spans="1:11" x14ac:dyDescent="0.25">
      <c r="A79" s="189"/>
      <c r="B79" s="122" t="s">
        <v>147</v>
      </c>
      <c r="C79" s="138" t="s">
        <v>59</v>
      </c>
      <c r="D79" s="139" t="s">
        <v>7</v>
      </c>
      <c r="E79" s="110">
        <v>21900</v>
      </c>
      <c r="F79" s="110">
        <v>1000</v>
      </c>
      <c r="G79" s="114">
        <v>3</v>
      </c>
      <c r="H79" s="114">
        <f t="shared" ref="H79:H81" si="6">G79*E79</f>
        <v>65700</v>
      </c>
      <c r="I79" s="114">
        <v>3</v>
      </c>
      <c r="J79" s="114">
        <f t="shared" ref="J79:J81" si="7">I79*F79</f>
        <v>3000</v>
      </c>
      <c r="K79" s="114">
        <f t="shared" ref="K79:K81" si="8">J79+H79</f>
        <v>68700</v>
      </c>
    </row>
    <row r="80" spans="1:11" x14ac:dyDescent="0.25">
      <c r="A80" s="189"/>
      <c r="B80" s="122" t="s">
        <v>148</v>
      </c>
      <c r="C80" s="138" t="s">
        <v>59</v>
      </c>
      <c r="D80" s="139" t="s">
        <v>7</v>
      </c>
      <c r="E80" s="110">
        <v>9900</v>
      </c>
      <c r="F80" s="110">
        <v>700</v>
      </c>
      <c r="G80" s="114">
        <v>2</v>
      </c>
      <c r="H80" s="114">
        <f t="shared" si="6"/>
        <v>19800</v>
      </c>
      <c r="I80" s="114">
        <v>2</v>
      </c>
      <c r="J80" s="114">
        <f t="shared" si="7"/>
        <v>1400</v>
      </c>
      <c r="K80" s="114">
        <f t="shared" si="8"/>
        <v>21200</v>
      </c>
    </row>
    <row r="81" spans="1:11" x14ac:dyDescent="0.25">
      <c r="A81" s="189"/>
      <c r="B81" s="122" t="s">
        <v>86</v>
      </c>
      <c r="C81" s="138" t="s">
        <v>59</v>
      </c>
      <c r="D81" s="139" t="s">
        <v>7</v>
      </c>
      <c r="E81" s="110">
        <v>3300</v>
      </c>
      <c r="F81" s="110">
        <v>700</v>
      </c>
      <c r="G81" s="114">
        <v>8</v>
      </c>
      <c r="H81" s="114">
        <f t="shared" si="6"/>
        <v>26400</v>
      </c>
      <c r="I81" s="114">
        <v>8</v>
      </c>
      <c r="J81" s="114">
        <f t="shared" si="7"/>
        <v>5600</v>
      </c>
      <c r="K81" s="114">
        <f t="shared" si="8"/>
        <v>32000</v>
      </c>
    </row>
    <row r="82" spans="1:11" x14ac:dyDescent="0.25">
      <c r="A82" s="188">
        <v>230529.13</v>
      </c>
      <c r="B82" s="107" t="s">
        <v>34</v>
      </c>
      <c r="C82" s="117"/>
      <c r="D82" s="118"/>
      <c r="E82" s="110"/>
      <c r="F82" s="110"/>
      <c r="G82" s="110"/>
      <c r="H82" s="110"/>
      <c r="I82" s="110"/>
      <c r="J82" s="110"/>
      <c r="K82" s="110"/>
    </row>
    <row r="83" spans="1:11" ht="60" x14ac:dyDescent="0.25">
      <c r="A83" s="182" t="s">
        <v>9</v>
      </c>
      <c r="B83" s="116" t="s">
        <v>35</v>
      </c>
      <c r="C83" s="117" t="s">
        <v>25</v>
      </c>
      <c r="D83" s="118" t="s">
        <v>13</v>
      </c>
      <c r="E83" s="110">
        <v>277000</v>
      </c>
      <c r="F83" s="110">
        <v>39500</v>
      </c>
      <c r="G83" s="130">
        <v>1</v>
      </c>
      <c r="H83" s="114">
        <f>G83*E83</f>
        <v>277000</v>
      </c>
      <c r="I83" s="130">
        <v>1</v>
      </c>
      <c r="J83" s="114">
        <f>I83*F83</f>
        <v>39500</v>
      </c>
      <c r="K83" s="114">
        <f>J83+H83</f>
        <v>316500</v>
      </c>
    </row>
    <row r="84" spans="1:11" s="147" customFormat="1" x14ac:dyDescent="0.2">
      <c r="A84" s="188">
        <v>230529.16</v>
      </c>
      <c r="B84" s="107" t="s">
        <v>153</v>
      </c>
      <c r="C84" s="117"/>
      <c r="D84" s="118"/>
      <c r="E84" s="110"/>
      <c r="F84" s="110"/>
      <c r="G84" s="110"/>
      <c r="H84" s="110"/>
      <c r="I84" s="110"/>
      <c r="J84" s="110"/>
      <c r="K84" s="110"/>
    </row>
    <row r="85" spans="1:11" s="147" customFormat="1" ht="60" x14ac:dyDescent="0.2">
      <c r="A85" s="182" t="s">
        <v>9</v>
      </c>
      <c r="B85" s="116" t="s">
        <v>154</v>
      </c>
      <c r="C85" s="117" t="s">
        <v>25</v>
      </c>
      <c r="D85" s="118" t="s">
        <v>13</v>
      </c>
      <c r="E85" s="110">
        <v>75000</v>
      </c>
      <c r="F85" s="110">
        <v>27000</v>
      </c>
      <c r="G85" s="130">
        <v>1</v>
      </c>
      <c r="H85" s="114">
        <f>G85*E85</f>
        <v>75000</v>
      </c>
      <c r="I85" s="130">
        <v>1</v>
      </c>
      <c r="J85" s="114">
        <f>I85*F85</f>
        <v>27000</v>
      </c>
      <c r="K85" s="114">
        <f>J85+H85</f>
        <v>102000</v>
      </c>
    </row>
    <row r="86" spans="1:11" ht="30" x14ac:dyDescent="0.25">
      <c r="A86" s="188">
        <v>230553</v>
      </c>
      <c r="B86" s="148" t="s">
        <v>53</v>
      </c>
      <c r="C86" s="117"/>
      <c r="D86" s="118"/>
      <c r="E86" s="110"/>
      <c r="F86" s="110"/>
      <c r="G86" s="110"/>
      <c r="H86" s="110"/>
      <c r="I86" s="110"/>
      <c r="J86" s="110"/>
      <c r="K86" s="110"/>
    </row>
    <row r="87" spans="1:11" ht="60" x14ac:dyDescent="0.25">
      <c r="A87" s="182" t="s">
        <v>9</v>
      </c>
      <c r="B87" s="116" t="s">
        <v>54</v>
      </c>
      <c r="C87" s="117" t="s">
        <v>25</v>
      </c>
      <c r="D87" s="118" t="s">
        <v>13</v>
      </c>
      <c r="E87" s="110">
        <v>35000</v>
      </c>
      <c r="F87" s="110">
        <v>10000</v>
      </c>
      <c r="G87" s="114"/>
      <c r="H87" s="114">
        <f>G87*E87</f>
        <v>0</v>
      </c>
      <c r="I87" s="114"/>
      <c r="J87" s="114">
        <f>I87*F87</f>
        <v>0</v>
      </c>
      <c r="K87" s="114">
        <f>J87+H87</f>
        <v>0</v>
      </c>
    </row>
    <row r="88" spans="1:11" x14ac:dyDescent="0.25">
      <c r="A88" s="187">
        <v>230700</v>
      </c>
      <c r="B88" s="149" t="s">
        <v>132</v>
      </c>
      <c r="C88" s="117"/>
      <c r="D88" s="118"/>
      <c r="E88" s="110"/>
      <c r="F88" s="110"/>
      <c r="G88" s="110"/>
      <c r="H88" s="110"/>
      <c r="I88" s="110"/>
      <c r="J88" s="110"/>
      <c r="K88" s="110"/>
    </row>
    <row r="89" spans="1:11" x14ac:dyDescent="0.25">
      <c r="A89" s="188">
        <v>230719.13</v>
      </c>
      <c r="B89" s="123" t="s">
        <v>36</v>
      </c>
      <c r="C89" s="117"/>
      <c r="D89" s="118"/>
      <c r="E89" s="110"/>
      <c r="F89" s="110"/>
      <c r="G89" s="110"/>
      <c r="H89" s="110"/>
      <c r="I89" s="110"/>
      <c r="J89" s="110"/>
      <c r="K89" s="110"/>
    </row>
    <row r="90" spans="1:11" ht="135" x14ac:dyDescent="0.25">
      <c r="A90" s="182" t="s">
        <v>9</v>
      </c>
      <c r="B90" s="122" t="s">
        <v>37</v>
      </c>
      <c r="C90" s="117"/>
      <c r="D90" s="118"/>
      <c r="E90" s="110"/>
      <c r="F90" s="110"/>
      <c r="G90" s="110"/>
      <c r="H90" s="110"/>
      <c r="I90" s="110"/>
      <c r="J90" s="110"/>
      <c r="K90" s="110"/>
    </row>
    <row r="91" spans="1:11" x14ac:dyDescent="0.25">
      <c r="A91" s="189"/>
      <c r="B91" s="123" t="s">
        <v>85</v>
      </c>
      <c r="C91" s="117"/>
      <c r="D91" s="118"/>
      <c r="E91" s="110"/>
      <c r="F91" s="110"/>
      <c r="G91" s="110"/>
      <c r="H91" s="110"/>
      <c r="I91" s="110"/>
      <c r="J91" s="110"/>
      <c r="K91" s="110"/>
    </row>
    <row r="92" spans="1:11" x14ac:dyDescent="0.25">
      <c r="A92" s="189"/>
      <c r="B92" s="122" t="s">
        <v>86</v>
      </c>
      <c r="C92" s="117" t="s">
        <v>87</v>
      </c>
      <c r="D92" s="118" t="s">
        <v>72</v>
      </c>
      <c r="E92" s="110">
        <v>399</v>
      </c>
      <c r="F92" s="110">
        <v>70</v>
      </c>
      <c r="G92" s="114">
        <v>70</v>
      </c>
      <c r="H92" s="114">
        <f>G92*E92</f>
        <v>27930</v>
      </c>
      <c r="I92" s="114">
        <v>70</v>
      </c>
      <c r="J92" s="114">
        <f>I92*F92</f>
        <v>4900</v>
      </c>
      <c r="K92" s="114">
        <f>J92+H92</f>
        <v>32830</v>
      </c>
    </row>
    <row r="93" spans="1:11" x14ac:dyDescent="0.25">
      <c r="A93" s="188"/>
      <c r="B93" s="123" t="s">
        <v>38</v>
      </c>
      <c r="C93" s="117"/>
      <c r="D93" s="118"/>
      <c r="E93" s="110"/>
      <c r="F93" s="110"/>
      <c r="G93" s="110"/>
      <c r="H93" s="110"/>
      <c r="I93" s="110"/>
      <c r="J93" s="110"/>
      <c r="K93" s="110"/>
    </row>
    <row r="94" spans="1:11" x14ac:dyDescent="0.25">
      <c r="A94" s="188"/>
      <c r="B94" s="122" t="s">
        <v>32</v>
      </c>
      <c r="C94" s="117" t="s">
        <v>83</v>
      </c>
      <c r="D94" s="118" t="s">
        <v>72</v>
      </c>
      <c r="E94" s="110">
        <v>1990</v>
      </c>
      <c r="F94" s="110">
        <v>350</v>
      </c>
      <c r="G94" s="114">
        <v>80</v>
      </c>
      <c r="H94" s="114">
        <f>G94*E94</f>
        <v>159200</v>
      </c>
      <c r="I94" s="114">
        <v>80</v>
      </c>
      <c r="J94" s="114">
        <f>I94*F94</f>
        <v>28000</v>
      </c>
      <c r="K94" s="114">
        <f>J94+H94</f>
        <v>187200</v>
      </c>
    </row>
    <row r="95" spans="1:11" x14ac:dyDescent="0.25">
      <c r="A95" s="188"/>
      <c r="B95" s="122" t="s">
        <v>81</v>
      </c>
      <c r="C95" s="117" t="s">
        <v>82</v>
      </c>
      <c r="D95" s="118" t="s">
        <v>72</v>
      </c>
      <c r="E95" s="110">
        <v>1670</v>
      </c>
      <c r="F95" s="110">
        <v>300</v>
      </c>
      <c r="G95" s="114">
        <v>55</v>
      </c>
      <c r="H95" s="114">
        <f>G95*E95</f>
        <v>91850</v>
      </c>
      <c r="I95" s="114">
        <v>55</v>
      </c>
      <c r="J95" s="114">
        <f>I95*F95</f>
        <v>16500</v>
      </c>
      <c r="K95" s="114">
        <f>J95+H95</f>
        <v>108350</v>
      </c>
    </row>
    <row r="96" spans="1:11" x14ac:dyDescent="0.25">
      <c r="A96" s="188"/>
      <c r="B96" s="122" t="s">
        <v>80</v>
      </c>
      <c r="C96" s="117" t="s">
        <v>71</v>
      </c>
      <c r="D96" s="118" t="s">
        <v>72</v>
      </c>
      <c r="E96" s="110">
        <v>1460</v>
      </c>
      <c r="F96" s="110">
        <v>250</v>
      </c>
      <c r="G96" s="114">
        <v>103</v>
      </c>
      <c r="H96" s="114">
        <f>G96*E96</f>
        <v>150380</v>
      </c>
      <c r="I96" s="114">
        <v>103</v>
      </c>
      <c r="J96" s="114">
        <f>I96*F96</f>
        <v>25750</v>
      </c>
      <c r="K96" s="114">
        <f>J96+H96</f>
        <v>176130</v>
      </c>
    </row>
    <row r="97" spans="1:11" ht="75" x14ac:dyDescent="0.25">
      <c r="A97" s="182" t="s">
        <v>10</v>
      </c>
      <c r="B97" s="122" t="s">
        <v>84</v>
      </c>
      <c r="C97" s="117"/>
      <c r="D97" s="118"/>
      <c r="E97" s="110"/>
      <c r="F97" s="110"/>
      <c r="G97" s="110"/>
      <c r="H97" s="110"/>
      <c r="I97" s="110"/>
      <c r="J97" s="110"/>
      <c r="K97" s="110"/>
    </row>
    <row r="98" spans="1:11" x14ac:dyDescent="0.25">
      <c r="A98" s="188"/>
      <c r="B98" s="122" t="s">
        <v>80</v>
      </c>
      <c r="C98" s="117" t="s">
        <v>73</v>
      </c>
      <c r="D98" s="118" t="s">
        <v>7</v>
      </c>
      <c r="E98" s="110">
        <v>3500</v>
      </c>
      <c r="F98" s="110">
        <v>1000</v>
      </c>
      <c r="G98" s="114">
        <v>21</v>
      </c>
      <c r="H98" s="114">
        <f>G98*E98</f>
        <v>73500</v>
      </c>
      <c r="I98" s="114">
        <v>21</v>
      </c>
      <c r="J98" s="114">
        <f>I98*F98</f>
        <v>21000</v>
      </c>
      <c r="K98" s="114">
        <f>J98+H98</f>
        <v>94500</v>
      </c>
    </row>
    <row r="99" spans="1:11" x14ac:dyDescent="0.25">
      <c r="A99" s="188">
        <v>230719.26</v>
      </c>
      <c r="B99" s="123" t="s">
        <v>88</v>
      </c>
      <c r="C99" s="117"/>
      <c r="D99" s="118"/>
      <c r="E99" s="150"/>
      <c r="F99" s="151"/>
      <c r="G99" s="150"/>
      <c r="H99" s="150"/>
      <c r="I99" s="151"/>
      <c r="J99" s="151"/>
      <c r="K99" s="150"/>
    </row>
    <row r="100" spans="1:11" ht="60" x14ac:dyDescent="0.25">
      <c r="A100" s="182" t="s">
        <v>9</v>
      </c>
      <c r="B100" s="152" t="s">
        <v>89</v>
      </c>
      <c r="C100" s="117"/>
      <c r="D100" s="118"/>
      <c r="E100" s="150"/>
      <c r="F100" s="151"/>
      <c r="G100" s="150"/>
      <c r="H100" s="150"/>
      <c r="I100" s="151"/>
      <c r="J100" s="151"/>
      <c r="K100" s="150"/>
    </row>
    <row r="101" spans="1:11" x14ac:dyDescent="0.25">
      <c r="A101" s="188"/>
      <c r="B101" s="122" t="s">
        <v>86</v>
      </c>
      <c r="C101" s="117" t="s">
        <v>90</v>
      </c>
      <c r="D101" s="118" t="s">
        <v>72</v>
      </c>
      <c r="E101" s="110">
        <v>105</v>
      </c>
      <c r="F101" s="110">
        <v>60</v>
      </c>
      <c r="G101" s="114">
        <v>24</v>
      </c>
      <c r="H101" s="114">
        <f>G101*E101</f>
        <v>2520</v>
      </c>
      <c r="I101" s="114">
        <v>24</v>
      </c>
      <c r="J101" s="114">
        <f>I101*F101</f>
        <v>1440</v>
      </c>
      <c r="K101" s="114">
        <f>J101+H101</f>
        <v>3960</v>
      </c>
    </row>
    <row r="102" spans="1:11" x14ac:dyDescent="0.25">
      <c r="A102" s="192">
        <v>230800</v>
      </c>
      <c r="B102" s="208" t="s">
        <v>58</v>
      </c>
      <c r="C102" s="208"/>
      <c r="D102" s="208"/>
      <c r="E102" s="208"/>
      <c r="F102" s="208"/>
      <c r="G102" s="208"/>
      <c r="H102" s="208"/>
      <c r="I102" s="208"/>
      <c r="J102" s="208"/>
      <c r="K102" s="208"/>
    </row>
    <row r="103" spans="1:11" s="154" customFormat="1" ht="30" x14ac:dyDescent="0.25">
      <c r="A103" s="188">
        <v>230813</v>
      </c>
      <c r="B103" s="123" t="s">
        <v>49</v>
      </c>
      <c r="C103" s="119"/>
      <c r="D103" s="115"/>
      <c r="E103" s="153"/>
      <c r="F103" s="153"/>
      <c r="G103" s="153"/>
      <c r="H103" s="153"/>
      <c r="I103" s="153"/>
      <c r="J103" s="153"/>
      <c r="K103" s="153"/>
    </row>
    <row r="104" spans="1:11" ht="104.25" customHeight="1" x14ac:dyDescent="0.25">
      <c r="A104" s="182" t="s">
        <v>9</v>
      </c>
      <c r="B104" s="111" t="s">
        <v>21</v>
      </c>
      <c r="C104" s="112">
        <v>1</v>
      </c>
      <c r="D104" s="113" t="s">
        <v>13</v>
      </c>
      <c r="E104" s="110">
        <v>0</v>
      </c>
      <c r="F104" s="110">
        <v>150000</v>
      </c>
      <c r="G104" s="114"/>
      <c r="H104" s="114">
        <f>G104*E104</f>
        <v>0</v>
      </c>
      <c r="I104" s="114">
        <v>1</v>
      </c>
      <c r="J104" s="114">
        <f>I104*F104</f>
        <v>150000</v>
      </c>
      <c r="K104" s="114">
        <f>J104+H104</f>
        <v>150000</v>
      </c>
    </row>
    <row r="105" spans="1:11" x14ac:dyDescent="0.25">
      <c r="A105" s="193">
        <v>230933</v>
      </c>
      <c r="B105" s="155" t="s">
        <v>151</v>
      </c>
      <c r="C105" s="117"/>
      <c r="D105" s="118"/>
      <c r="E105" s="110"/>
      <c r="F105" s="110"/>
      <c r="G105" s="110"/>
      <c r="H105" s="110"/>
      <c r="I105" s="110"/>
      <c r="J105" s="110"/>
      <c r="K105" s="110"/>
    </row>
    <row r="106" spans="1:11" ht="45" x14ac:dyDescent="0.25">
      <c r="A106" s="194" t="s">
        <v>9</v>
      </c>
      <c r="B106" s="122" t="s">
        <v>152</v>
      </c>
      <c r="C106" s="117" t="s">
        <v>25</v>
      </c>
      <c r="D106" s="118" t="s">
        <v>13</v>
      </c>
      <c r="E106" s="174">
        <v>2150000</v>
      </c>
      <c r="F106" s="174">
        <v>150000</v>
      </c>
      <c r="G106" s="175">
        <v>0.5</v>
      </c>
      <c r="H106" s="176">
        <f>G106*E106</f>
        <v>1075000</v>
      </c>
      <c r="I106" s="175">
        <v>0.5</v>
      </c>
      <c r="J106" s="176">
        <f>I106*F106</f>
        <v>75000</v>
      </c>
      <c r="K106" s="176">
        <f>J106+H106</f>
        <v>1150000</v>
      </c>
    </row>
    <row r="107" spans="1:11" x14ac:dyDescent="0.25">
      <c r="A107" s="187">
        <v>232100</v>
      </c>
      <c r="B107" s="149" t="s">
        <v>134</v>
      </c>
      <c r="C107" s="112"/>
      <c r="D107" s="113"/>
      <c r="E107" s="110"/>
      <c r="F107" s="110"/>
      <c r="G107" s="110"/>
      <c r="H107" s="110"/>
      <c r="I107" s="110"/>
      <c r="J107" s="110"/>
      <c r="K107" s="110"/>
    </row>
    <row r="108" spans="1:11" x14ac:dyDescent="0.25">
      <c r="A108" s="188">
        <v>232113.23</v>
      </c>
      <c r="B108" s="107" t="s">
        <v>39</v>
      </c>
      <c r="C108" s="120"/>
      <c r="D108" s="121"/>
      <c r="E108" s="110"/>
      <c r="F108" s="110"/>
      <c r="G108" s="110"/>
      <c r="H108" s="110"/>
      <c r="I108" s="110"/>
      <c r="J108" s="110"/>
      <c r="K108" s="110"/>
    </row>
    <row r="109" spans="1:11" ht="128.25" customHeight="1" x14ac:dyDescent="0.25">
      <c r="A109" s="182" t="s">
        <v>9</v>
      </c>
      <c r="B109" s="122" t="s">
        <v>40</v>
      </c>
      <c r="C109" s="120"/>
      <c r="D109" s="121"/>
      <c r="E109" s="110"/>
      <c r="F109" s="110"/>
      <c r="G109" s="110"/>
      <c r="H109" s="110"/>
      <c r="I109" s="110"/>
      <c r="J109" s="110"/>
      <c r="K109" s="110"/>
    </row>
    <row r="110" spans="1:11" x14ac:dyDescent="0.25">
      <c r="A110" s="189"/>
      <c r="B110" s="122" t="s">
        <v>86</v>
      </c>
      <c r="C110" s="117" t="s">
        <v>87</v>
      </c>
      <c r="D110" s="118" t="s">
        <v>72</v>
      </c>
      <c r="E110" s="110">
        <v>280</v>
      </c>
      <c r="F110" s="110">
        <v>100</v>
      </c>
      <c r="G110" s="114">
        <v>70</v>
      </c>
      <c r="H110" s="114">
        <f>G110*E110</f>
        <v>19600</v>
      </c>
      <c r="I110" s="114">
        <v>70</v>
      </c>
      <c r="J110" s="114">
        <f>I110*F110</f>
        <v>7000</v>
      </c>
      <c r="K110" s="114">
        <f>J110+H110</f>
        <v>26600</v>
      </c>
    </row>
    <row r="111" spans="1:11" x14ac:dyDescent="0.25">
      <c r="A111" s="189"/>
      <c r="B111" s="122" t="s">
        <v>80</v>
      </c>
      <c r="C111" s="117" t="s">
        <v>71</v>
      </c>
      <c r="D111" s="118" t="s">
        <v>72</v>
      </c>
      <c r="E111" s="110">
        <v>2477</v>
      </c>
      <c r="F111" s="110">
        <v>300</v>
      </c>
      <c r="G111" s="114">
        <v>75</v>
      </c>
      <c r="H111" s="114">
        <f>G111*E111</f>
        <v>185775</v>
      </c>
      <c r="I111" s="114">
        <v>75</v>
      </c>
      <c r="J111" s="114">
        <f>I111*F111</f>
        <v>22500</v>
      </c>
      <c r="K111" s="114">
        <f>J111+H111</f>
        <v>208275</v>
      </c>
    </row>
    <row r="112" spans="1:11" x14ac:dyDescent="0.25">
      <c r="A112" s="189"/>
      <c r="B112" s="122" t="s">
        <v>81</v>
      </c>
      <c r="C112" s="117" t="s">
        <v>82</v>
      </c>
      <c r="D112" s="118" t="s">
        <v>72</v>
      </c>
      <c r="E112" s="110">
        <v>3160</v>
      </c>
      <c r="F112" s="110">
        <v>350</v>
      </c>
      <c r="G112" s="114">
        <v>55</v>
      </c>
      <c r="H112" s="114">
        <f>G112*E112</f>
        <v>173800</v>
      </c>
      <c r="I112" s="114">
        <v>55</v>
      </c>
      <c r="J112" s="114">
        <f>I112*F112</f>
        <v>19250</v>
      </c>
      <c r="K112" s="114">
        <f>J112+H112</f>
        <v>193050</v>
      </c>
    </row>
    <row r="113" spans="1:11" x14ac:dyDescent="0.25">
      <c r="A113" s="189"/>
      <c r="B113" s="122" t="s">
        <v>32</v>
      </c>
      <c r="C113" s="117" t="s">
        <v>83</v>
      </c>
      <c r="D113" s="118" t="s">
        <v>72</v>
      </c>
      <c r="E113" s="110">
        <v>4800</v>
      </c>
      <c r="F113" s="110">
        <v>400</v>
      </c>
      <c r="G113" s="114">
        <v>80</v>
      </c>
      <c r="H113" s="114">
        <f>G113*E113</f>
        <v>384000</v>
      </c>
      <c r="I113" s="114">
        <v>80</v>
      </c>
      <c r="J113" s="114">
        <f>I113*F113</f>
        <v>32000</v>
      </c>
      <c r="K113" s="114">
        <f>J113+H113</f>
        <v>416000</v>
      </c>
    </row>
    <row r="114" spans="1:11" x14ac:dyDescent="0.25">
      <c r="A114" s="188">
        <v>232113.26</v>
      </c>
      <c r="B114" s="107" t="s">
        <v>91</v>
      </c>
      <c r="C114" s="156"/>
      <c r="D114" s="157"/>
      <c r="E114" s="110"/>
      <c r="F114" s="110"/>
      <c r="G114" s="110"/>
      <c r="H114" s="110"/>
      <c r="I114" s="110"/>
      <c r="J114" s="110"/>
      <c r="K114" s="110"/>
    </row>
    <row r="115" spans="1:11" ht="90" x14ac:dyDescent="0.25">
      <c r="A115" s="182" t="s">
        <v>9</v>
      </c>
      <c r="B115" s="116" t="s">
        <v>92</v>
      </c>
      <c r="C115" s="156"/>
      <c r="D115" s="157"/>
      <c r="E115" s="110"/>
      <c r="F115" s="110"/>
      <c r="G115" s="110"/>
      <c r="H115" s="110"/>
      <c r="I115" s="110"/>
      <c r="J115" s="110"/>
      <c r="K115" s="110"/>
    </row>
    <row r="116" spans="1:11" x14ac:dyDescent="0.25">
      <c r="A116" s="188"/>
      <c r="B116" s="122" t="s">
        <v>86</v>
      </c>
      <c r="C116" s="117" t="s">
        <v>90</v>
      </c>
      <c r="D116" s="118" t="s">
        <v>72</v>
      </c>
      <c r="E116" s="110">
        <v>80</v>
      </c>
      <c r="F116" s="110">
        <v>60</v>
      </c>
      <c r="G116" s="114">
        <v>24</v>
      </c>
      <c r="H116" s="114">
        <f>G116*E116</f>
        <v>1920</v>
      </c>
      <c r="I116" s="114">
        <v>24</v>
      </c>
      <c r="J116" s="114">
        <f>I116*F116</f>
        <v>1440</v>
      </c>
      <c r="K116" s="114">
        <f>J116+H116</f>
        <v>3360</v>
      </c>
    </row>
    <row r="117" spans="1:11" x14ac:dyDescent="0.25">
      <c r="A117" s="188">
        <v>232116</v>
      </c>
      <c r="B117" s="107" t="s">
        <v>41</v>
      </c>
      <c r="C117" s="117"/>
      <c r="D117" s="118"/>
      <c r="E117" s="128"/>
      <c r="F117" s="110"/>
      <c r="G117" s="110"/>
      <c r="H117" s="110"/>
      <c r="I117" s="110"/>
      <c r="J117" s="110"/>
      <c r="K117" s="110"/>
    </row>
    <row r="118" spans="1:11" ht="75" x14ac:dyDescent="0.25">
      <c r="A118" s="182" t="s">
        <v>9</v>
      </c>
      <c r="B118" s="116" t="s">
        <v>42</v>
      </c>
      <c r="C118" s="117"/>
      <c r="D118" s="118"/>
      <c r="E118" s="128"/>
      <c r="F118" s="110"/>
      <c r="G118" s="110"/>
      <c r="H118" s="110"/>
      <c r="I118" s="110"/>
      <c r="J118" s="110"/>
      <c r="K118" s="110"/>
    </row>
    <row r="119" spans="1:11" x14ac:dyDescent="0.25">
      <c r="A119" s="189"/>
      <c r="B119" s="124" t="s">
        <v>66</v>
      </c>
      <c r="C119" s="117"/>
      <c r="D119" s="118"/>
      <c r="E119" s="128"/>
      <c r="F119" s="110"/>
      <c r="G119" s="110"/>
      <c r="H119" s="110"/>
      <c r="I119" s="110"/>
      <c r="J119" s="110"/>
      <c r="K119" s="110"/>
    </row>
    <row r="120" spans="1:11" x14ac:dyDescent="0.25">
      <c r="A120" s="189"/>
      <c r="B120" s="158" t="s">
        <v>56</v>
      </c>
      <c r="C120" s="137"/>
      <c r="D120" s="118"/>
      <c r="E120" s="128"/>
      <c r="F120" s="110"/>
      <c r="G120" s="110"/>
      <c r="H120" s="110"/>
      <c r="I120" s="110"/>
      <c r="J120" s="110"/>
      <c r="K120" s="110"/>
    </row>
    <row r="121" spans="1:11" x14ac:dyDescent="0.25">
      <c r="A121" s="189"/>
      <c r="B121" s="116" t="s">
        <v>31</v>
      </c>
      <c r="C121" s="117" t="s">
        <v>59</v>
      </c>
      <c r="D121" s="118" t="s">
        <v>7</v>
      </c>
      <c r="E121" s="110">
        <v>3000</v>
      </c>
      <c r="F121" s="110">
        <v>600</v>
      </c>
      <c r="G121" s="114">
        <v>2</v>
      </c>
      <c r="H121" s="114">
        <f>G121*E121</f>
        <v>6000</v>
      </c>
      <c r="I121" s="114">
        <v>2</v>
      </c>
      <c r="J121" s="114">
        <f>I121*F121</f>
        <v>1200</v>
      </c>
      <c r="K121" s="114">
        <f>J121+H121</f>
        <v>7200</v>
      </c>
    </row>
    <row r="122" spans="1:11" x14ac:dyDescent="0.25">
      <c r="A122" s="189"/>
      <c r="B122" s="158" t="s">
        <v>43</v>
      </c>
      <c r="C122" s="137">
        <v>4</v>
      </c>
      <c r="D122" s="118" t="s">
        <v>7</v>
      </c>
      <c r="E122" s="110">
        <v>3500</v>
      </c>
      <c r="F122" s="110">
        <v>600</v>
      </c>
      <c r="G122" s="114">
        <v>4</v>
      </c>
      <c r="H122" s="114">
        <f>G122*E122</f>
        <v>14000</v>
      </c>
      <c r="I122" s="114">
        <v>4</v>
      </c>
      <c r="J122" s="114">
        <f>I122*F122</f>
        <v>2400</v>
      </c>
      <c r="K122" s="114">
        <f>J122+H122</f>
        <v>16400</v>
      </c>
    </row>
    <row r="123" spans="1:11" x14ac:dyDescent="0.25">
      <c r="A123" s="188" t="s">
        <v>158</v>
      </c>
      <c r="B123" s="123" t="s">
        <v>159</v>
      </c>
      <c r="C123" s="159"/>
      <c r="D123" s="118"/>
      <c r="E123" s="128"/>
      <c r="F123" s="110"/>
      <c r="G123" s="110"/>
      <c r="H123" s="110"/>
      <c r="I123" s="110"/>
      <c r="J123" s="110"/>
      <c r="K123" s="110"/>
    </row>
    <row r="124" spans="1:11" ht="120" x14ac:dyDescent="0.25">
      <c r="A124" s="182" t="s">
        <v>9</v>
      </c>
      <c r="B124" s="122" t="s">
        <v>160</v>
      </c>
      <c r="C124" s="137">
        <v>1</v>
      </c>
      <c r="D124" s="118" t="s">
        <v>79</v>
      </c>
      <c r="E124" s="110">
        <v>65000</v>
      </c>
      <c r="F124" s="110">
        <v>15000</v>
      </c>
      <c r="G124" s="114"/>
      <c r="H124" s="114">
        <f>G124*E124</f>
        <v>0</v>
      </c>
      <c r="I124" s="114"/>
      <c r="J124" s="114">
        <f>I124*F124</f>
        <v>0</v>
      </c>
      <c r="K124" s="114">
        <f>J124+H124</f>
        <v>0</v>
      </c>
    </row>
    <row r="125" spans="1:11" x14ac:dyDescent="0.25">
      <c r="A125" s="188">
        <v>233100</v>
      </c>
      <c r="B125" s="107" t="s">
        <v>94</v>
      </c>
      <c r="C125" s="160"/>
      <c r="D125" s="107"/>
      <c r="E125" s="161"/>
      <c r="F125" s="162"/>
      <c r="G125" s="161"/>
      <c r="H125" s="161"/>
      <c r="I125" s="162"/>
      <c r="J125" s="162"/>
      <c r="K125" s="161"/>
    </row>
    <row r="126" spans="1:11" ht="30" x14ac:dyDescent="0.25">
      <c r="A126" s="189">
        <v>233113.13</v>
      </c>
      <c r="B126" s="116" t="s">
        <v>95</v>
      </c>
      <c r="C126" s="156"/>
      <c r="D126" s="157"/>
      <c r="E126" s="163"/>
      <c r="F126" s="163"/>
      <c r="G126" s="163"/>
      <c r="H126" s="163"/>
      <c r="I126" s="163"/>
      <c r="J126" s="163"/>
      <c r="K126" s="163"/>
    </row>
    <row r="127" spans="1:11" ht="60" x14ac:dyDescent="0.25">
      <c r="A127" s="182" t="s">
        <v>9</v>
      </c>
      <c r="B127" s="116" t="s">
        <v>96</v>
      </c>
      <c r="C127" s="156"/>
      <c r="D127" s="157"/>
      <c r="E127" s="163"/>
      <c r="F127" s="163"/>
      <c r="G127" s="163"/>
      <c r="H127" s="163"/>
      <c r="I127" s="163"/>
      <c r="J127" s="163"/>
      <c r="K127" s="163"/>
    </row>
    <row r="128" spans="1:11" x14ac:dyDescent="0.25">
      <c r="A128" s="195"/>
      <c r="B128" s="122" t="s">
        <v>97</v>
      </c>
      <c r="C128" s="164">
        <v>400</v>
      </c>
      <c r="D128" s="164" t="s">
        <v>98</v>
      </c>
      <c r="E128" s="110">
        <v>260</v>
      </c>
      <c r="F128" s="110">
        <v>70</v>
      </c>
      <c r="G128" s="114"/>
      <c r="H128" s="114">
        <f>G128*E128</f>
        <v>0</v>
      </c>
      <c r="I128" s="114"/>
      <c r="J128" s="114">
        <f>I128*F128</f>
        <v>0</v>
      </c>
      <c r="K128" s="114">
        <f>J128+H128</f>
        <v>0</v>
      </c>
    </row>
    <row r="129" spans="1:11" x14ac:dyDescent="0.25">
      <c r="A129" s="188">
        <v>233119</v>
      </c>
      <c r="B129" s="107" t="s">
        <v>99</v>
      </c>
      <c r="C129" s="156"/>
      <c r="D129" s="157"/>
      <c r="E129" s="110"/>
      <c r="F129" s="110"/>
      <c r="G129" s="110"/>
      <c r="H129" s="110"/>
      <c r="I129" s="110"/>
      <c r="J129" s="110"/>
      <c r="K129" s="110"/>
    </row>
    <row r="130" spans="1:11" ht="60" x14ac:dyDescent="0.25">
      <c r="A130" s="182" t="s">
        <v>9</v>
      </c>
      <c r="B130" s="116" t="s">
        <v>100</v>
      </c>
      <c r="C130" s="164" t="s">
        <v>25</v>
      </c>
      <c r="D130" s="164" t="s">
        <v>101</v>
      </c>
      <c r="E130" s="110">
        <v>175000</v>
      </c>
      <c r="F130" s="110">
        <v>35000</v>
      </c>
      <c r="G130" s="114"/>
      <c r="H130" s="114">
        <f>G130*E130</f>
        <v>0</v>
      </c>
      <c r="I130" s="114"/>
      <c r="J130" s="114">
        <f>I130*F130</f>
        <v>0</v>
      </c>
      <c r="K130" s="114">
        <f>J130+H130</f>
        <v>0</v>
      </c>
    </row>
    <row r="131" spans="1:11" x14ac:dyDescent="0.25">
      <c r="A131" s="188">
        <v>233343</v>
      </c>
      <c r="B131" s="107" t="s">
        <v>102</v>
      </c>
      <c r="C131" s="156"/>
      <c r="D131" s="157"/>
      <c r="E131" s="110"/>
      <c r="F131" s="110"/>
      <c r="G131" s="110"/>
      <c r="H131" s="110"/>
      <c r="I131" s="110"/>
      <c r="J131" s="110"/>
      <c r="K131" s="110"/>
    </row>
    <row r="132" spans="1:11" ht="75" x14ac:dyDescent="0.25">
      <c r="A132" s="182" t="s">
        <v>9</v>
      </c>
      <c r="B132" s="116" t="s">
        <v>103</v>
      </c>
      <c r="C132" s="164">
        <v>1</v>
      </c>
      <c r="D132" s="164" t="s">
        <v>13</v>
      </c>
      <c r="E132" s="110">
        <v>170000</v>
      </c>
      <c r="F132" s="110">
        <v>20000</v>
      </c>
      <c r="G132" s="114"/>
      <c r="H132" s="114">
        <f>G132*E132</f>
        <v>0</v>
      </c>
      <c r="I132" s="114"/>
      <c r="J132" s="114">
        <f>I132*F132</f>
        <v>0</v>
      </c>
      <c r="K132" s="114">
        <f>J132+H132</f>
        <v>0</v>
      </c>
    </row>
    <row r="133" spans="1:11" x14ac:dyDescent="0.25">
      <c r="A133" s="188">
        <v>233346</v>
      </c>
      <c r="B133" s="107" t="s">
        <v>104</v>
      </c>
      <c r="C133" s="156"/>
      <c r="D133" s="157"/>
      <c r="E133" s="110"/>
      <c r="F133" s="110"/>
      <c r="G133" s="110"/>
      <c r="H133" s="110"/>
      <c r="I133" s="110"/>
      <c r="J133" s="110"/>
      <c r="K133" s="110"/>
    </row>
    <row r="134" spans="1:11" ht="60" x14ac:dyDescent="0.25">
      <c r="A134" s="189" t="s">
        <v>9</v>
      </c>
      <c r="B134" s="116" t="s">
        <v>105</v>
      </c>
      <c r="C134" s="156"/>
      <c r="D134" s="157"/>
      <c r="E134" s="110"/>
      <c r="F134" s="110"/>
      <c r="G134" s="110"/>
      <c r="H134" s="110"/>
      <c r="I134" s="110"/>
      <c r="J134" s="110"/>
      <c r="K134" s="110"/>
    </row>
    <row r="135" spans="1:11" x14ac:dyDescent="0.25">
      <c r="A135" s="195"/>
      <c r="B135" s="116" t="s">
        <v>80</v>
      </c>
      <c r="C135" s="164">
        <v>30</v>
      </c>
      <c r="D135" s="164" t="s">
        <v>72</v>
      </c>
      <c r="E135" s="110">
        <v>350</v>
      </c>
      <c r="F135" s="110">
        <v>100</v>
      </c>
      <c r="G135" s="114"/>
      <c r="H135" s="114">
        <f>G135*E135</f>
        <v>0</v>
      </c>
      <c r="I135" s="114"/>
      <c r="J135" s="114">
        <f>I135*F135</f>
        <v>0</v>
      </c>
      <c r="K135" s="114">
        <f>J135+H135</f>
        <v>0</v>
      </c>
    </row>
    <row r="136" spans="1:11" x14ac:dyDescent="0.25">
      <c r="A136" s="188">
        <v>233700</v>
      </c>
      <c r="B136" s="107" t="s">
        <v>106</v>
      </c>
      <c r="C136" s="160"/>
      <c r="D136" s="107"/>
      <c r="E136" s="161"/>
      <c r="F136" s="162"/>
      <c r="G136" s="161"/>
      <c r="H136" s="161"/>
      <c r="I136" s="162"/>
      <c r="J136" s="162"/>
      <c r="K136" s="161"/>
    </row>
    <row r="137" spans="1:11" x14ac:dyDescent="0.25">
      <c r="A137" s="189">
        <v>233713</v>
      </c>
      <c r="B137" s="116" t="s">
        <v>107</v>
      </c>
      <c r="C137" s="165"/>
      <c r="D137" s="166"/>
      <c r="E137" s="167"/>
      <c r="F137" s="167"/>
      <c r="G137" s="167"/>
      <c r="H137" s="167"/>
      <c r="I137" s="167"/>
      <c r="J137" s="167"/>
      <c r="K137" s="167"/>
    </row>
    <row r="138" spans="1:11" ht="60" x14ac:dyDescent="0.25">
      <c r="A138" s="195"/>
      <c r="B138" s="116" t="s">
        <v>108</v>
      </c>
      <c r="C138" s="168"/>
      <c r="D138" s="157"/>
      <c r="E138" s="163"/>
      <c r="F138" s="163"/>
      <c r="G138" s="163"/>
      <c r="H138" s="163"/>
      <c r="I138" s="163"/>
      <c r="J138" s="163"/>
      <c r="K138" s="163"/>
    </row>
    <row r="139" spans="1:11" x14ac:dyDescent="0.25">
      <c r="A139" s="196" t="s">
        <v>9</v>
      </c>
      <c r="B139" s="107" t="s">
        <v>109</v>
      </c>
      <c r="C139" s="168"/>
      <c r="D139" s="157"/>
      <c r="E139" s="163"/>
      <c r="F139" s="163"/>
      <c r="G139" s="163"/>
      <c r="H139" s="163"/>
      <c r="I139" s="163"/>
      <c r="J139" s="163"/>
      <c r="K139" s="163"/>
    </row>
    <row r="140" spans="1:11" x14ac:dyDescent="0.25">
      <c r="A140" s="197"/>
      <c r="B140" s="116" t="s">
        <v>110</v>
      </c>
      <c r="C140" s="164">
        <v>3</v>
      </c>
      <c r="D140" s="164" t="s">
        <v>7</v>
      </c>
      <c r="E140" s="110">
        <v>6500</v>
      </c>
      <c r="F140" s="110">
        <v>1000</v>
      </c>
      <c r="G140" s="114"/>
      <c r="H140" s="114">
        <f>G140*E140</f>
        <v>0</v>
      </c>
      <c r="I140" s="114"/>
      <c r="J140" s="114">
        <f>I140*F140</f>
        <v>0</v>
      </c>
      <c r="K140" s="114">
        <f>J140+H140</f>
        <v>0</v>
      </c>
    </row>
    <row r="141" spans="1:11" ht="75" x14ac:dyDescent="0.25">
      <c r="A141" s="196" t="s">
        <v>111</v>
      </c>
      <c r="B141" s="116" t="s">
        <v>112</v>
      </c>
      <c r="C141" s="168"/>
      <c r="D141" s="157"/>
      <c r="E141" s="110"/>
      <c r="F141" s="110"/>
      <c r="G141" s="110"/>
      <c r="H141" s="110"/>
      <c r="I141" s="110"/>
      <c r="J141" s="110"/>
      <c r="K141" s="110"/>
    </row>
    <row r="142" spans="1:11" x14ac:dyDescent="0.25">
      <c r="A142" s="195"/>
      <c r="B142" s="116" t="s">
        <v>113</v>
      </c>
      <c r="C142" s="164">
        <v>8</v>
      </c>
      <c r="D142" s="164" t="s">
        <v>7</v>
      </c>
      <c r="E142" s="110">
        <v>7900</v>
      </c>
      <c r="F142" s="110">
        <v>1000</v>
      </c>
      <c r="G142" s="114"/>
      <c r="H142" s="114">
        <f>G142*E142</f>
        <v>0</v>
      </c>
      <c r="I142" s="114"/>
      <c r="J142" s="114">
        <f>I142*F142</f>
        <v>0</v>
      </c>
      <c r="K142" s="114">
        <f>J142+H142</f>
        <v>0</v>
      </c>
    </row>
    <row r="143" spans="1:11" s="169" customFormat="1" ht="30" x14ac:dyDescent="0.25">
      <c r="A143" s="188">
        <v>236419.13</v>
      </c>
      <c r="B143" s="124" t="s">
        <v>45</v>
      </c>
      <c r="C143" s="125"/>
      <c r="D143" s="115"/>
      <c r="E143" s="126"/>
      <c r="F143" s="126"/>
      <c r="G143" s="126"/>
      <c r="H143" s="126"/>
      <c r="I143" s="126"/>
      <c r="J143" s="126"/>
      <c r="K143" s="126"/>
    </row>
    <row r="144" spans="1:11" s="170" customFormat="1" ht="50.25" customHeight="1" x14ac:dyDescent="0.25">
      <c r="A144" s="182" t="s">
        <v>9</v>
      </c>
      <c r="B144" s="116" t="s">
        <v>142</v>
      </c>
      <c r="C144" s="127">
        <v>2</v>
      </c>
      <c r="D144" s="118" t="s">
        <v>7</v>
      </c>
      <c r="E144" s="110">
        <v>0</v>
      </c>
      <c r="F144" s="110">
        <v>50000</v>
      </c>
      <c r="G144" s="114">
        <v>2</v>
      </c>
      <c r="H144" s="114">
        <f>G144*E144</f>
        <v>0</v>
      </c>
      <c r="I144" s="114">
        <v>2</v>
      </c>
      <c r="J144" s="114">
        <f>I144*F144</f>
        <v>100000</v>
      </c>
      <c r="K144" s="114">
        <f>J144+H144</f>
        <v>100000</v>
      </c>
    </row>
    <row r="145" spans="1:13" s="170" customFormat="1" ht="49.5" customHeight="1" x14ac:dyDescent="0.25">
      <c r="A145" s="182" t="s">
        <v>10</v>
      </c>
      <c r="B145" s="116" t="s">
        <v>156</v>
      </c>
      <c r="C145" s="127">
        <v>3</v>
      </c>
      <c r="D145" s="118" t="s">
        <v>7</v>
      </c>
      <c r="E145" s="110">
        <v>865000</v>
      </c>
      <c r="F145" s="110">
        <v>20000</v>
      </c>
      <c r="G145" s="130">
        <v>3</v>
      </c>
      <c r="H145" s="114">
        <f>G145*E145</f>
        <v>2595000</v>
      </c>
      <c r="I145" s="130">
        <v>3</v>
      </c>
      <c r="J145" s="114">
        <f>I145*F145</f>
        <v>60000</v>
      </c>
      <c r="K145" s="114">
        <f>J145+H145</f>
        <v>2655000</v>
      </c>
    </row>
    <row r="146" spans="1:13" x14ac:dyDescent="0.25">
      <c r="A146" s="188">
        <v>238219</v>
      </c>
      <c r="B146" s="124" t="s">
        <v>93</v>
      </c>
      <c r="C146" s="165"/>
      <c r="D146" s="166"/>
      <c r="E146" s="128"/>
      <c r="F146" s="128"/>
      <c r="G146" s="128"/>
      <c r="H146" s="128"/>
      <c r="I146" s="128"/>
      <c r="J146" s="128"/>
      <c r="K146" s="128"/>
    </row>
    <row r="147" spans="1:13" ht="51" customHeight="1" x14ac:dyDescent="0.25">
      <c r="A147" s="182" t="s">
        <v>9</v>
      </c>
      <c r="B147" s="116" t="s">
        <v>157</v>
      </c>
      <c r="C147" s="127">
        <v>47</v>
      </c>
      <c r="D147" s="118" t="s">
        <v>7</v>
      </c>
      <c r="E147" s="110">
        <v>135000</v>
      </c>
      <c r="F147" s="110">
        <v>1500</v>
      </c>
      <c r="G147" s="114">
        <v>14</v>
      </c>
      <c r="H147" s="114">
        <f>G147*E147</f>
        <v>1890000</v>
      </c>
      <c r="I147" s="114">
        <v>14</v>
      </c>
      <c r="J147" s="114">
        <f>I147*F147</f>
        <v>21000</v>
      </c>
      <c r="K147" s="114">
        <f>J147+H147</f>
        <v>1911000</v>
      </c>
    </row>
    <row r="148" spans="1:13" ht="18.75" x14ac:dyDescent="0.25">
      <c r="A148" s="200" t="s">
        <v>129</v>
      </c>
      <c r="B148" s="201"/>
      <c r="C148" s="201"/>
      <c r="D148" s="202"/>
      <c r="E148" s="128"/>
      <c r="F148" s="128"/>
      <c r="G148" s="128"/>
      <c r="H148" s="128"/>
      <c r="I148" s="128"/>
      <c r="J148" s="128"/>
      <c r="K148" s="178">
        <f>SUM(K5:K147)</f>
        <v>13195655</v>
      </c>
      <c r="M148" s="179">
        <v>44252</v>
      </c>
    </row>
    <row r="151" spans="1:13" x14ac:dyDescent="0.25">
      <c r="K151" s="173"/>
    </row>
    <row r="152" spans="1:13" x14ac:dyDescent="0.25">
      <c r="K152" s="173"/>
    </row>
  </sheetData>
  <mergeCells count="17">
    <mergeCell ref="B1:B3"/>
    <mergeCell ref="C1:C3"/>
    <mergeCell ref="D1:D3"/>
    <mergeCell ref="A148:D148"/>
    <mergeCell ref="E1:F2"/>
    <mergeCell ref="B33:K33"/>
    <mergeCell ref="B102:K102"/>
    <mergeCell ref="G2:H2"/>
    <mergeCell ref="I2:J2"/>
    <mergeCell ref="K1:K3"/>
    <mergeCell ref="G1:J1"/>
    <mergeCell ref="A4:K4"/>
    <mergeCell ref="A21:D21"/>
    <mergeCell ref="A22:K22"/>
    <mergeCell ref="B23:K23"/>
    <mergeCell ref="B29:K29"/>
    <mergeCell ref="A1:A3"/>
  </mergeCells>
  <printOptions horizontalCentered="1" verticalCentered="1"/>
  <pageMargins left="0.2" right="0.2" top="0.75" bottom="0.5" header="0.3" footer="0.3"/>
  <pageSetup paperSize="9" orientation="landscape" r:id="rId1"/>
  <headerFooter>
    <oddHeader>&amp;L&amp;"-,Bold"&amp;12UPGRADATION OF AC PLANT &amp; ALLIED WORKS
FOR THE FORUM SHOPPING MALL KARACHI.&amp;C&amp;"-,Bold"&amp;16Running Bill No 01&amp;R&amp;D</oddHeader>
    <oddFooter>&amp;RPage &amp;P of &amp;N</oddFooter>
  </headerFooter>
  <rowBreaks count="6" manualBreakCount="6">
    <brk id="21" max="10" man="1"/>
    <brk id="28" max="10" man="1"/>
    <brk id="37" max="10" man="1"/>
    <brk id="98" max="10" man="1"/>
    <brk id="106" max="10" man="1"/>
    <brk id="142" max="10"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0"/>
  <sheetViews>
    <sheetView topLeftCell="A11" workbookViewId="0">
      <selection activeCell="C30" sqref="C30"/>
    </sheetView>
  </sheetViews>
  <sheetFormatPr defaultColWidth="9.140625" defaultRowHeight="15" x14ac:dyDescent="0.25"/>
  <cols>
    <col min="1" max="1" width="8.5703125" style="2" customWidth="1"/>
    <col min="2" max="2" width="44.5703125" style="3" customWidth="1"/>
    <col min="3" max="3" width="30.85546875" style="2" customWidth="1"/>
    <col min="4" max="4" width="13.7109375" style="73" bestFit="1" customWidth="1"/>
    <col min="5" max="5" width="14.7109375" style="73" bestFit="1" customWidth="1"/>
    <col min="6" max="6" width="9.140625" style="73"/>
    <col min="7" max="8" width="13.7109375" style="73" bestFit="1" customWidth="1"/>
    <col min="9" max="9" width="12.5703125" style="73" bestFit="1" customWidth="1"/>
    <col min="10" max="16384" width="9.140625" style="73"/>
  </cols>
  <sheetData>
    <row r="1" spans="1:8" ht="36.75" customHeight="1" x14ac:dyDescent="0.25">
      <c r="A1" s="221" t="s">
        <v>126</v>
      </c>
      <c r="B1" s="221"/>
      <c r="C1" s="221"/>
    </row>
    <row r="2" spans="1:8" ht="35.25" customHeight="1" x14ac:dyDescent="0.25">
      <c r="A2" s="75" t="s">
        <v>130</v>
      </c>
      <c r="B2" s="76" t="s">
        <v>127</v>
      </c>
      <c r="C2" s="75" t="s">
        <v>128</v>
      </c>
    </row>
    <row r="3" spans="1:8" ht="24.95" customHeight="1" x14ac:dyDescent="0.25">
      <c r="A3" s="1">
        <v>230010</v>
      </c>
      <c r="B3" s="1" t="s">
        <v>15</v>
      </c>
      <c r="C3" s="7" t="e">
        <f>#REF!+#REF!+#REF!+#REF!+#REF!+#REF!+#REF!+#REF!+#REF!+#REF!+#REF!</f>
        <v>#REF!</v>
      </c>
    </row>
    <row r="4" spans="1:8" ht="30" x14ac:dyDescent="0.25">
      <c r="A4" s="1">
        <v>230100</v>
      </c>
      <c r="B4" s="1" t="s">
        <v>18</v>
      </c>
      <c r="C4" s="7" t="e">
        <f>#REF!</f>
        <v>#REF!</v>
      </c>
    </row>
    <row r="5" spans="1:8" ht="24.95" customHeight="1" x14ac:dyDescent="0.25">
      <c r="A5" s="1">
        <v>230500</v>
      </c>
      <c r="B5" s="1" t="s">
        <v>131</v>
      </c>
      <c r="C5" s="7" t="e">
        <f>#REF!+#REF!+#REF!+#REF!+#REF!+#REF!+#REF!+#REF!+#REF!+#REF!+#REF!+#REF!+#REF!+#REF!+#REF!+#REF!+#REF!+#REF!+#REF!+#REF!+#REF!+#REF!+#REF!+#REF!+#REF!+#REF!-61800</f>
        <v>#REF!</v>
      </c>
    </row>
    <row r="6" spans="1:8" ht="24.95" customHeight="1" x14ac:dyDescent="0.25">
      <c r="A6" s="1">
        <v>230700</v>
      </c>
      <c r="B6" s="1" t="s">
        <v>132</v>
      </c>
      <c r="C6" s="7" t="e">
        <f>#REF!+#REF!+#REF!+#REF!+#REF!+#REF!</f>
        <v>#REF!</v>
      </c>
    </row>
    <row r="7" spans="1:8" ht="24.95" customHeight="1" x14ac:dyDescent="0.25">
      <c r="A7" s="1">
        <v>230800</v>
      </c>
      <c r="B7" s="1" t="s">
        <v>133</v>
      </c>
      <c r="C7" s="7" t="e">
        <f>#REF!</f>
        <v>#REF!</v>
      </c>
    </row>
    <row r="8" spans="1:8" ht="24.95" customHeight="1" x14ac:dyDescent="0.25">
      <c r="A8" s="63">
        <v>230933</v>
      </c>
      <c r="B8" s="63" t="s">
        <v>151</v>
      </c>
      <c r="C8" s="7" t="e">
        <f>#REF!</f>
        <v>#REF!</v>
      </c>
    </row>
    <row r="9" spans="1:8" ht="24.95" customHeight="1" x14ac:dyDescent="0.25">
      <c r="A9" s="1">
        <v>232100</v>
      </c>
      <c r="B9" s="1" t="s">
        <v>134</v>
      </c>
      <c r="C9" s="7" t="e">
        <f>#REF!+#REF!+#REF!+#REF!+#REF!+#REF!+#REF!+#REF!</f>
        <v>#REF!</v>
      </c>
    </row>
    <row r="10" spans="1:8" ht="24.95" customHeight="1" x14ac:dyDescent="0.25">
      <c r="A10" s="1">
        <v>233100</v>
      </c>
      <c r="B10" s="1" t="s">
        <v>94</v>
      </c>
      <c r="C10" s="7" t="e">
        <f>#REF!+#REF!+#REF!+#REF!</f>
        <v>#REF!</v>
      </c>
    </row>
    <row r="11" spans="1:8" ht="24.95" customHeight="1" x14ac:dyDescent="0.25">
      <c r="A11" s="50">
        <v>233700</v>
      </c>
      <c r="B11" s="27" t="s">
        <v>106</v>
      </c>
      <c r="C11" s="7" t="e">
        <f>#REF!+#REF!</f>
        <v>#REF!</v>
      </c>
    </row>
    <row r="12" spans="1:8" ht="24.95" customHeight="1" x14ac:dyDescent="0.25">
      <c r="A12" s="1">
        <v>236400</v>
      </c>
      <c r="B12" s="1" t="s">
        <v>135</v>
      </c>
      <c r="C12" s="7" t="e">
        <f>#REF!+#REF!</f>
        <v>#REF!</v>
      </c>
    </row>
    <row r="13" spans="1:8" ht="24.95" customHeight="1" x14ac:dyDescent="0.25">
      <c r="A13" s="50">
        <v>238219</v>
      </c>
      <c r="B13" s="42" t="s">
        <v>93</v>
      </c>
      <c r="C13" s="7" t="e">
        <f>#REF!</f>
        <v>#REF!</v>
      </c>
    </row>
    <row r="14" spans="1:8" ht="24.95" customHeight="1" x14ac:dyDescent="0.25">
      <c r="A14" s="1"/>
      <c r="B14" s="76" t="s">
        <v>129</v>
      </c>
      <c r="C14" s="77" t="e">
        <f>SUM(C3:C13)</f>
        <v>#REF!</v>
      </c>
    </row>
    <row r="15" spans="1:8" ht="24.95" customHeight="1" x14ac:dyDescent="0.25">
      <c r="G15" s="79">
        <v>20800000</v>
      </c>
      <c r="H15" s="79">
        <v>20800000</v>
      </c>
    </row>
    <row r="16" spans="1:8" ht="24.95" customHeight="1" x14ac:dyDescent="0.25">
      <c r="A16" s="50">
        <v>1</v>
      </c>
      <c r="B16" s="42" t="s">
        <v>161</v>
      </c>
      <c r="C16" s="7">
        <v>188000</v>
      </c>
      <c r="G16" s="79">
        <f>G15*7.5%</f>
        <v>1560000</v>
      </c>
    </row>
    <row r="17" spans="1:9" ht="24.95" customHeight="1" x14ac:dyDescent="0.25">
      <c r="A17" s="50">
        <v>2</v>
      </c>
      <c r="B17" s="42" t="s">
        <v>162</v>
      </c>
      <c r="C17" s="7">
        <v>150000</v>
      </c>
      <c r="G17" s="84">
        <v>298311</v>
      </c>
      <c r="H17" s="80">
        <f>H15*10%</f>
        <v>2080000</v>
      </c>
    </row>
    <row r="18" spans="1:9" ht="24.95" customHeight="1" x14ac:dyDescent="0.25">
      <c r="A18" s="50"/>
      <c r="B18" s="42"/>
      <c r="C18" s="7"/>
    </row>
    <row r="19" spans="1:9" ht="24.95" customHeight="1" x14ac:dyDescent="0.25">
      <c r="A19" s="1"/>
      <c r="B19" s="78" t="s">
        <v>163</v>
      </c>
      <c r="C19" s="77">
        <f>SUM(C16:C18)</f>
        <v>338000</v>
      </c>
      <c r="G19" s="84">
        <f>G15-G16-G17</f>
        <v>18941689</v>
      </c>
      <c r="H19" s="80">
        <f>H15-H17</f>
        <v>18720000</v>
      </c>
    </row>
    <row r="20" spans="1:9" ht="24.95" customHeight="1" x14ac:dyDescent="0.25">
      <c r="A20" s="1"/>
      <c r="B20" s="76" t="s">
        <v>164</v>
      </c>
      <c r="C20" s="77" t="e">
        <f>C19+C14</f>
        <v>#REF!</v>
      </c>
      <c r="D20" s="79">
        <v>20800000</v>
      </c>
      <c r="E20" s="80">
        <v>2500000</v>
      </c>
    </row>
    <row r="22" spans="1:9" x14ac:dyDescent="0.25">
      <c r="B22" s="83" t="s">
        <v>167</v>
      </c>
      <c r="C22" s="82" t="e">
        <f>C20*7.5%</f>
        <v>#REF!</v>
      </c>
      <c r="D22" s="79">
        <f>D20*7.5%</f>
        <v>1560000</v>
      </c>
      <c r="E22" s="79">
        <f>E20*13%</f>
        <v>325000</v>
      </c>
      <c r="G22" s="79" t="e">
        <f>C20*7.5%</f>
        <v>#REF!</v>
      </c>
      <c r="I22" s="79">
        <v>2294700</v>
      </c>
    </row>
    <row r="23" spans="1:9" x14ac:dyDescent="0.25">
      <c r="B23" s="83" t="s">
        <v>165</v>
      </c>
      <c r="C23" s="82">
        <v>325000</v>
      </c>
    </row>
    <row r="24" spans="1:9" x14ac:dyDescent="0.25">
      <c r="B24" s="83"/>
      <c r="D24" s="80">
        <f>D20-D22</f>
        <v>19240000</v>
      </c>
    </row>
    <row r="25" spans="1:9" x14ac:dyDescent="0.25">
      <c r="B25" s="83"/>
      <c r="E25" s="80">
        <f>D24+E22</f>
        <v>19565000</v>
      </c>
      <c r="I25" s="79">
        <f>I22*13%</f>
        <v>298311</v>
      </c>
    </row>
    <row r="26" spans="1:9" x14ac:dyDescent="0.25">
      <c r="B26" s="83" t="s">
        <v>166</v>
      </c>
      <c r="C26" s="82" t="e">
        <f>C20-C22-C23</f>
        <v>#REF!</v>
      </c>
    </row>
    <row r="27" spans="1:9" x14ac:dyDescent="0.25">
      <c r="E27" s="79">
        <v>2000000</v>
      </c>
      <c r="G27" s="80" t="e">
        <f>G22+I25</f>
        <v>#REF!</v>
      </c>
    </row>
    <row r="29" spans="1:9" x14ac:dyDescent="0.25">
      <c r="E29" s="80">
        <f>E25-E27</f>
        <v>17565000</v>
      </c>
      <c r="G29" s="81" t="e">
        <f>C20-G27</f>
        <v>#REF!</v>
      </c>
    </row>
    <row r="30" spans="1:9" x14ac:dyDescent="0.25">
      <c r="B30" s="3">
        <f>2294700*13%</f>
        <v>298311</v>
      </c>
    </row>
  </sheetData>
  <mergeCells count="1">
    <mergeCell ref="A1:C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7"/>
  <sheetViews>
    <sheetView workbookViewId="0">
      <selection activeCell="B8" sqref="B8:B9"/>
    </sheetView>
  </sheetViews>
  <sheetFormatPr defaultColWidth="9.140625" defaultRowHeight="14.25" x14ac:dyDescent="0.25"/>
  <cols>
    <col min="1" max="1" width="10.42578125" style="2" customWidth="1"/>
    <col min="2" max="2" width="54" style="3" customWidth="1"/>
    <col min="3" max="4" width="6.140625" style="26" customWidth="1"/>
    <col min="5" max="6" width="12.28515625" style="2" customWidth="1"/>
    <col min="7" max="8" width="12.7109375" style="2" customWidth="1"/>
    <col min="9" max="10" width="15.7109375" style="2" customWidth="1"/>
    <col min="11" max="11" width="9.140625" style="2"/>
    <col min="12" max="12" width="15.28515625" style="2" customWidth="1"/>
    <col min="13" max="13" width="17.7109375" style="2" customWidth="1"/>
    <col min="14" max="14" width="9.28515625" style="2" bestFit="1" customWidth="1"/>
    <col min="15" max="15" width="10.140625" style="2" bestFit="1" customWidth="1"/>
    <col min="16" max="16" width="13" style="2" customWidth="1"/>
    <col min="17" max="17" width="10.140625" style="2" bestFit="1" customWidth="1"/>
    <col min="18" max="16384" width="9.140625" style="2"/>
  </cols>
  <sheetData>
    <row r="1" spans="1:17" s="4" customFormat="1" ht="25.5" customHeight="1" x14ac:dyDescent="0.25">
      <c r="A1" s="225" t="s">
        <v>0</v>
      </c>
      <c r="B1" s="225" t="s">
        <v>1</v>
      </c>
      <c r="C1" s="225" t="s">
        <v>8</v>
      </c>
      <c r="D1" s="225" t="s">
        <v>2</v>
      </c>
      <c r="E1" s="225" t="s">
        <v>3</v>
      </c>
      <c r="F1" s="225"/>
      <c r="G1" s="225" t="s">
        <v>4</v>
      </c>
      <c r="H1" s="225"/>
      <c r="I1" s="225" t="s">
        <v>6</v>
      </c>
      <c r="J1" s="90"/>
    </row>
    <row r="2" spans="1:17" s="4" customFormat="1" ht="20.25" customHeight="1" x14ac:dyDescent="0.25">
      <c r="A2" s="225"/>
      <c r="B2" s="225"/>
      <c r="C2" s="225"/>
      <c r="D2" s="225"/>
      <c r="E2" s="88" t="s">
        <v>5</v>
      </c>
      <c r="F2" s="88" t="s">
        <v>46</v>
      </c>
      <c r="G2" s="88" t="s">
        <v>5</v>
      </c>
      <c r="H2" s="88" t="s">
        <v>46</v>
      </c>
      <c r="I2" s="225"/>
      <c r="J2" s="90"/>
    </row>
    <row r="3" spans="1:17" s="4" customFormat="1" ht="24.95" customHeight="1" x14ac:dyDescent="0.25">
      <c r="A3" s="226" t="s">
        <v>114</v>
      </c>
      <c r="B3" s="226"/>
      <c r="C3" s="226"/>
      <c r="D3" s="226"/>
      <c r="E3" s="226"/>
      <c r="F3" s="226"/>
      <c r="G3" s="226"/>
      <c r="H3" s="226"/>
      <c r="I3" s="226"/>
      <c r="J3" s="91"/>
    </row>
    <row r="4" spans="1:17" s="4" customFormat="1" ht="15" x14ac:dyDescent="0.25">
      <c r="A4" s="88">
        <v>1</v>
      </c>
      <c r="B4" s="27" t="s">
        <v>77</v>
      </c>
      <c r="C4" s="28"/>
      <c r="D4" s="29"/>
      <c r="E4" s="7"/>
      <c r="F4" s="7"/>
      <c r="G4" s="7"/>
      <c r="H4" s="7"/>
      <c r="I4" s="7"/>
      <c r="J4" s="92"/>
    </row>
    <row r="5" spans="1:17" s="4" customFormat="1" ht="15" x14ac:dyDescent="0.25">
      <c r="A5" s="88" t="s">
        <v>9</v>
      </c>
      <c r="B5" s="30" t="s">
        <v>115</v>
      </c>
      <c r="C5" s="31">
        <v>1</v>
      </c>
      <c r="D5" s="32" t="s">
        <v>116</v>
      </c>
      <c r="E5" s="7">
        <v>0</v>
      </c>
      <c r="F5" s="7">
        <v>23000</v>
      </c>
      <c r="G5" s="7">
        <f>E5*C5</f>
        <v>0</v>
      </c>
      <c r="H5" s="7">
        <f>F5*C5</f>
        <v>23000</v>
      </c>
      <c r="I5" s="7">
        <f>H5+G5</f>
        <v>23000</v>
      </c>
      <c r="J5" s="92" t="s">
        <v>168</v>
      </c>
      <c r="K5" s="85"/>
      <c r="L5" s="85">
        <f>E5</f>
        <v>0</v>
      </c>
      <c r="M5" s="85">
        <f>F5</f>
        <v>23000</v>
      </c>
      <c r="N5" s="85">
        <f>L5*8%</f>
        <v>0</v>
      </c>
      <c r="O5" s="85">
        <f>M5*8%</f>
        <v>1840</v>
      </c>
      <c r="P5" s="85">
        <f>L5-N5</f>
        <v>0</v>
      </c>
      <c r="Q5" s="85">
        <f>M5-O5</f>
        <v>21160</v>
      </c>
    </row>
    <row r="6" spans="1:17" s="4" customFormat="1" ht="15" x14ac:dyDescent="0.25">
      <c r="A6" s="88">
        <v>2</v>
      </c>
      <c r="B6" s="27" t="s">
        <v>50</v>
      </c>
      <c r="C6" s="28"/>
      <c r="D6" s="29"/>
      <c r="E6" s="7"/>
      <c r="F6" s="7"/>
      <c r="G6" s="7"/>
      <c r="H6" s="7"/>
      <c r="I6" s="7"/>
      <c r="J6" s="92"/>
      <c r="L6" s="85"/>
      <c r="M6" s="85"/>
      <c r="N6" s="85"/>
      <c r="O6" s="85"/>
      <c r="P6" s="85"/>
      <c r="Q6" s="85"/>
    </row>
    <row r="7" spans="1:17" s="4" customFormat="1" ht="42.75" x14ac:dyDescent="0.25">
      <c r="A7" s="88" t="s">
        <v>9</v>
      </c>
      <c r="B7" s="30" t="s">
        <v>117</v>
      </c>
      <c r="C7" s="31">
        <v>1</v>
      </c>
      <c r="D7" s="32" t="s">
        <v>13</v>
      </c>
      <c r="E7" s="7">
        <v>0</v>
      </c>
      <c r="F7" s="7">
        <v>36800</v>
      </c>
      <c r="G7" s="7">
        <f>E7*C7</f>
        <v>0</v>
      </c>
      <c r="H7" s="7">
        <f>F7*C7</f>
        <v>36800</v>
      </c>
      <c r="I7" s="7">
        <f>H7+G7</f>
        <v>36800</v>
      </c>
      <c r="J7" s="92" t="s">
        <v>168</v>
      </c>
      <c r="L7" s="85">
        <f t="shared" ref="L7:M68" si="0">E7</f>
        <v>0</v>
      </c>
      <c r="M7" s="85">
        <f t="shared" si="0"/>
        <v>36800</v>
      </c>
      <c r="N7" s="85">
        <f t="shared" ref="N7:O68" si="1">L7*8%</f>
        <v>0</v>
      </c>
      <c r="O7" s="85">
        <f t="shared" si="1"/>
        <v>2944</v>
      </c>
      <c r="P7" s="85">
        <f t="shared" ref="P7:Q68" si="2">L7-N7</f>
        <v>0</v>
      </c>
      <c r="Q7" s="85">
        <f t="shared" si="2"/>
        <v>33856</v>
      </c>
    </row>
    <row r="8" spans="1:17" s="4" customFormat="1" ht="15" x14ac:dyDescent="0.25">
      <c r="A8" s="33">
        <v>3</v>
      </c>
      <c r="B8" s="27" t="s">
        <v>22</v>
      </c>
      <c r="C8" s="28"/>
      <c r="D8" s="29"/>
      <c r="E8" s="7"/>
      <c r="F8" s="7"/>
      <c r="G8" s="7"/>
      <c r="H8" s="7"/>
      <c r="I8" s="7"/>
      <c r="J8" s="92"/>
      <c r="L8" s="85"/>
      <c r="M8" s="85"/>
      <c r="N8" s="85"/>
      <c r="O8" s="85"/>
      <c r="P8" s="85"/>
      <c r="Q8" s="85"/>
    </row>
    <row r="9" spans="1:17" s="4" customFormat="1" ht="28.5" x14ac:dyDescent="0.25">
      <c r="A9" s="33" t="s">
        <v>9</v>
      </c>
      <c r="B9" s="34" t="s">
        <v>118</v>
      </c>
      <c r="C9" s="35"/>
      <c r="D9" s="36"/>
      <c r="E9" s="7"/>
      <c r="F9" s="7"/>
      <c r="G9" s="7"/>
      <c r="H9" s="7"/>
      <c r="I9" s="7"/>
      <c r="J9" s="92"/>
      <c r="L9" s="85"/>
      <c r="M9" s="85"/>
      <c r="N9" s="85"/>
      <c r="O9" s="85"/>
      <c r="P9" s="85"/>
      <c r="Q9" s="85"/>
    </row>
    <row r="10" spans="1:17" s="4" customFormat="1" ht="15" x14ac:dyDescent="0.25">
      <c r="A10" s="33">
        <v>4</v>
      </c>
      <c r="B10" s="27" t="s">
        <v>30</v>
      </c>
      <c r="C10" s="37"/>
      <c r="D10" s="36"/>
      <c r="E10" s="7"/>
      <c r="F10" s="7"/>
      <c r="G10" s="7"/>
      <c r="H10" s="7"/>
      <c r="I10" s="7"/>
      <c r="J10" s="92"/>
      <c r="L10" s="85"/>
      <c r="M10" s="85"/>
      <c r="N10" s="85"/>
      <c r="O10" s="85"/>
      <c r="P10" s="85"/>
      <c r="Q10" s="85"/>
    </row>
    <row r="11" spans="1:17" s="4" customFormat="1" ht="28.5" x14ac:dyDescent="0.25">
      <c r="A11" s="36"/>
      <c r="B11" s="34" t="s">
        <v>119</v>
      </c>
      <c r="C11" s="31">
        <v>1</v>
      </c>
      <c r="D11" s="32" t="s">
        <v>13</v>
      </c>
      <c r="E11" s="7">
        <v>0</v>
      </c>
      <c r="F11" s="7">
        <v>69000</v>
      </c>
      <c r="G11" s="7">
        <f>E11*C11</f>
        <v>0</v>
      </c>
      <c r="H11" s="7">
        <f>F11*C11</f>
        <v>69000</v>
      </c>
      <c r="I11" s="7">
        <f>H11+G11</f>
        <v>69000</v>
      </c>
      <c r="J11" s="92" t="s">
        <v>168</v>
      </c>
      <c r="L11" s="85">
        <f t="shared" si="0"/>
        <v>0</v>
      </c>
      <c r="M11" s="85">
        <f t="shared" si="0"/>
        <v>69000</v>
      </c>
      <c r="N11" s="85">
        <f t="shared" si="1"/>
        <v>0</v>
      </c>
      <c r="O11" s="85">
        <f t="shared" si="1"/>
        <v>5520</v>
      </c>
      <c r="P11" s="85">
        <f t="shared" si="2"/>
        <v>0</v>
      </c>
      <c r="Q11" s="85">
        <f t="shared" si="2"/>
        <v>63480</v>
      </c>
    </row>
    <row r="12" spans="1:17" s="4" customFormat="1" ht="15" x14ac:dyDescent="0.25">
      <c r="A12" s="33">
        <v>5</v>
      </c>
      <c r="B12" s="27" t="s">
        <v>120</v>
      </c>
      <c r="C12" s="38"/>
      <c r="D12" s="39"/>
      <c r="E12" s="7"/>
      <c r="F12" s="7"/>
      <c r="G12" s="7"/>
      <c r="H12" s="7"/>
      <c r="I12" s="7"/>
      <c r="J12" s="92"/>
      <c r="L12" s="85"/>
      <c r="M12" s="85"/>
      <c r="N12" s="85"/>
      <c r="O12" s="85"/>
      <c r="P12" s="85"/>
      <c r="Q12" s="85"/>
    </row>
    <row r="13" spans="1:17" s="4" customFormat="1" x14ac:dyDescent="0.25">
      <c r="A13" s="36" t="s">
        <v>9</v>
      </c>
      <c r="B13" s="40" t="s">
        <v>121</v>
      </c>
      <c r="C13" s="31">
        <v>1</v>
      </c>
      <c r="D13" s="32" t="s">
        <v>13</v>
      </c>
      <c r="E13" s="7">
        <v>0</v>
      </c>
      <c r="F13" s="7">
        <v>92000</v>
      </c>
      <c r="G13" s="7">
        <f>E13*C13</f>
        <v>0</v>
      </c>
      <c r="H13" s="7">
        <f>F13*C13</f>
        <v>92000</v>
      </c>
      <c r="I13" s="7">
        <f>H13+G13</f>
        <v>92000</v>
      </c>
      <c r="J13" s="92" t="s">
        <v>168</v>
      </c>
      <c r="L13" s="85">
        <f t="shared" si="0"/>
        <v>0</v>
      </c>
      <c r="M13" s="85">
        <f t="shared" si="0"/>
        <v>92000</v>
      </c>
      <c r="N13" s="85">
        <f t="shared" si="1"/>
        <v>0</v>
      </c>
      <c r="O13" s="85">
        <f t="shared" si="1"/>
        <v>7360</v>
      </c>
      <c r="P13" s="85">
        <f t="shared" si="2"/>
        <v>0</v>
      </c>
      <c r="Q13" s="85">
        <f t="shared" si="2"/>
        <v>84640</v>
      </c>
    </row>
    <row r="14" spans="1:17" s="4" customFormat="1" ht="15" x14ac:dyDescent="0.25">
      <c r="A14" s="33">
        <v>6</v>
      </c>
      <c r="B14" s="41" t="s">
        <v>93</v>
      </c>
      <c r="C14" s="31"/>
      <c r="D14" s="32"/>
      <c r="E14" s="7"/>
      <c r="F14" s="7"/>
      <c r="G14" s="7"/>
      <c r="H14" s="7"/>
      <c r="I14" s="7"/>
      <c r="J14" s="92"/>
      <c r="L14" s="85"/>
      <c r="M14" s="85"/>
      <c r="N14" s="85"/>
      <c r="O14" s="85"/>
      <c r="P14" s="85"/>
      <c r="Q14" s="85"/>
    </row>
    <row r="15" spans="1:17" s="4" customFormat="1" ht="28.5" x14ac:dyDescent="0.25">
      <c r="A15" s="36"/>
      <c r="B15" s="40" t="s">
        <v>122</v>
      </c>
      <c r="C15" s="31">
        <v>42</v>
      </c>
      <c r="D15" s="36" t="s">
        <v>7</v>
      </c>
      <c r="E15" s="7">
        <v>0</v>
      </c>
      <c r="F15" s="7">
        <v>1380</v>
      </c>
      <c r="G15" s="7">
        <f>E15*C15</f>
        <v>0</v>
      </c>
      <c r="H15" s="7">
        <f>F15*C15</f>
        <v>57960</v>
      </c>
      <c r="I15" s="7">
        <f>H15+G15</f>
        <v>57960</v>
      </c>
      <c r="J15" s="92"/>
      <c r="L15" s="85">
        <f t="shared" si="0"/>
        <v>0</v>
      </c>
      <c r="M15" s="85">
        <f t="shared" si="0"/>
        <v>1380</v>
      </c>
      <c r="N15" s="85">
        <f t="shared" si="1"/>
        <v>0</v>
      </c>
      <c r="O15" s="85">
        <f t="shared" si="1"/>
        <v>110.4</v>
      </c>
      <c r="P15" s="85">
        <f t="shared" si="2"/>
        <v>0</v>
      </c>
      <c r="Q15" s="85">
        <f t="shared" si="2"/>
        <v>1269.5999999999999</v>
      </c>
    </row>
    <row r="16" spans="1:17" s="4" customFormat="1" ht="15" x14ac:dyDescent="0.25">
      <c r="A16" s="33">
        <v>7</v>
      </c>
      <c r="B16" s="42" t="s">
        <v>123</v>
      </c>
      <c r="C16" s="43"/>
      <c r="D16" s="33"/>
      <c r="E16" s="10">
        <v>0</v>
      </c>
      <c r="F16" s="10">
        <v>0</v>
      </c>
      <c r="G16" s="10"/>
      <c r="H16" s="10"/>
      <c r="I16" s="10"/>
      <c r="J16" s="93"/>
      <c r="L16" s="85">
        <f t="shared" si="0"/>
        <v>0</v>
      </c>
      <c r="M16" s="85">
        <f t="shared" si="0"/>
        <v>0</v>
      </c>
      <c r="N16" s="85">
        <f t="shared" si="1"/>
        <v>0</v>
      </c>
      <c r="O16" s="85">
        <f t="shared" si="1"/>
        <v>0</v>
      </c>
      <c r="P16" s="85">
        <f t="shared" si="2"/>
        <v>0</v>
      </c>
      <c r="Q16" s="85">
        <f t="shared" si="2"/>
        <v>0</v>
      </c>
    </row>
    <row r="17" spans="1:17" s="4" customFormat="1" x14ac:dyDescent="0.25">
      <c r="A17" s="36" t="s">
        <v>9</v>
      </c>
      <c r="B17" s="34" t="s">
        <v>143</v>
      </c>
      <c r="C17" s="44">
        <v>3</v>
      </c>
      <c r="D17" s="36" t="s">
        <v>7</v>
      </c>
      <c r="E17" s="7">
        <v>0</v>
      </c>
      <c r="F17" s="7">
        <v>23000</v>
      </c>
      <c r="G17" s="7">
        <f>E17*C17</f>
        <v>0</v>
      </c>
      <c r="H17" s="7">
        <f>F17*C17</f>
        <v>69000</v>
      </c>
      <c r="I17" s="7">
        <f>H17+G17</f>
        <v>69000</v>
      </c>
      <c r="J17" s="92" t="s">
        <v>168</v>
      </c>
      <c r="L17" s="85">
        <f t="shared" si="0"/>
        <v>0</v>
      </c>
      <c r="M17" s="85">
        <f t="shared" si="0"/>
        <v>23000</v>
      </c>
      <c r="N17" s="85">
        <f t="shared" si="1"/>
        <v>0</v>
      </c>
      <c r="O17" s="85">
        <f t="shared" si="1"/>
        <v>1840</v>
      </c>
      <c r="P17" s="85">
        <f t="shared" si="2"/>
        <v>0</v>
      </c>
      <c r="Q17" s="85">
        <f t="shared" si="2"/>
        <v>21160</v>
      </c>
    </row>
    <row r="18" spans="1:17" s="4" customFormat="1" ht="15" x14ac:dyDescent="0.25">
      <c r="A18" s="33">
        <v>8</v>
      </c>
      <c r="B18" s="42" t="s">
        <v>124</v>
      </c>
      <c r="C18" s="43"/>
      <c r="D18" s="33"/>
      <c r="E18" s="10"/>
      <c r="F18" s="10"/>
      <c r="G18" s="10"/>
      <c r="H18" s="10"/>
      <c r="I18" s="10"/>
      <c r="J18" s="93"/>
      <c r="L18" s="85"/>
      <c r="M18" s="85"/>
      <c r="N18" s="85"/>
      <c r="O18" s="85"/>
      <c r="P18" s="85"/>
      <c r="Q18" s="85"/>
    </row>
    <row r="19" spans="1:17" s="4" customFormat="1" x14ac:dyDescent="0.25">
      <c r="A19" s="36" t="s">
        <v>9</v>
      </c>
      <c r="B19" s="34" t="s">
        <v>144</v>
      </c>
      <c r="C19" s="44">
        <v>4</v>
      </c>
      <c r="D19" s="36" t="s">
        <v>7</v>
      </c>
      <c r="E19" s="7">
        <v>0</v>
      </c>
      <c r="F19" s="7">
        <v>7360</v>
      </c>
      <c r="G19" s="7">
        <f>E19*C19</f>
        <v>0</v>
      </c>
      <c r="H19" s="7">
        <f>F19*C19</f>
        <v>29440</v>
      </c>
      <c r="I19" s="7">
        <f>H19+G19</f>
        <v>29440</v>
      </c>
      <c r="J19" s="92" t="s">
        <v>168</v>
      </c>
      <c r="L19" s="85">
        <f t="shared" si="0"/>
        <v>0</v>
      </c>
      <c r="M19" s="85">
        <f t="shared" si="0"/>
        <v>7360</v>
      </c>
      <c r="N19" s="85">
        <f t="shared" si="1"/>
        <v>0</v>
      </c>
      <c r="O19" s="85">
        <f t="shared" si="1"/>
        <v>588.80000000000007</v>
      </c>
      <c r="P19" s="85">
        <f t="shared" si="2"/>
        <v>0</v>
      </c>
      <c r="Q19" s="85">
        <f t="shared" si="2"/>
        <v>6771.2</v>
      </c>
    </row>
    <row r="20" spans="1:17" s="4" customFormat="1" ht="15" x14ac:dyDescent="0.25">
      <c r="A20" s="227" t="s">
        <v>125</v>
      </c>
      <c r="B20" s="227"/>
      <c r="C20" s="227"/>
      <c r="D20" s="227"/>
      <c r="E20" s="11"/>
      <c r="F20" s="11"/>
      <c r="G20" s="11"/>
      <c r="H20" s="11"/>
      <c r="I20" s="11"/>
      <c r="J20" s="94"/>
      <c r="L20" s="85"/>
      <c r="M20" s="85"/>
      <c r="N20" s="85"/>
      <c r="O20" s="85"/>
      <c r="P20" s="85"/>
      <c r="Q20" s="85"/>
    </row>
    <row r="21" spans="1:17" s="4" customFormat="1" ht="15.75" x14ac:dyDescent="0.25">
      <c r="A21" s="228" t="s">
        <v>141</v>
      </c>
      <c r="B21" s="228"/>
      <c r="C21" s="228"/>
      <c r="D21" s="228"/>
      <c r="E21" s="228"/>
      <c r="F21" s="228"/>
      <c r="G21" s="228"/>
      <c r="H21" s="228"/>
      <c r="I21" s="228"/>
      <c r="J21" s="95"/>
      <c r="L21" s="85"/>
      <c r="M21" s="85"/>
      <c r="N21" s="85"/>
      <c r="O21" s="85"/>
      <c r="P21" s="85"/>
      <c r="Q21" s="85"/>
    </row>
    <row r="22" spans="1:17" ht="15" x14ac:dyDescent="0.25">
      <c r="A22" s="89">
        <v>230010</v>
      </c>
      <c r="B22" s="222" t="s">
        <v>15</v>
      </c>
      <c r="C22" s="222"/>
      <c r="D22" s="222"/>
      <c r="E22" s="222"/>
      <c r="F22" s="222"/>
      <c r="G22" s="222"/>
      <c r="H22" s="222"/>
      <c r="I22" s="222"/>
      <c r="J22" s="96"/>
      <c r="L22" s="85"/>
      <c r="M22" s="85"/>
      <c r="N22" s="85"/>
      <c r="O22" s="85"/>
      <c r="P22" s="85"/>
      <c r="Q22" s="85"/>
    </row>
    <row r="23" spans="1:17" ht="42.75" x14ac:dyDescent="0.25">
      <c r="A23" s="45" t="s">
        <v>9</v>
      </c>
      <c r="B23" s="30" t="s">
        <v>16</v>
      </c>
      <c r="C23" s="31">
        <v>1</v>
      </c>
      <c r="D23" s="32" t="s">
        <v>13</v>
      </c>
      <c r="E23" s="7">
        <v>0</v>
      </c>
      <c r="F23" s="7">
        <v>27600</v>
      </c>
      <c r="G23" s="7">
        <f t="shared" ref="G23:G26" si="3">E23*C23</f>
        <v>0</v>
      </c>
      <c r="H23" s="7">
        <f t="shared" ref="H23:H26" si="4">F23*C23</f>
        <v>27600</v>
      </c>
      <c r="I23" s="7">
        <f t="shared" ref="I23:I26" si="5">H23+G23</f>
        <v>27600</v>
      </c>
      <c r="J23" s="92" t="s">
        <v>169</v>
      </c>
      <c r="L23" s="85">
        <f t="shared" si="0"/>
        <v>0</v>
      </c>
      <c r="M23" s="85">
        <f t="shared" si="0"/>
        <v>27600</v>
      </c>
      <c r="N23" s="85">
        <f t="shared" si="1"/>
        <v>0</v>
      </c>
      <c r="O23" s="85">
        <f t="shared" si="1"/>
        <v>2208</v>
      </c>
      <c r="P23" s="85">
        <f t="shared" si="2"/>
        <v>0</v>
      </c>
      <c r="Q23" s="85">
        <f t="shared" si="2"/>
        <v>25392</v>
      </c>
    </row>
    <row r="24" spans="1:17" ht="42.75" x14ac:dyDescent="0.25">
      <c r="A24" s="45" t="s">
        <v>10</v>
      </c>
      <c r="B24" s="30" t="s">
        <v>17</v>
      </c>
      <c r="C24" s="31">
        <v>1</v>
      </c>
      <c r="D24" s="32" t="s">
        <v>13</v>
      </c>
      <c r="E24" s="7">
        <v>0</v>
      </c>
      <c r="F24" s="7">
        <v>27600</v>
      </c>
      <c r="G24" s="7">
        <f t="shared" si="3"/>
        <v>0</v>
      </c>
      <c r="H24" s="7">
        <f t="shared" si="4"/>
        <v>27600</v>
      </c>
      <c r="I24" s="7">
        <f t="shared" si="5"/>
        <v>27600</v>
      </c>
      <c r="J24" s="92"/>
      <c r="L24" s="85">
        <f t="shared" si="0"/>
        <v>0</v>
      </c>
      <c r="M24" s="85">
        <f t="shared" si="0"/>
        <v>27600</v>
      </c>
      <c r="N24" s="85">
        <f t="shared" si="1"/>
        <v>0</v>
      </c>
      <c r="O24" s="85">
        <f t="shared" si="1"/>
        <v>2208</v>
      </c>
      <c r="P24" s="85">
        <f t="shared" si="2"/>
        <v>0</v>
      </c>
      <c r="Q24" s="85">
        <f t="shared" si="2"/>
        <v>25392</v>
      </c>
    </row>
    <row r="25" spans="1:17" ht="28.5" x14ac:dyDescent="0.25">
      <c r="A25" s="45" t="s">
        <v>11</v>
      </c>
      <c r="B25" s="30" t="s">
        <v>76</v>
      </c>
      <c r="C25" s="31">
        <v>1</v>
      </c>
      <c r="D25" s="32" t="s">
        <v>13</v>
      </c>
      <c r="E25" s="7">
        <v>0</v>
      </c>
      <c r="F25" s="7">
        <v>184000</v>
      </c>
      <c r="G25" s="7">
        <f t="shared" si="3"/>
        <v>0</v>
      </c>
      <c r="H25" s="7">
        <f t="shared" si="4"/>
        <v>184000</v>
      </c>
      <c r="I25" s="7">
        <f t="shared" si="5"/>
        <v>184000</v>
      </c>
      <c r="J25" s="92" t="s">
        <v>168</v>
      </c>
      <c r="L25" s="85">
        <f t="shared" si="0"/>
        <v>0</v>
      </c>
      <c r="M25" s="85">
        <f t="shared" si="0"/>
        <v>184000</v>
      </c>
      <c r="N25" s="85">
        <f t="shared" si="1"/>
        <v>0</v>
      </c>
      <c r="O25" s="85">
        <f t="shared" si="1"/>
        <v>14720</v>
      </c>
      <c r="P25" s="85">
        <f t="shared" si="2"/>
        <v>0</v>
      </c>
      <c r="Q25" s="85">
        <f t="shared" si="2"/>
        <v>169280</v>
      </c>
    </row>
    <row r="26" spans="1:17" ht="42.75" x14ac:dyDescent="0.25">
      <c r="A26" s="45" t="s">
        <v>74</v>
      </c>
      <c r="B26" s="30" t="s">
        <v>14</v>
      </c>
      <c r="C26" s="31">
        <v>1</v>
      </c>
      <c r="D26" s="32" t="s">
        <v>13</v>
      </c>
      <c r="E26" s="7">
        <v>276000</v>
      </c>
      <c r="F26" s="7">
        <v>69000</v>
      </c>
      <c r="G26" s="7">
        <f t="shared" si="3"/>
        <v>276000</v>
      </c>
      <c r="H26" s="7">
        <f t="shared" si="4"/>
        <v>69000</v>
      </c>
      <c r="I26" s="7">
        <f t="shared" si="5"/>
        <v>345000</v>
      </c>
      <c r="J26" s="92" t="s">
        <v>169</v>
      </c>
      <c r="L26" s="85">
        <f t="shared" si="0"/>
        <v>276000</v>
      </c>
      <c r="M26" s="85">
        <f t="shared" si="0"/>
        <v>69000</v>
      </c>
      <c r="N26" s="85">
        <f t="shared" si="1"/>
        <v>22080</v>
      </c>
      <c r="O26" s="85">
        <f t="shared" si="1"/>
        <v>5520</v>
      </c>
      <c r="P26" s="85">
        <f t="shared" si="2"/>
        <v>253920</v>
      </c>
      <c r="Q26" s="85">
        <f t="shared" si="2"/>
        <v>63480</v>
      </c>
    </row>
    <row r="27" spans="1:17" ht="114" x14ac:dyDescent="0.25">
      <c r="A27" s="32" t="s">
        <v>75</v>
      </c>
      <c r="B27" s="30" t="s">
        <v>12</v>
      </c>
      <c r="C27" s="31"/>
      <c r="D27" s="32"/>
      <c r="E27" s="7"/>
      <c r="F27" s="7"/>
      <c r="G27" s="7"/>
      <c r="H27" s="7"/>
      <c r="I27" s="7"/>
      <c r="J27" s="92"/>
      <c r="L27" s="85"/>
      <c r="M27" s="85"/>
      <c r="N27" s="85"/>
      <c r="O27" s="85"/>
      <c r="P27" s="85"/>
      <c r="Q27" s="85"/>
    </row>
    <row r="28" spans="1:17" x14ac:dyDescent="0.25">
      <c r="A28" s="45"/>
      <c r="B28" s="30"/>
      <c r="C28" s="31"/>
      <c r="D28" s="32"/>
      <c r="E28" s="7"/>
      <c r="F28" s="7"/>
      <c r="G28" s="7"/>
      <c r="H28" s="7"/>
      <c r="I28" s="7"/>
      <c r="J28" s="92"/>
      <c r="L28" s="85"/>
      <c r="M28" s="85"/>
      <c r="N28" s="85"/>
      <c r="O28" s="85"/>
      <c r="P28" s="85"/>
      <c r="Q28" s="85"/>
    </row>
    <row r="29" spans="1:17" x14ac:dyDescent="0.25">
      <c r="A29" s="45"/>
      <c r="B29" s="30"/>
      <c r="C29" s="31"/>
      <c r="D29" s="32"/>
      <c r="E29" s="7"/>
      <c r="F29" s="7"/>
      <c r="G29" s="7"/>
      <c r="H29" s="7"/>
      <c r="I29" s="7"/>
      <c r="J29" s="92"/>
      <c r="L29" s="85"/>
      <c r="M29" s="85"/>
      <c r="N29" s="85"/>
      <c r="O29" s="85"/>
      <c r="P29" s="85"/>
      <c r="Q29" s="85"/>
    </row>
    <row r="30" spans="1:17" ht="15" x14ac:dyDescent="0.25">
      <c r="A30" s="89">
        <v>230100</v>
      </c>
      <c r="B30" s="222" t="s">
        <v>18</v>
      </c>
      <c r="C30" s="222"/>
      <c r="D30" s="222"/>
      <c r="E30" s="222"/>
      <c r="F30" s="222"/>
      <c r="G30" s="222"/>
      <c r="H30" s="222"/>
      <c r="I30" s="222"/>
      <c r="J30" s="96"/>
      <c r="L30" s="85"/>
      <c r="M30" s="85"/>
      <c r="N30" s="85"/>
      <c r="O30" s="85"/>
      <c r="P30" s="85"/>
      <c r="Q30" s="85"/>
    </row>
    <row r="31" spans="1:17" x14ac:dyDescent="0.25">
      <c r="A31" s="46">
        <v>230113</v>
      </c>
      <c r="B31" s="30" t="s">
        <v>18</v>
      </c>
      <c r="C31" s="31"/>
      <c r="D31" s="32"/>
      <c r="E31" s="7"/>
      <c r="F31" s="7"/>
      <c r="G31" s="7"/>
      <c r="H31" s="7"/>
      <c r="I31" s="7"/>
      <c r="J31" s="92"/>
      <c r="L31" s="85"/>
      <c r="M31" s="85"/>
      <c r="N31" s="85"/>
      <c r="O31" s="85"/>
      <c r="P31" s="85"/>
      <c r="Q31" s="85"/>
    </row>
    <row r="32" spans="1:17" x14ac:dyDescent="0.25">
      <c r="A32" s="45" t="s">
        <v>9</v>
      </c>
      <c r="B32" s="30" t="s">
        <v>57</v>
      </c>
      <c r="C32" s="31">
        <v>1</v>
      </c>
      <c r="D32" s="32" t="s">
        <v>13</v>
      </c>
      <c r="E32" s="7">
        <v>0</v>
      </c>
      <c r="F32" s="7">
        <v>82800</v>
      </c>
      <c r="G32" s="7">
        <f t="shared" ref="G32:G33" si="6">E32*C32</f>
        <v>0</v>
      </c>
      <c r="H32" s="7">
        <f t="shared" ref="H32:H33" si="7">F32*C32</f>
        <v>82800</v>
      </c>
      <c r="I32" s="7">
        <f t="shared" ref="I32:I33" si="8">H32+G32</f>
        <v>82800</v>
      </c>
      <c r="J32" s="92"/>
      <c r="L32" s="85">
        <f t="shared" si="0"/>
        <v>0</v>
      </c>
      <c r="M32" s="85">
        <f t="shared" si="0"/>
        <v>82800</v>
      </c>
      <c r="N32" s="85">
        <f t="shared" si="1"/>
        <v>0</v>
      </c>
      <c r="O32" s="85">
        <f t="shared" si="1"/>
        <v>6624</v>
      </c>
      <c r="P32" s="85">
        <f t="shared" si="2"/>
        <v>0</v>
      </c>
      <c r="Q32" s="85">
        <f t="shared" si="2"/>
        <v>76176</v>
      </c>
    </row>
    <row r="33" spans="1:17" ht="57" x14ac:dyDescent="0.25">
      <c r="A33" s="45" t="s">
        <v>10</v>
      </c>
      <c r="B33" s="30" t="s">
        <v>149</v>
      </c>
      <c r="C33" s="31">
        <v>1</v>
      </c>
      <c r="D33" s="32" t="s">
        <v>13</v>
      </c>
      <c r="E33" s="7">
        <v>0</v>
      </c>
      <c r="F33" s="7">
        <v>0</v>
      </c>
      <c r="G33" s="7">
        <f t="shared" si="6"/>
        <v>0</v>
      </c>
      <c r="H33" s="7">
        <f t="shared" si="7"/>
        <v>0</v>
      </c>
      <c r="I33" s="7">
        <f t="shared" si="8"/>
        <v>0</v>
      </c>
      <c r="J33" s="92"/>
      <c r="L33" s="85"/>
      <c r="M33" s="85"/>
      <c r="N33" s="85"/>
      <c r="O33" s="85"/>
      <c r="P33" s="85"/>
      <c r="Q33" s="85"/>
    </row>
    <row r="34" spans="1:17" ht="15" x14ac:dyDescent="0.25">
      <c r="A34" s="89">
        <v>230500</v>
      </c>
      <c r="B34" s="222" t="s">
        <v>19</v>
      </c>
      <c r="C34" s="222"/>
      <c r="D34" s="222"/>
      <c r="E34" s="222"/>
      <c r="F34" s="222"/>
      <c r="G34" s="222"/>
      <c r="H34" s="222"/>
      <c r="I34" s="222"/>
      <c r="J34" s="96"/>
      <c r="L34" s="85"/>
      <c r="M34" s="85"/>
      <c r="N34" s="85"/>
      <c r="O34" s="85"/>
      <c r="P34" s="85"/>
      <c r="Q34" s="85"/>
    </row>
    <row r="35" spans="1:17" ht="15" x14ac:dyDescent="0.25">
      <c r="A35" s="46">
        <v>230513.13</v>
      </c>
      <c r="B35" s="47" t="s">
        <v>77</v>
      </c>
      <c r="C35" s="48"/>
      <c r="D35" s="49"/>
      <c r="E35" s="5"/>
      <c r="F35" s="5"/>
      <c r="G35" s="5"/>
      <c r="H35" s="5"/>
      <c r="I35" s="5"/>
      <c r="J35" s="97"/>
      <c r="L35" s="85"/>
      <c r="M35" s="85"/>
      <c r="N35" s="85"/>
      <c r="O35" s="85"/>
      <c r="P35" s="85"/>
      <c r="Q35" s="85"/>
    </row>
    <row r="36" spans="1:17" ht="142.5" x14ac:dyDescent="0.25">
      <c r="A36" s="32" t="s">
        <v>9</v>
      </c>
      <c r="B36" s="30" t="s">
        <v>78</v>
      </c>
      <c r="C36" s="31">
        <v>1</v>
      </c>
      <c r="D36" s="32" t="s">
        <v>79</v>
      </c>
      <c r="E36" s="7">
        <v>1224520</v>
      </c>
      <c r="F36" s="7">
        <v>69000</v>
      </c>
      <c r="G36" s="7">
        <f>E36*C36</f>
        <v>1224520</v>
      </c>
      <c r="H36" s="7">
        <f>F36*C36</f>
        <v>69000</v>
      </c>
      <c r="I36" s="7">
        <f>H36+G36</f>
        <v>1293520</v>
      </c>
      <c r="J36" s="92" t="s">
        <v>170</v>
      </c>
      <c r="L36" s="85">
        <f t="shared" si="0"/>
        <v>1224520</v>
      </c>
      <c r="M36" s="85">
        <f t="shared" si="0"/>
        <v>69000</v>
      </c>
      <c r="N36" s="85">
        <f t="shared" si="1"/>
        <v>97961.600000000006</v>
      </c>
      <c r="O36" s="85">
        <f t="shared" si="1"/>
        <v>5520</v>
      </c>
      <c r="P36" s="85">
        <f t="shared" si="2"/>
        <v>1126558.3999999999</v>
      </c>
      <c r="Q36" s="85">
        <f t="shared" si="2"/>
        <v>63480</v>
      </c>
    </row>
    <row r="37" spans="1:17" ht="15" x14ac:dyDescent="0.25">
      <c r="A37" s="1">
        <v>230513.16</v>
      </c>
      <c r="B37" s="27" t="s">
        <v>50</v>
      </c>
      <c r="C37" s="28"/>
      <c r="D37" s="29"/>
      <c r="E37" s="7"/>
      <c r="F37" s="7"/>
      <c r="G37" s="7"/>
      <c r="H37" s="7"/>
      <c r="I37" s="7"/>
      <c r="J37" s="92"/>
      <c r="L37" s="85"/>
      <c r="M37" s="85"/>
      <c r="N37" s="85"/>
      <c r="O37" s="85"/>
      <c r="P37" s="85"/>
      <c r="Q37" s="85"/>
    </row>
    <row r="38" spans="1:17" ht="57" x14ac:dyDescent="0.25">
      <c r="A38" s="32" t="s">
        <v>9</v>
      </c>
      <c r="B38" s="30" t="s">
        <v>20</v>
      </c>
      <c r="C38" s="31">
        <v>1</v>
      </c>
      <c r="D38" s="32" t="s">
        <v>13</v>
      </c>
      <c r="E38" s="7">
        <v>901600</v>
      </c>
      <c r="F38" s="7">
        <v>151800</v>
      </c>
      <c r="G38" s="7">
        <f>E38*C38</f>
        <v>901600</v>
      </c>
      <c r="H38" s="7">
        <f>F38*C38</f>
        <v>151800</v>
      </c>
      <c r="I38" s="7">
        <f>H38+G38</f>
        <v>1053400</v>
      </c>
      <c r="J38" s="92" t="s">
        <v>169</v>
      </c>
      <c r="L38" s="85">
        <f t="shared" si="0"/>
        <v>901600</v>
      </c>
      <c r="M38" s="85">
        <f t="shared" si="0"/>
        <v>151800</v>
      </c>
      <c r="N38" s="85">
        <f t="shared" si="1"/>
        <v>72128</v>
      </c>
      <c r="O38" s="85">
        <f t="shared" si="1"/>
        <v>12144</v>
      </c>
      <c r="P38" s="85">
        <f t="shared" si="2"/>
        <v>829472</v>
      </c>
      <c r="Q38" s="85">
        <f t="shared" si="2"/>
        <v>139656</v>
      </c>
    </row>
    <row r="39" spans="1:17" ht="15" x14ac:dyDescent="0.25">
      <c r="A39" s="50">
        <v>230519</v>
      </c>
      <c r="B39" s="27" t="s">
        <v>22</v>
      </c>
      <c r="C39" s="28"/>
      <c r="D39" s="29"/>
      <c r="E39" s="7"/>
      <c r="F39" s="7"/>
      <c r="G39" s="7"/>
      <c r="H39" s="7"/>
      <c r="I39" s="7"/>
      <c r="J39" s="92"/>
      <c r="L39" s="85"/>
      <c r="M39" s="85"/>
      <c r="N39" s="85"/>
      <c r="O39" s="85"/>
      <c r="P39" s="85"/>
      <c r="Q39" s="85"/>
    </row>
    <row r="40" spans="1:17" ht="57" x14ac:dyDescent="0.25">
      <c r="A40" s="36" t="s">
        <v>9</v>
      </c>
      <c r="B40" s="34" t="s">
        <v>23</v>
      </c>
      <c r="C40" s="35"/>
      <c r="D40" s="36"/>
      <c r="E40" s="7"/>
      <c r="F40" s="7"/>
      <c r="G40" s="7"/>
      <c r="H40" s="7"/>
      <c r="I40" s="7"/>
      <c r="J40" s="92"/>
      <c r="L40" s="85"/>
      <c r="M40" s="85"/>
      <c r="N40" s="85"/>
      <c r="O40" s="85"/>
      <c r="P40" s="85"/>
      <c r="Q40" s="85"/>
    </row>
    <row r="41" spans="1:17" s="13" customFormat="1" ht="15" x14ac:dyDescent="0.25">
      <c r="A41" s="36"/>
      <c r="B41" s="42" t="s">
        <v>66</v>
      </c>
      <c r="C41" s="35"/>
      <c r="D41" s="36"/>
      <c r="E41" s="11"/>
      <c r="F41" s="11"/>
      <c r="G41" s="11"/>
      <c r="H41" s="11"/>
      <c r="I41" s="11"/>
      <c r="J41" s="94"/>
      <c r="L41" s="85"/>
      <c r="M41" s="85"/>
      <c r="N41" s="85"/>
      <c r="O41" s="85"/>
      <c r="P41" s="85"/>
      <c r="Q41" s="85"/>
    </row>
    <row r="42" spans="1:17" s="13" customFormat="1" x14ac:dyDescent="0.25">
      <c r="A42" s="36" t="s">
        <v>47</v>
      </c>
      <c r="B42" s="34" t="s">
        <v>52</v>
      </c>
      <c r="C42" s="35" t="s">
        <v>69</v>
      </c>
      <c r="D42" s="36" t="s">
        <v>7</v>
      </c>
      <c r="E42" s="7">
        <v>5520</v>
      </c>
      <c r="F42" s="7">
        <v>644</v>
      </c>
      <c r="G42" s="7">
        <f t="shared" ref="G42:G46" si="9">E42*C42</f>
        <v>22080</v>
      </c>
      <c r="H42" s="7">
        <f t="shared" ref="H42:H46" si="10">F42*C42</f>
        <v>2576</v>
      </c>
      <c r="I42" s="7">
        <f t="shared" ref="I42:I46" si="11">H42+G42</f>
        <v>24656</v>
      </c>
      <c r="J42" s="92">
        <v>4</v>
      </c>
      <c r="L42" s="85">
        <f t="shared" si="0"/>
        <v>5520</v>
      </c>
      <c r="M42" s="85">
        <f t="shared" si="0"/>
        <v>644</v>
      </c>
      <c r="N42" s="85">
        <f t="shared" si="1"/>
        <v>441.6</v>
      </c>
      <c r="O42" s="85">
        <f t="shared" si="1"/>
        <v>51.52</v>
      </c>
      <c r="P42" s="85">
        <f t="shared" si="2"/>
        <v>5078.3999999999996</v>
      </c>
      <c r="Q42" s="85">
        <f t="shared" si="2"/>
        <v>592.48</v>
      </c>
    </row>
    <row r="43" spans="1:17" s="13" customFormat="1" x14ac:dyDescent="0.25">
      <c r="A43" s="36" t="s">
        <v>51</v>
      </c>
      <c r="B43" s="51" t="s">
        <v>24</v>
      </c>
      <c r="C43" s="35" t="s">
        <v>69</v>
      </c>
      <c r="D43" s="36" t="s">
        <v>7</v>
      </c>
      <c r="E43" s="7">
        <v>5060</v>
      </c>
      <c r="F43" s="7">
        <v>644</v>
      </c>
      <c r="G43" s="7">
        <f t="shared" si="9"/>
        <v>20240</v>
      </c>
      <c r="H43" s="7">
        <f t="shared" si="10"/>
        <v>2576</v>
      </c>
      <c r="I43" s="7">
        <f t="shared" si="11"/>
        <v>22816</v>
      </c>
      <c r="J43" s="92">
        <v>4</v>
      </c>
      <c r="L43" s="85">
        <f t="shared" si="0"/>
        <v>5060</v>
      </c>
      <c r="M43" s="85">
        <f t="shared" si="0"/>
        <v>644</v>
      </c>
      <c r="N43" s="85">
        <f t="shared" si="1"/>
        <v>404.8</v>
      </c>
      <c r="O43" s="85">
        <f t="shared" si="1"/>
        <v>51.52</v>
      </c>
      <c r="P43" s="85">
        <f t="shared" si="2"/>
        <v>4655.2</v>
      </c>
      <c r="Q43" s="85">
        <f t="shared" si="2"/>
        <v>592.48</v>
      </c>
    </row>
    <row r="44" spans="1:17" s="13" customFormat="1" x14ac:dyDescent="0.25">
      <c r="A44" s="36" t="s">
        <v>26</v>
      </c>
      <c r="B44" s="51" t="s">
        <v>27</v>
      </c>
      <c r="C44" s="35" t="s">
        <v>69</v>
      </c>
      <c r="D44" s="36" t="s">
        <v>7</v>
      </c>
      <c r="E44" s="7">
        <v>644</v>
      </c>
      <c r="F44" s="7">
        <v>276</v>
      </c>
      <c r="G44" s="7">
        <f t="shared" si="9"/>
        <v>2576</v>
      </c>
      <c r="H44" s="7">
        <f t="shared" si="10"/>
        <v>1104</v>
      </c>
      <c r="I44" s="7">
        <f t="shared" si="11"/>
        <v>3680</v>
      </c>
      <c r="J44" s="92">
        <v>4</v>
      </c>
      <c r="L44" s="85">
        <f t="shared" si="0"/>
        <v>644</v>
      </c>
      <c r="M44" s="85">
        <f t="shared" si="0"/>
        <v>276</v>
      </c>
      <c r="N44" s="85">
        <f t="shared" si="1"/>
        <v>51.52</v>
      </c>
      <c r="O44" s="85">
        <f t="shared" si="1"/>
        <v>22.080000000000002</v>
      </c>
      <c r="P44" s="85">
        <f t="shared" si="2"/>
        <v>592.48</v>
      </c>
      <c r="Q44" s="85">
        <f t="shared" si="2"/>
        <v>253.92</v>
      </c>
    </row>
    <row r="45" spans="1:17" s="13" customFormat="1" x14ac:dyDescent="0.25">
      <c r="A45" s="36" t="s">
        <v>28</v>
      </c>
      <c r="B45" s="51" t="s">
        <v>29</v>
      </c>
      <c r="C45" s="35" t="s">
        <v>69</v>
      </c>
      <c r="D45" s="36" t="s">
        <v>7</v>
      </c>
      <c r="E45" s="7">
        <v>368</v>
      </c>
      <c r="F45" s="7">
        <v>184</v>
      </c>
      <c r="G45" s="7">
        <f t="shared" si="9"/>
        <v>1472</v>
      </c>
      <c r="H45" s="7">
        <f t="shared" si="10"/>
        <v>736</v>
      </c>
      <c r="I45" s="7">
        <f t="shared" si="11"/>
        <v>2208</v>
      </c>
      <c r="J45" s="92">
        <v>4</v>
      </c>
      <c r="L45" s="85">
        <f t="shared" si="0"/>
        <v>368</v>
      </c>
      <c r="M45" s="85">
        <f t="shared" si="0"/>
        <v>184</v>
      </c>
      <c r="N45" s="85">
        <f t="shared" si="1"/>
        <v>29.44</v>
      </c>
      <c r="O45" s="85">
        <f t="shared" si="1"/>
        <v>14.72</v>
      </c>
      <c r="P45" s="85">
        <f t="shared" si="2"/>
        <v>338.56</v>
      </c>
      <c r="Q45" s="85">
        <f t="shared" si="2"/>
        <v>169.28</v>
      </c>
    </row>
    <row r="46" spans="1:17" s="13" customFormat="1" x14ac:dyDescent="0.25">
      <c r="A46" s="36" t="s">
        <v>48</v>
      </c>
      <c r="B46" s="51" t="s">
        <v>55</v>
      </c>
      <c r="C46" s="35" t="s">
        <v>59</v>
      </c>
      <c r="D46" s="36" t="s">
        <v>7</v>
      </c>
      <c r="E46" s="7">
        <v>13340</v>
      </c>
      <c r="F46" s="7">
        <v>1840</v>
      </c>
      <c r="G46" s="7">
        <f t="shared" si="9"/>
        <v>26680</v>
      </c>
      <c r="H46" s="7">
        <f t="shared" si="10"/>
        <v>3680</v>
      </c>
      <c r="I46" s="7">
        <f t="shared" si="11"/>
        <v>30360</v>
      </c>
      <c r="J46" s="92">
        <v>2</v>
      </c>
      <c r="L46" s="85">
        <f t="shared" si="0"/>
        <v>13340</v>
      </c>
      <c r="M46" s="85">
        <f t="shared" si="0"/>
        <v>1840</v>
      </c>
      <c r="N46" s="85">
        <f t="shared" si="1"/>
        <v>1067.2</v>
      </c>
      <c r="O46" s="85">
        <f t="shared" si="1"/>
        <v>147.20000000000002</v>
      </c>
      <c r="P46" s="85">
        <f t="shared" si="2"/>
        <v>12272.8</v>
      </c>
      <c r="Q46" s="85">
        <f t="shared" si="2"/>
        <v>1692.8</v>
      </c>
    </row>
    <row r="47" spans="1:17" s="13" customFormat="1" ht="15" x14ac:dyDescent="0.25">
      <c r="A47" s="36"/>
      <c r="B47" s="42" t="s">
        <v>67</v>
      </c>
      <c r="C47" s="35"/>
      <c r="D47" s="36"/>
      <c r="E47" s="11"/>
      <c r="F47" s="11"/>
      <c r="G47" s="11"/>
      <c r="H47" s="11"/>
      <c r="I47" s="11"/>
      <c r="J47" s="94"/>
      <c r="L47" s="85">
        <f t="shared" si="0"/>
        <v>0</v>
      </c>
      <c r="M47" s="85">
        <f t="shared" si="0"/>
        <v>0</v>
      </c>
      <c r="N47" s="85">
        <f t="shared" si="1"/>
        <v>0</v>
      </c>
      <c r="O47" s="85">
        <f t="shared" si="1"/>
        <v>0</v>
      </c>
      <c r="P47" s="85">
        <f t="shared" si="2"/>
        <v>0</v>
      </c>
      <c r="Q47" s="85">
        <f t="shared" si="2"/>
        <v>0</v>
      </c>
    </row>
    <row r="48" spans="1:17" s="13" customFormat="1" x14ac:dyDescent="0.25">
      <c r="A48" s="36" t="s">
        <v>47</v>
      </c>
      <c r="B48" s="51" t="s">
        <v>24</v>
      </c>
      <c r="C48" s="35" t="s">
        <v>68</v>
      </c>
      <c r="D48" s="36" t="s">
        <v>7</v>
      </c>
      <c r="E48" s="7">
        <v>5520</v>
      </c>
      <c r="F48" s="7">
        <v>644</v>
      </c>
      <c r="G48" s="7">
        <f t="shared" ref="G48:G49" si="12">E48*C48</f>
        <v>33120</v>
      </c>
      <c r="H48" s="7">
        <f t="shared" ref="H48:H49" si="13">F48*C48</f>
        <v>3864</v>
      </c>
      <c r="I48" s="7">
        <f t="shared" ref="I48:I49" si="14">H48+G48</f>
        <v>36984</v>
      </c>
      <c r="J48" s="92">
        <v>6</v>
      </c>
      <c r="L48" s="85">
        <f t="shared" si="0"/>
        <v>5520</v>
      </c>
      <c r="M48" s="85">
        <f t="shared" si="0"/>
        <v>644</v>
      </c>
      <c r="N48" s="85">
        <f t="shared" si="1"/>
        <v>441.6</v>
      </c>
      <c r="O48" s="85">
        <f t="shared" si="1"/>
        <v>51.52</v>
      </c>
      <c r="P48" s="85">
        <f t="shared" si="2"/>
        <v>5078.3999999999996</v>
      </c>
      <c r="Q48" s="85">
        <f t="shared" si="2"/>
        <v>592.48</v>
      </c>
    </row>
    <row r="49" spans="1:17" s="13" customFormat="1" x14ac:dyDescent="0.25">
      <c r="A49" s="36" t="s">
        <v>51</v>
      </c>
      <c r="B49" s="51" t="s">
        <v>27</v>
      </c>
      <c r="C49" s="35" t="s">
        <v>68</v>
      </c>
      <c r="D49" s="36" t="s">
        <v>7</v>
      </c>
      <c r="E49" s="7">
        <v>644</v>
      </c>
      <c r="F49" s="7">
        <v>276</v>
      </c>
      <c r="G49" s="7">
        <f t="shared" si="12"/>
        <v>3864</v>
      </c>
      <c r="H49" s="7">
        <f t="shared" si="13"/>
        <v>1656</v>
      </c>
      <c r="I49" s="7">
        <f t="shared" si="14"/>
        <v>5520</v>
      </c>
      <c r="J49" s="92">
        <v>6</v>
      </c>
      <c r="L49" s="85">
        <f t="shared" si="0"/>
        <v>644</v>
      </c>
      <c r="M49" s="85">
        <f t="shared" si="0"/>
        <v>276</v>
      </c>
      <c r="N49" s="85">
        <f t="shared" si="1"/>
        <v>51.52</v>
      </c>
      <c r="O49" s="85">
        <f t="shared" si="1"/>
        <v>22.080000000000002</v>
      </c>
      <c r="P49" s="85">
        <f t="shared" si="2"/>
        <v>592.48</v>
      </c>
      <c r="Q49" s="85">
        <f t="shared" si="2"/>
        <v>253.92</v>
      </c>
    </row>
    <row r="50" spans="1:17" ht="15" x14ac:dyDescent="0.25">
      <c r="A50" s="50">
        <v>230523</v>
      </c>
      <c r="B50" s="27" t="s">
        <v>30</v>
      </c>
      <c r="C50" s="37"/>
      <c r="D50" s="36"/>
      <c r="E50" s="7"/>
      <c r="F50" s="7"/>
      <c r="G50" s="7"/>
      <c r="H50" s="7"/>
      <c r="I50" s="7"/>
      <c r="J50" s="92"/>
      <c r="L50" s="85"/>
      <c r="M50" s="85"/>
      <c r="N50" s="85"/>
      <c r="O50" s="85"/>
      <c r="P50" s="85"/>
      <c r="Q50" s="85"/>
    </row>
    <row r="51" spans="1:17" ht="57" x14ac:dyDescent="0.25">
      <c r="A51" s="52"/>
      <c r="B51" s="34" t="s">
        <v>155</v>
      </c>
      <c r="C51" s="35"/>
      <c r="D51" s="36"/>
      <c r="E51" s="7"/>
      <c r="F51" s="7"/>
      <c r="G51" s="7"/>
      <c r="H51" s="7"/>
      <c r="I51" s="7"/>
      <c r="J51" s="92"/>
      <c r="L51" s="85"/>
      <c r="M51" s="85"/>
      <c r="N51" s="85"/>
      <c r="O51" s="85"/>
      <c r="P51" s="85"/>
      <c r="Q51" s="85"/>
    </row>
    <row r="52" spans="1:17" ht="15" x14ac:dyDescent="0.25">
      <c r="A52" s="52"/>
      <c r="B52" s="27" t="s">
        <v>62</v>
      </c>
      <c r="C52" s="35"/>
      <c r="D52" s="36"/>
      <c r="E52" s="7"/>
      <c r="F52" s="7"/>
      <c r="G52" s="7"/>
      <c r="H52" s="7"/>
      <c r="I52" s="7"/>
      <c r="J52" s="92"/>
      <c r="L52" s="85"/>
      <c r="M52" s="85"/>
      <c r="N52" s="85"/>
      <c r="O52" s="85"/>
      <c r="P52" s="85"/>
      <c r="Q52" s="85"/>
    </row>
    <row r="53" spans="1:17" ht="15" x14ac:dyDescent="0.25">
      <c r="A53" s="33" t="s">
        <v>47</v>
      </c>
      <c r="B53" s="27" t="s">
        <v>60</v>
      </c>
      <c r="C53" s="37"/>
      <c r="D53" s="36"/>
      <c r="E53" s="7"/>
      <c r="F53" s="7"/>
      <c r="G53" s="7"/>
      <c r="H53" s="7"/>
      <c r="I53" s="7"/>
      <c r="J53" s="92"/>
      <c r="L53" s="85"/>
      <c r="M53" s="85"/>
      <c r="N53" s="85"/>
      <c r="O53" s="85"/>
      <c r="P53" s="85"/>
      <c r="Q53" s="85"/>
    </row>
    <row r="54" spans="1:17" ht="15" x14ac:dyDescent="0.25">
      <c r="A54" s="36" t="s">
        <v>9</v>
      </c>
      <c r="B54" s="27" t="s">
        <v>61</v>
      </c>
      <c r="C54" s="35"/>
      <c r="D54" s="36"/>
      <c r="E54" s="7"/>
      <c r="F54" s="7"/>
      <c r="G54" s="7"/>
      <c r="H54" s="7"/>
      <c r="I54" s="7"/>
      <c r="J54" s="92"/>
      <c r="L54" s="85"/>
      <c r="M54" s="85"/>
      <c r="N54" s="85"/>
      <c r="O54" s="85"/>
      <c r="P54" s="85"/>
      <c r="Q54" s="85"/>
    </row>
    <row r="55" spans="1:17" x14ac:dyDescent="0.25">
      <c r="A55" s="36"/>
      <c r="B55" s="34" t="s">
        <v>80</v>
      </c>
      <c r="C55" s="35" t="s">
        <v>69</v>
      </c>
      <c r="D55" s="36" t="s">
        <v>7</v>
      </c>
      <c r="E55" s="7">
        <v>39100</v>
      </c>
      <c r="F55" s="7">
        <v>920</v>
      </c>
      <c r="G55" s="7">
        <f>E55*C55</f>
        <v>156400</v>
      </c>
      <c r="H55" s="7">
        <f>F55*C55</f>
        <v>3680</v>
      </c>
      <c r="I55" s="7">
        <f>H55+G55</f>
        <v>160080</v>
      </c>
      <c r="J55" s="92">
        <v>4</v>
      </c>
      <c r="L55" s="85">
        <f t="shared" si="0"/>
        <v>39100</v>
      </c>
      <c r="M55" s="85">
        <f t="shared" si="0"/>
        <v>920</v>
      </c>
      <c r="N55" s="85">
        <f t="shared" si="1"/>
        <v>3128</v>
      </c>
      <c r="O55" s="85">
        <f t="shared" si="1"/>
        <v>73.600000000000009</v>
      </c>
      <c r="P55" s="85">
        <f t="shared" si="2"/>
        <v>35972</v>
      </c>
      <c r="Q55" s="85">
        <f t="shared" si="2"/>
        <v>846.4</v>
      </c>
    </row>
    <row r="56" spans="1:17" ht="15" x14ac:dyDescent="0.25">
      <c r="A56" s="36" t="s">
        <v>10</v>
      </c>
      <c r="B56" s="27" t="s">
        <v>33</v>
      </c>
      <c r="C56" s="35"/>
      <c r="D56" s="36"/>
      <c r="E56" s="7"/>
      <c r="F56" s="7"/>
      <c r="G56" s="7"/>
      <c r="H56" s="7"/>
      <c r="I56" s="7"/>
      <c r="J56" s="92"/>
      <c r="L56" s="85"/>
      <c r="M56" s="85"/>
      <c r="N56" s="85"/>
      <c r="O56" s="85"/>
      <c r="P56" s="85"/>
      <c r="Q56" s="85"/>
    </row>
    <row r="57" spans="1:17" x14ac:dyDescent="0.25">
      <c r="A57" s="36"/>
      <c r="B57" s="34" t="s">
        <v>80</v>
      </c>
      <c r="C57" s="35" t="s">
        <v>59</v>
      </c>
      <c r="D57" s="36" t="s">
        <v>7</v>
      </c>
      <c r="E57" s="7">
        <v>80868</v>
      </c>
      <c r="F57" s="7">
        <v>920</v>
      </c>
      <c r="G57" s="7">
        <f>E57*C57</f>
        <v>161736</v>
      </c>
      <c r="H57" s="7">
        <f>F57*C57</f>
        <v>1840</v>
      </c>
      <c r="I57" s="7">
        <f>H57+G57</f>
        <v>163576</v>
      </c>
      <c r="J57" s="92">
        <v>2</v>
      </c>
      <c r="L57" s="85">
        <f t="shared" si="0"/>
        <v>80868</v>
      </c>
      <c r="M57" s="85">
        <f t="shared" si="0"/>
        <v>920</v>
      </c>
      <c r="N57" s="85">
        <f t="shared" si="1"/>
        <v>6469.4400000000005</v>
      </c>
      <c r="O57" s="85">
        <f t="shared" si="1"/>
        <v>73.600000000000009</v>
      </c>
      <c r="P57" s="85">
        <f t="shared" si="2"/>
        <v>74398.559999999998</v>
      </c>
      <c r="Q57" s="85">
        <f t="shared" si="2"/>
        <v>846.4</v>
      </c>
    </row>
    <row r="58" spans="1:17" ht="15" x14ac:dyDescent="0.25">
      <c r="A58" s="36"/>
      <c r="B58" s="27" t="s">
        <v>64</v>
      </c>
      <c r="C58" s="53"/>
      <c r="D58" s="36"/>
      <c r="E58" s="7"/>
      <c r="F58" s="7"/>
      <c r="G58" s="7"/>
      <c r="H58" s="7"/>
      <c r="I58" s="7"/>
      <c r="J58" s="92"/>
      <c r="L58" s="85"/>
      <c r="M58" s="85"/>
      <c r="N58" s="85"/>
      <c r="O58" s="85"/>
      <c r="P58" s="85"/>
      <c r="Q58" s="85"/>
    </row>
    <row r="59" spans="1:17" ht="15" x14ac:dyDescent="0.25">
      <c r="A59" s="36" t="s">
        <v>9</v>
      </c>
      <c r="B59" s="27" t="s">
        <v>61</v>
      </c>
      <c r="C59" s="35"/>
      <c r="D59" s="36"/>
      <c r="E59" s="7"/>
      <c r="F59" s="7"/>
      <c r="G59" s="7"/>
      <c r="H59" s="7"/>
      <c r="I59" s="7"/>
      <c r="J59" s="92"/>
      <c r="L59" s="85"/>
      <c r="M59" s="85"/>
      <c r="N59" s="85"/>
      <c r="O59" s="85"/>
      <c r="P59" s="85"/>
      <c r="Q59" s="85"/>
    </row>
    <row r="60" spans="1:17" x14ac:dyDescent="0.25">
      <c r="A60" s="36"/>
      <c r="B60" s="34" t="s">
        <v>80</v>
      </c>
      <c r="C60" s="35" t="s">
        <v>68</v>
      </c>
      <c r="D60" s="36" t="s">
        <v>7</v>
      </c>
      <c r="E60" s="7">
        <v>39100</v>
      </c>
      <c r="F60" s="7">
        <v>920</v>
      </c>
      <c r="G60" s="7">
        <f>E60*C60</f>
        <v>234600</v>
      </c>
      <c r="H60" s="7">
        <f>F60*C60</f>
        <v>5520</v>
      </c>
      <c r="I60" s="7">
        <f>H60+G60</f>
        <v>240120</v>
      </c>
      <c r="J60" s="92">
        <v>6</v>
      </c>
      <c r="L60" s="85">
        <f t="shared" si="0"/>
        <v>39100</v>
      </c>
      <c r="M60" s="85">
        <f t="shared" si="0"/>
        <v>920</v>
      </c>
      <c r="N60" s="85">
        <f t="shared" si="1"/>
        <v>3128</v>
      </c>
      <c r="O60" s="85">
        <f t="shared" si="1"/>
        <v>73.600000000000009</v>
      </c>
      <c r="P60" s="85">
        <f t="shared" si="2"/>
        <v>35972</v>
      </c>
      <c r="Q60" s="85">
        <f t="shared" si="2"/>
        <v>846.4</v>
      </c>
    </row>
    <row r="61" spans="1:17" ht="15" x14ac:dyDescent="0.25">
      <c r="A61" s="36" t="s">
        <v>10</v>
      </c>
      <c r="B61" s="27" t="s">
        <v>63</v>
      </c>
      <c r="C61" s="35"/>
      <c r="D61" s="36"/>
      <c r="E61" s="7"/>
      <c r="F61" s="7"/>
      <c r="G61" s="7"/>
      <c r="H61" s="7"/>
      <c r="I61" s="7"/>
      <c r="J61" s="92"/>
      <c r="L61" s="85"/>
      <c r="M61" s="85"/>
      <c r="N61" s="85"/>
      <c r="O61" s="85"/>
      <c r="P61" s="85"/>
      <c r="Q61" s="85"/>
    </row>
    <row r="62" spans="1:17" x14ac:dyDescent="0.25">
      <c r="A62" s="36"/>
      <c r="B62" s="34" t="s">
        <v>80</v>
      </c>
      <c r="C62" s="35" t="s">
        <v>65</v>
      </c>
      <c r="D62" s="36" t="s">
        <v>7</v>
      </c>
      <c r="E62" s="7">
        <v>46920</v>
      </c>
      <c r="F62" s="7">
        <v>920</v>
      </c>
      <c r="G62" s="7">
        <f>E62*C62</f>
        <v>140760</v>
      </c>
      <c r="H62" s="7">
        <f>F62*C62</f>
        <v>2760</v>
      </c>
      <c r="I62" s="7">
        <f>H62+G62</f>
        <v>143520</v>
      </c>
      <c r="J62" s="92">
        <v>3</v>
      </c>
      <c r="L62" s="85">
        <f t="shared" si="0"/>
        <v>46920</v>
      </c>
      <c r="M62" s="85">
        <f t="shared" si="0"/>
        <v>920</v>
      </c>
      <c r="N62" s="85">
        <f t="shared" si="1"/>
        <v>3753.6</v>
      </c>
      <c r="O62" s="85">
        <f t="shared" si="1"/>
        <v>73.600000000000009</v>
      </c>
      <c r="P62" s="85">
        <f t="shared" si="2"/>
        <v>43166.400000000001</v>
      </c>
      <c r="Q62" s="85">
        <f t="shared" si="2"/>
        <v>846.4</v>
      </c>
    </row>
    <row r="63" spans="1:17" ht="15" x14ac:dyDescent="0.25">
      <c r="A63" s="36" t="s">
        <v>11</v>
      </c>
      <c r="B63" s="27" t="s">
        <v>33</v>
      </c>
      <c r="C63" s="35"/>
      <c r="D63" s="36"/>
      <c r="E63" s="7"/>
      <c r="F63" s="7"/>
      <c r="G63" s="7"/>
      <c r="H63" s="7"/>
      <c r="I63" s="7"/>
      <c r="J63" s="92"/>
      <c r="L63" s="85"/>
      <c r="M63" s="85"/>
      <c r="N63" s="85"/>
      <c r="O63" s="85"/>
      <c r="P63" s="85"/>
      <c r="Q63" s="85"/>
    </row>
    <row r="64" spans="1:17" x14ac:dyDescent="0.25">
      <c r="A64" s="36"/>
      <c r="B64" s="34" t="s">
        <v>80</v>
      </c>
      <c r="C64" s="35" t="s">
        <v>65</v>
      </c>
      <c r="D64" s="36" t="s">
        <v>7</v>
      </c>
      <c r="E64" s="7">
        <v>80868</v>
      </c>
      <c r="F64" s="7">
        <v>3680</v>
      </c>
      <c r="G64" s="7">
        <f>E64*C64</f>
        <v>242604</v>
      </c>
      <c r="H64" s="7">
        <f>F64*C64</f>
        <v>11040</v>
      </c>
      <c r="I64" s="7">
        <f>H64+G64</f>
        <v>253644</v>
      </c>
      <c r="J64" s="92">
        <v>3</v>
      </c>
      <c r="L64" s="85">
        <f t="shared" si="0"/>
        <v>80868</v>
      </c>
      <c r="M64" s="85">
        <f t="shared" si="0"/>
        <v>3680</v>
      </c>
      <c r="N64" s="85">
        <f t="shared" si="1"/>
        <v>6469.4400000000005</v>
      </c>
      <c r="O64" s="85">
        <f t="shared" si="1"/>
        <v>294.40000000000003</v>
      </c>
      <c r="P64" s="85">
        <f t="shared" si="2"/>
        <v>74398.559999999998</v>
      </c>
      <c r="Q64" s="85">
        <f t="shared" si="2"/>
        <v>3385.6</v>
      </c>
    </row>
    <row r="65" spans="1:17" ht="15" x14ac:dyDescent="0.25">
      <c r="A65" s="36" t="s">
        <v>74</v>
      </c>
      <c r="B65" s="27" t="s">
        <v>70</v>
      </c>
      <c r="C65" s="35"/>
      <c r="D65" s="36"/>
      <c r="E65" s="7"/>
      <c r="F65" s="7"/>
      <c r="G65" s="7"/>
      <c r="H65" s="7"/>
      <c r="I65" s="7"/>
      <c r="J65" s="92"/>
      <c r="L65" s="85"/>
      <c r="M65" s="85"/>
      <c r="N65" s="85"/>
      <c r="O65" s="85"/>
      <c r="P65" s="85"/>
      <c r="Q65" s="85"/>
    </row>
    <row r="66" spans="1:17" x14ac:dyDescent="0.25">
      <c r="A66" s="36"/>
      <c r="B66" s="34" t="s">
        <v>80</v>
      </c>
      <c r="C66" s="35" t="s">
        <v>65</v>
      </c>
      <c r="D66" s="36" t="s">
        <v>7</v>
      </c>
      <c r="E66" s="7">
        <v>45908</v>
      </c>
      <c r="F66" s="7">
        <v>3680</v>
      </c>
      <c r="G66" s="7">
        <f>E66*C66</f>
        <v>137724</v>
      </c>
      <c r="H66" s="7">
        <f>F66*C66</f>
        <v>11040</v>
      </c>
      <c r="I66" s="7">
        <f>H66+G66</f>
        <v>148764</v>
      </c>
      <c r="J66" s="92">
        <v>3</v>
      </c>
      <c r="L66" s="85">
        <f t="shared" si="0"/>
        <v>45908</v>
      </c>
      <c r="M66" s="85">
        <f t="shared" si="0"/>
        <v>3680</v>
      </c>
      <c r="N66" s="85">
        <f t="shared" si="1"/>
        <v>3672.64</v>
      </c>
      <c r="O66" s="85">
        <f t="shared" si="1"/>
        <v>294.40000000000003</v>
      </c>
      <c r="P66" s="85">
        <f t="shared" si="2"/>
        <v>42235.360000000001</v>
      </c>
      <c r="Q66" s="85">
        <f t="shared" si="2"/>
        <v>3385.6</v>
      </c>
    </row>
    <row r="67" spans="1:17" ht="15" x14ac:dyDescent="0.25">
      <c r="A67" s="36" t="s">
        <v>75</v>
      </c>
      <c r="B67" s="27" t="s">
        <v>44</v>
      </c>
      <c r="C67" s="35"/>
      <c r="D67" s="36"/>
      <c r="E67" s="7"/>
      <c r="F67" s="7"/>
      <c r="G67" s="7"/>
      <c r="H67" s="7"/>
      <c r="I67" s="7"/>
      <c r="J67" s="92"/>
      <c r="L67" s="85"/>
      <c r="M67" s="85"/>
      <c r="N67" s="85"/>
      <c r="O67" s="85"/>
      <c r="P67" s="85"/>
      <c r="Q67" s="85"/>
    </row>
    <row r="68" spans="1:17" x14ac:dyDescent="0.25">
      <c r="A68" s="36"/>
      <c r="B68" s="34" t="s">
        <v>80</v>
      </c>
      <c r="C68" s="35" t="s">
        <v>150</v>
      </c>
      <c r="D68" s="36" t="s">
        <v>7</v>
      </c>
      <c r="E68" s="7">
        <v>13800</v>
      </c>
      <c r="F68" s="7">
        <v>920</v>
      </c>
      <c r="G68" s="7">
        <f>E68*C68</f>
        <v>138000</v>
      </c>
      <c r="H68" s="7">
        <f>F68*C68</f>
        <v>9200</v>
      </c>
      <c r="I68" s="7">
        <f>H68+G68</f>
        <v>147200</v>
      </c>
      <c r="J68" s="92">
        <v>10</v>
      </c>
      <c r="L68" s="85">
        <f t="shared" si="0"/>
        <v>13800</v>
      </c>
      <c r="M68" s="85">
        <f t="shared" si="0"/>
        <v>920</v>
      </c>
      <c r="N68" s="85">
        <f t="shared" si="1"/>
        <v>1104</v>
      </c>
      <c r="O68" s="85">
        <f t="shared" si="1"/>
        <v>73.600000000000009</v>
      </c>
      <c r="P68" s="85">
        <f t="shared" si="2"/>
        <v>12696</v>
      </c>
      <c r="Q68" s="85">
        <f t="shared" si="2"/>
        <v>846.4</v>
      </c>
    </row>
    <row r="69" spans="1:17" ht="15" x14ac:dyDescent="0.25">
      <c r="A69" s="54"/>
      <c r="B69" s="41" t="s">
        <v>136</v>
      </c>
      <c r="C69" s="55"/>
      <c r="D69" s="56"/>
      <c r="E69" s="14"/>
      <c r="F69" s="15"/>
      <c r="G69" s="16"/>
      <c r="H69" s="17"/>
      <c r="I69" s="14"/>
      <c r="J69" s="98"/>
      <c r="L69" s="85"/>
      <c r="M69" s="85"/>
      <c r="N69" s="85"/>
      <c r="O69" s="85"/>
      <c r="P69" s="85"/>
      <c r="Q69" s="85"/>
    </row>
    <row r="70" spans="1:17" x14ac:dyDescent="0.25">
      <c r="A70" s="56" t="s">
        <v>9</v>
      </c>
      <c r="B70" s="40" t="s">
        <v>61</v>
      </c>
      <c r="C70" s="55"/>
      <c r="D70" s="56"/>
      <c r="E70" s="14"/>
      <c r="F70" s="18"/>
      <c r="G70" s="16"/>
      <c r="H70" s="17"/>
      <c r="I70" s="14"/>
      <c r="J70" s="98"/>
      <c r="L70" s="85"/>
      <c r="M70" s="85"/>
      <c r="N70" s="85"/>
      <c r="O70" s="85"/>
      <c r="P70" s="85"/>
      <c r="Q70" s="85"/>
    </row>
    <row r="71" spans="1:17" x14ac:dyDescent="0.25">
      <c r="A71" s="56"/>
      <c r="B71" s="40" t="s">
        <v>86</v>
      </c>
      <c r="C71" s="55" t="s">
        <v>139</v>
      </c>
      <c r="D71" s="56" t="s">
        <v>7</v>
      </c>
      <c r="E71" s="7">
        <v>3036</v>
      </c>
      <c r="F71" s="7">
        <v>644</v>
      </c>
      <c r="G71" s="7">
        <f>E71*C71</f>
        <v>142692</v>
      </c>
      <c r="H71" s="7">
        <f>F71*C71</f>
        <v>30268</v>
      </c>
      <c r="I71" s="7">
        <f>H71+G71</f>
        <v>172960</v>
      </c>
      <c r="J71" s="92"/>
      <c r="L71" s="85">
        <f t="shared" ref="L71:M133" si="15">E71</f>
        <v>3036</v>
      </c>
      <c r="M71" s="85">
        <f t="shared" si="15"/>
        <v>644</v>
      </c>
      <c r="N71" s="85">
        <f t="shared" ref="N71:O133" si="16">L71*8%</f>
        <v>242.88</v>
      </c>
      <c r="O71" s="85">
        <f t="shared" si="16"/>
        <v>51.52</v>
      </c>
      <c r="P71" s="85">
        <f t="shared" ref="P71:Q133" si="17">L71-N71</f>
        <v>2793.12</v>
      </c>
      <c r="Q71" s="85">
        <f t="shared" si="17"/>
        <v>592.48</v>
      </c>
    </row>
    <row r="72" spans="1:17" x14ac:dyDescent="0.25">
      <c r="A72" s="56" t="s">
        <v>10</v>
      </c>
      <c r="B72" s="40" t="s">
        <v>137</v>
      </c>
      <c r="C72" s="55"/>
      <c r="D72" s="56"/>
      <c r="E72" s="14"/>
      <c r="F72" s="18"/>
      <c r="G72" s="16"/>
      <c r="H72" s="17"/>
      <c r="I72" s="14"/>
      <c r="J72" s="98"/>
      <c r="L72" s="85"/>
      <c r="M72" s="85"/>
      <c r="N72" s="85"/>
      <c r="O72" s="85"/>
      <c r="P72" s="85"/>
      <c r="Q72" s="85"/>
    </row>
    <row r="73" spans="1:17" x14ac:dyDescent="0.25">
      <c r="A73" s="56"/>
      <c r="B73" s="40" t="s">
        <v>86</v>
      </c>
      <c r="C73" s="55" t="s">
        <v>139</v>
      </c>
      <c r="D73" s="56" t="s">
        <v>7</v>
      </c>
      <c r="E73" s="7">
        <v>3588</v>
      </c>
      <c r="F73" s="7">
        <v>644</v>
      </c>
      <c r="G73" s="7">
        <f>E73*C73</f>
        <v>168636</v>
      </c>
      <c r="H73" s="7">
        <f>F73*C73</f>
        <v>30268</v>
      </c>
      <c r="I73" s="7">
        <f>H73+G73</f>
        <v>198904</v>
      </c>
      <c r="J73" s="92"/>
      <c r="L73" s="85">
        <f t="shared" si="15"/>
        <v>3588</v>
      </c>
      <c r="M73" s="85">
        <f t="shared" si="15"/>
        <v>644</v>
      </c>
      <c r="N73" s="85">
        <f t="shared" si="16"/>
        <v>287.04000000000002</v>
      </c>
      <c r="O73" s="85">
        <f t="shared" si="16"/>
        <v>51.52</v>
      </c>
      <c r="P73" s="85">
        <f t="shared" si="17"/>
        <v>3300.96</v>
      </c>
      <c r="Q73" s="85">
        <f t="shared" si="17"/>
        <v>592.48</v>
      </c>
    </row>
    <row r="74" spans="1:17" x14ac:dyDescent="0.25">
      <c r="A74" s="56" t="s">
        <v>11</v>
      </c>
      <c r="B74" s="40" t="s">
        <v>70</v>
      </c>
      <c r="C74" s="55"/>
      <c r="D74" s="56"/>
      <c r="E74" s="14"/>
      <c r="F74" s="18"/>
      <c r="G74" s="16"/>
      <c r="H74" s="17"/>
      <c r="I74" s="14"/>
      <c r="J74" s="98"/>
      <c r="L74" s="85"/>
      <c r="M74" s="85"/>
      <c r="N74" s="85"/>
      <c r="O74" s="85"/>
      <c r="P74" s="85"/>
      <c r="Q74" s="85"/>
    </row>
    <row r="75" spans="1:17" x14ac:dyDescent="0.25">
      <c r="A75" s="56"/>
      <c r="B75" s="40" t="s">
        <v>86</v>
      </c>
      <c r="C75" s="55" t="s">
        <v>139</v>
      </c>
      <c r="D75" s="56" t="s">
        <v>7</v>
      </c>
      <c r="E75" s="7">
        <v>2944</v>
      </c>
      <c r="F75" s="7">
        <v>644</v>
      </c>
      <c r="G75" s="7">
        <f>E75*C75</f>
        <v>138368</v>
      </c>
      <c r="H75" s="7">
        <f>F75*C75</f>
        <v>30268</v>
      </c>
      <c r="I75" s="7">
        <f>H75+G75</f>
        <v>168636</v>
      </c>
      <c r="J75" s="92"/>
      <c r="L75" s="85">
        <f t="shared" si="15"/>
        <v>2944</v>
      </c>
      <c r="M75" s="85">
        <f t="shared" si="15"/>
        <v>644</v>
      </c>
      <c r="N75" s="85">
        <f t="shared" si="16"/>
        <v>235.52</v>
      </c>
      <c r="O75" s="85">
        <f t="shared" si="16"/>
        <v>51.52</v>
      </c>
      <c r="P75" s="85">
        <f t="shared" si="17"/>
        <v>2708.48</v>
      </c>
      <c r="Q75" s="85">
        <f t="shared" si="17"/>
        <v>592.48</v>
      </c>
    </row>
    <row r="76" spans="1:17" x14ac:dyDescent="0.25">
      <c r="A76" s="56" t="s">
        <v>140</v>
      </c>
      <c r="B76" s="40" t="s">
        <v>138</v>
      </c>
      <c r="C76" s="55"/>
      <c r="D76" s="56"/>
      <c r="E76" s="14"/>
      <c r="F76" s="18"/>
      <c r="G76" s="16"/>
      <c r="H76" s="17"/>
      <c r="I76" s="14"/>
      <c r="J76" s="98"/>
      <c r="L76" s="85"/>
      <c r="M76" s="85"/>
      <c r="N76" s="85"/>
      <c r="O76" s="85"/>
      <c r="P76" s="85"/>
      <c r="Q76" s="85"/>
    </row>
    <row r="77" spans="1:17" x14ac:dyDescent="0.25">
      <c r="A77" s="56"/>
      <c r="B77" s="40" t="s">
        <v>86</v>
      </c>
      <c r="C77" s="55" t="s">
        <v>139</v>
      </c>
      <c r="D77" s="56" t="s">
        <v>7</v>
      </c>
      <c r="E77" s="7">
        <v>2760</v>
      </c>
      <c r="F77" s="7">
        <v>644</v>
      </c>
      <c r="G77" s="7">
        <f>E77*C77</f>
        <v>129720</v>
      </c>
      <c r="H77" s="7">
        <f>F77*C77</f>
        <v>30268</v>
      </c>
      <c r="I77" s="7">
        <f>H77+G77</f>
        <v>159988</v>
      </c>
      <c r="J77" s="92"/>
      <c r="L77" s="85">
        <f t="shared" si="15"/>
        <v>2760</v>
      </c>
      <c r="M77" s="85">
        <f t="shared" si="15"/>
        <v>644</v>
      </c>
      <c r="N77" s="85">
        <f t="shared" si="16"/>
        <v>220.8</v>
      </c>
      <c r="O77" s="85">
        <f t="shared" si="16"/>
        <v>51.52</v>
      </c>
      <c r="P77" s="85">
        <f t="shared" si="17"/>
        <v>2539.1999999999998</v>
      </c>
      <c r="Q77" s="85">
        <f t="shared" si="17"/>
        <v>592.48</v>
      </c>
    </row>
    <row r="78" spans="1:17" ht="15" x14ac:dyDescent="0.25">
      <c r="A78" s="57"/>
      <c r="B78" s="41" t="s">
        <v>145</v>
      </c>
      <c r="C78" s="58"/>
      <c r="D78" s="59"/>
      <c r="E78" s="14"/>
      <c r="F78" s="18"/>
      <c r="G78" s="16"/>
      <c r="H78" s="17"/>
      <c r="I78" s="14"/>
      <c r="J78" s="98"/>
      <c r="L78" s="85"/>
      <c r="M78" s="85"/>
      <c r="N78" s="85"/>
      <c r="O78" s="85"/>
      <c r="P78" s="85"/>
      <c r="Q78" s="85"/>
    </row>
    <row r="79" spans="1:17" x14ac:dyDescent="0.25">
      <c r="A79" s="56" t="s">
        <v>9</v>
      </c>
      <c r="B79" s="40" t="s">
        <v>146</v>
      </c>
      <c r="C79" s="58"/>
      <c r="D79" s="59"/>
      <c r="E79" s="14"/>
      <c r="F79" s="18"/>
      <c r="G79" s="16"/>
      <c r="H79" s="17"/>
      <c r="I79" s="14"/>
      <c r="J79" s="98"/>
      <c r="L79" s="85"/>
      <c r="M79" s="85"/>
      <c r="N79" s="85"/>
      <c r="O79" s="85"/>
      <c r="P79" s="85"/>
      <c r="Q79" s="85"/>
    </row>
    <row r="80" spans="1:17" x14ac:dyDescent="0.25">
      <c r="A80" s="57"/>
      <c r="B80" s="40" t="s">
        <v>147</v>
      </c>
      <c r="C80" s="55" t="s">
        <v>59</v>
      </c>
      <c r="D80" s="56" t="s">
        <v>7</v>
      </c>
      <c r="E80" s="7">
        <v>20148</v>
      </c>
      <c r="F80" s="7">
        <v>920</v>
      </c>
      <c r="G80" s="7">
        <f>E80*C80</f>
        <v>40296</v>
      </c>
      <c r="H80" s="7">
        <f>F80*C80</f>
        <v>1840</v>
      </c>
      <c r="I80" s="7">
        <f>H80+G80</f>
        <v>42136</v>
      </c>
      <c r="J80" s="92">
        <v>2</v>
      </c>
      <c r="L80" s="85">
        <f t="shared" si="15"/>
        <v>20148</v>
      </c>
      <c r="M80" s="85">
        <f t="shared" si="15"/>
        <v>920</v>
      </c>
      <c r="N80" s="85">
        <f t="shared" si="16"/>
        <v>1611.8400000000001</v>
      </c>
      <c r="O80" s="85">
        <f t="shared" si="16"/>
        <v>73.600000000000009</v>
      </c>
      <c r="P80" s="85">
        <f t="shared" si="17"/>
        <v>18536.16</v>
      </c>
      <c r="Q80" s="85">
        <f t="shared" si="17"/>
        <v>846.4</v>
      </c>
    </row>
    <row r="81" spans="1:17" x14ac:dyDescent="0.25">
      <c r="A81" s="57"/>
      <c r="B81" s="40" t="s">
        <v>148</v>
      </c>
      <c r="C81" s="55" t="s">
        <v>59</v>
      </c>
      <c r="D81" s="56" t="s">
        <v>7</v>
      </c>
      <c r="E81" s="7">
        <v>9108</v>
      </c>
      <c r="F81" s="7">
        <v>644</v>
      </c>
      <c r="G81" s="7">
        <f t="shared" ref="G81:G82" si="18">E81*C81</f>
        <v>18216</v>
      </c>
      <c r="H81" s="7">
        <f t="shared" ref="H81:H82" si="19">F81*C81</f>
        <v>1288</v>
      </c>
      <c r="I81" s="7">
        <f t="shared" ref="I81:I82" si="20">H81+G81</f>
        <v>19504</v>
      </c>
      <c r="J81" s="92">
        <v>2</v>
      </c>
      <c r="L81" s="85">
        <f t="shared" si="15"/>
        <v>9108</v>
      </c>
      <c r="M81" s="85">
        <f t="shared" si="15"/>
        <v>644</v>
      </c>
      <c r="N81" s="85">
        <f t="shared" si="16"/>
        <v>728.64</v>
      </c>
      <c r="O81" s="85">
        <f t="shared" si="16"/>
        <v>51.52</v>
      </c>
      <c r="P81" s="85">
        <f t="shared" si="17"/>
        <v>8379.36</v>
      </c>
      <c r="Q81" s="85">
        <f t="shared" si="17"/>
        <v>592.48</v>
      </c>
    </row>
    <row r="82" spans="1:17" x14ac:dyDescent="0.25">
      <c r="A82" s="57"/>
      <c r="B82" s="40" t="s">
        <v>86</v>
      </c>
      <c r="C82" s="55" t="s">
        <v>59</v>
      </c>
      <c r="D82" s="56" t="s">
        <v>7</v>
      </c>
      <c r="E82" s="7">
        <v>3036</v>
      </c>
      <c r="F82" s="7">
        <v>644</v>
      </c>
      <c r="G82" s="7">
        <f t="shared" si="18"/>
        <v>6072</v>
      </c>
      <c r="H82" s="7">
        <f t="shared" si="19"/>
        <v>1288</v>
      </c>
      <c r="I82" s="7">
        <f t="shared" si="20"/>
        <v>7360</v>
      </c>
      <c r="J82" s="92">
        <v>2</v>
      </c>
      <c r="L82" s="85">
        <f t="shared" si="15"/>
        <v>3036</v>
      </c>
      <c r="M82" s="85">
        <f t="shared" si="15"/>
        <v>644</v>
      </c>
      <c r="N82" s="85">
        <f t="shared" si="16"/>
        <v>242.88</v>
      </c>
      <c r="O82" s="85">
        <f t="shared" si="16"/>
        <v>51.52</v>
      </c>
      <c r="P82" s="85">
        <f t="shared" si="17"/>
        <v>2793.12</v>
      </c>
      <c r="Q82" s="85">
        <f t="shared" si="17"/>
        <v>592.48</v>
      </c>
    </row>
    <row r="83" spans="1:17" ht="15" x14ac:dyDescent="0.25">
      <c r="A83" s="50">
        <v>230529.13</v>
      </c>
      <c r="B83" s="27" t="s">
        <v>34</v>
      </c>
      <c r="C83" s="35"/>
      <c r="D83" s="36"/>
      <c r="E83" s="7"/>
      <c r="F83" s="7"/>
      <c r="G83" s="7"/>
      <c r="H83" s="7"/>
      <c r="I83" s="7"/>
      <c r="J83" s="92"/>
      <c r="L83" s="85"/>
      <c r="M83" s="85"/>
      <c r="N83" s="85"/>
      <c r="O83" s="85"/>
      <c r="P83" s="85"/>
      <c r="Q83" s="85"/>
    </row>
    <row r="84" spans="1:17" ht="42.75" x14ac:dyDescent="0.25">
      <c r="A84" s="36" t="s">
        <v>9</v>
      </c>
      <c r="B84" s="34" t="s">
        <v>35</v>
      </c>
      <c r="C84" s="35" t="s">
        <v>25</v>
      </c>
      <c r="D84" s="36" t="s">
        <v>13</v>
      </c>
      <c r="E84" s="7">
        <v>254840</v>
      </c>
      <c r="F84" s="7">
        <v>36340</v>
      </c>
      <c r="G84" s="7">
        <f>E84*C84</f>
        <v>254840</v>
      </c>
      <c r="H84" s="7">
        <f>F84*C84</f>
        <v>36340</v>
      </c>
      <c r="I84" s="7">
        <f>H84+G84</f>
        <v>291180</v>
      </c>
      <c r="J84" s="92" t="s">
        <v>169</v>
      </c>
      <c r="L84" s="85">
        <f t="shared" si="15"/>
        <v>254840</v>
      </c>
      <c r="M84" s="85">
        <f t="shared" si="15"/>
        <v>36340</v>
      </c>
      <c r="N84" s="85">
        <f t="shared" si="16"/>
        <v>20387.2</v>
      </c>
      <c r="O84" s="85">
        <f t="shared" si="16"/>
        <v>2907.2000000000003</v>
      </c>
      <c r="P84" s="85">
        <f t="shared" si="17"/>
        <v>234452.8</v>
      </c>
      <c r="Q84" s="85">
        <f t="shared" si="17"/>
        <v>33432.800000000003</v>
      </c>
    </row>
    <row r="85" spans="1:17" s="19" customFormat="1" ht="15" x14ac:dyDescent="0.2">
      <c r="A85" s="50">
        <v>230529.16</v>
      </c>
      <c r="B85" s="27" t="s">
        <v>153</v>
      </c>
      <c r="C85" s="35"/>
      <c r="D85" s="36"/>
      <c r="E85" s="7"/>
      <c r="F85" s="7"/>
      <c r="G85" s="7"/>
      <c r="H85" s="7"/>
      <c r="I85" s="7"/>
      <c r="J85" s="92"/>
      <c r="L85" s="85"/>
      <c r="M85" s="85"/>
      <c r="N85" s="85"/>
      <c r="O85" s="85"/>
      <c r="P85" s="85"/>
      <c r="Q85" s="85"/>
    </row>
    <row r="86" spans="1:17" s="19" customFormat="1" ht="42.75" x14ac:dyDescent="0.2">
      <c r="A86" s="36" t="s">
        <v>9</v>
      </c>
      <c r="B86" s="34" t="s">
        <v>154</v>
      </c>
      <c r="C86" s="35" t="s">
        <v>25</v>
      </c>
      <c r="D86" s="36" t="s">
        <v>13</v>
      </c>
      <c r="E86" s="7">
        <v>69000</v>
      </c>
      <c r="F86" s="7">
        <v>24840</v>
      </c>
      <c r="G86" s="7">
        <f>E86*C86</f>
        <v>69000</v>
      </c>
      <c r="H86" s="7">
        <f>F86*C86</f>
        <v>24840</v>
      </c>
      <c r="I86" s="7">
        <f>H86+G86</f>
        <v>93840</v>
      </c>
      <c r="J86" s="92" t="s">
        <v>169</v>
      </c>
      <c r="L86" s="85">
        <f t="shared" si="15"/>
        <v>69000</v>
      </c>
      <c r="M86" s="85">
        <f t="shared" si="15"/>
        <v>24840</v>
      </c>
      <c r="N86" s="85">
        <f t="shared" si="16"/>
        <v>5520</v>
      </c>
      <c r="O86" s="85">
        <f t="shared" si="16"/>
        <v>1987.2</v>
      </c>
      <c r="P86" s="85">
        <f t="shared" si="17"/>
        <v>63480</v>
      </c>
      <c r="Q86" s="85">
        <f t="shared" si="17"/>
        <v>22852.799999999999</v>
      </c>
    </row>
    <row r="87" spans="1:17" ht="30" x14ac:dyDescent="0.25">
      <c r="A87" s="50">
        <v>230553</v>
      </c>
      <c r="B87" s="60" t="s">
        <v>53</v>
      </c>
      <c r="C87" s="35"/>
      <c r="D87" s="36"/>
      <c r="E87" s="7"/>
      <c r="F87" s="7"/>
      <c r="G87" s="7"/>
      <c r="H87" s="7"/>
      <c r="I87" s="7"/>
      <c r="J87" s="92"/>
      <c r="L87" s="85"/>
      <c r="M87" s="85"/>
      <c r="N87" s="85"/>
      <c r="O87" s="85"/>
      <c r="P87" s="85"/>
      <c r="Q87" s="85"/>
    </row>
    <row r="88" spans="1:17" ht="42.75" x14ac:dyDescent="0.25">
      <c r="A88" s="36" t="s">
        <v>9</v>
      </c>
      <c r="B88" s="34" t="s">
        <v>54</v>
      </c>
      <c r="C88" s="35" t="s">
        <v>25</v>
      </c>
      <c r="D88" s="36" t="s">
        <v>13</v>
      </c>
      <c r="E88" s="7">
        <v>32200</v>
      </c>
      <c r="F88" s="7">
        <v>9200</v>
      </c>
      <c r="G88" s="7">
        <f>E88*C88</f>
        <v>32200</v>
      </c>
      <c r="H88" s="7">
        <f>F88*C88</f>
        <v>9200</v>
      </c>
      <c r="I88" s="7">
        <f>H88+G88</f>
        <v>41400</v>
      </c>
      <c r="J88" s="92"/>
      <c r="L88" s="85">
        <f t="shared" si="15"/>
        <v>32200</v>
      </c>
      <c r="M88" s="85">
        <f t="shared" si="15"/>
        <v>9200</v>
      </c>
      <c r="N88" s="85">
        <f t="shared" si="16"/>
        <v>2576</v>
      </c>
      <c r="O88" s="85">
        <f t="shared" si="16"/>
        <v>736</v>
      </c>
      <c r="P88" s="85">
        <f t="shared" si="17"/>
        <v>29624</v>
      </c>
      <c r="Q88" s="85">
        <f t="shared" si="17"/>
        <v>8464</v>
      </c>
    </row>
    <row r="89" spans="1:17" ht="15" x14ac:dyDescent="0.25">
      <c r="A89" s="1">
        <v>230700</v>
      </c>
      <c r="B89" s="1" t="s">
        <v>132</v>
      </c>
      <c r="C89" s="35"/>
      <c r="D89" s="36"/>
      <c r="E89" s="7"/>
      <c r="F89" s="7"/>
      <c r="G89" s="7"/>
      <c r="H89" s="7"/>
      <c r="I89" s="7"/>
      <c r="J89" s="92"/>
      <c r="L89" s="85"/>
      <c r="M89" s="85"/>
      <c r="N89" s="85"/>
      <c r="O89" s="85"/>
      <c r="P89" s="85"/>
      <c r="Q89" s="85"/>
    </row>
    <row r="90" spans="1:17" ht="15" x14ac:dyDescent="0.25">
      <c r="A90" s="50">
        <v>230719.13</v>
      </c>
      <c r="B90" s="41" t="s">
        <v>36</v>
      </c>
      <c r="C90" s="35"/>
      <c r="D90" s="36"/>
      <c r="E90" s="7"/>
      <c r="F90" s="7"/>
      <c r="G90" s="7"/>
      <c r="H90" s="7"/>
      <c r="I90" s="7"/>
      <c r="J90" s="92"/>
      <c r="L90" s="85"/>
      <c r="M90" s="85"/>
      <c r="N90" s="85"/>
      <c r="O90" s="85"/>
      <c r="P90" s="85"/>
      <c r="Q90" s="85"/>
    </row>
    <row r="91" spans="1:17" ht="114" x14ac:dyDescent="0.25">
      <c r="A91" s="36" t="s">
        <v>9</v>
      </c>
      <c r="B91" s="40" t="s">
        <v>37</v>
      </c>
      <c r="C91" s="35"/>
      <c r="D91" s="36"/>
      <c r="E91" s="7"/>
      <c r="F91" s="7"/>
      <c r="G91" s="7"/>
      <c r="H91" s="7"/>
      <c r="I91" s="7"/>
      <c r="J91" s="92"/>
      <c r="L91" s="85"/>
      <c r="M91" s="85"/>
      <c r="N91" s="85"/>
      <c r="O91" s="85"/>
      <c r="P91" s="85"/>
      <c r="Q91" s="85"/>
    </row>
    <row r="92" spans="1:17" ht="15" x14ac:dyDescent="0.25">
      <c r="A92" s="52"/>
      <c r="B92" s="41" t="s">
        <v>85</v>
      </c>
      <c r="C92" s="35"/>
      <c r="D92" s="36"/>
      <c r="E92" s="7"/>
      <c r="F92" s="7"/>
      <c r="G92" s="7"/>
      <c r="H92" s="7"/>
      <c r="I92" s="7"/>
      <c r="J92" s="92"/>
      <c r="L92" s="85"/>
      <c r="M92" s="85"/>
      <c r="N92" s="85"/>
      <c r="O92" s="85"/>
      <c r="P92" s="85"/>
      <c r="Q92" s="85"/>
    </row>
    <row r="93" spans="1:17" x14ac:dyDescent="0.25">
      <c r="A93" s="52"/>
      <c r="B93" s="40" t="s">
        <v>86</v>
      </c>
      <c r="C93" s="35" t="s">
        <v>87</v>
      </c>
      <c r="D93" s="36" t="s">
        <v>72</v>
      </c>
      <c r="E93" s="7">
        <v>367.08</v>
      </c>
      <c r="F93" s="7">
        <v>64.400000000000006</v>
      </c>
      <c r="G93" s="7">
        <f>E93*C93</f>
        <v>183540</v>
      </c>
      <c r="H93" s="7">
        <f>F93*C93</f>
        <v>32200.000000000004</v>
      </c>
      <c r="I93" s="7">
        <f>H93+G93</f>
        <v>215740</v>
      </c>
      <c r="J93" s="92"/>
      <c r="L93" s="85">
        <f t="shared" si="15"/>
        <v>367.08</v>
      </c>
      <c r="M93" s="85">
        <f t="shared" si="15"/>
        <v>64.400000000000006</v>
      </c>
      <c r="N93" s="85">
        <f t="shared" si="16"/>
        <v>29.366399999999999</v>
      </c>
      <c r="O93" s="85">
        <f t="shared" si="16"/>
        <v>5.1520000000000001</v>
      </c>
      <c r="P93" s="85">
        <f t="shared" si="17"/>
        <v>337.71359999999999</v>
      </c>
      <c r="Q93" s="85">
        <f t="shared" si="17"/>
        <v>59.248000000000005</v>
      </c>
    </row>
    <row r="94" spans="1:17" ht="15" x14ac:dyDescent="0.25">
      <c r="A94" s="50"/>
      <c r="B94" s="41" t="s">
        <v>38</v>
      </c>
      <c r="C94" s="35"/>
      <c r="D94" s="36"/>
      <c r="E94" s="7"/>
      <c r="F94" s="7"/>
      <c r="G94" s="7"/>
      <c r="H94" s="7"/>
      <c r="I94" s="7"/>
      <c r="J94" s="92"/>
      <c r="L94" s="85"/>
      <c r="M94" s="85"/>
      <c r="N94" s="85"/>
      <c r="O94" s="85"/>
      <c r="P94" s="85"/>
      <c r="Q94" s="85"/>
    </row>
    <row r="95" spans="1:17" ht="15" x14ac:dyDescent="0.25">
      <c r="A95" s="50"/>
      <c r="B95" s="40" t="s">
        <v>32</v>
      </c>
      <c r="C95" s="35" t="s">
        <v>83</v>
      </c>
      <c r="D95" s="36" t="s">
        <v>72</v>
      </c>
      <c r="E95" s="7">
        <v>1830.8</v>
      </c>
      <c r="F95" s="7">
        <v>322</v>
      </c>
      <c r="G95" s="7">
        <f t="shared" ref="G95:G97" si="21">E95*C95</f>
        <v>164772</v>
      </c>
      <c r="H95" s="7">
        <f t="shared" ref="H95:H97" si="22">F95*C95</f>
        <v>28980</v>
      </c>
      <c r="I95" s="7">
        <f t="shared" ref="I95:I97" si="23">H95+G95</f>
        <v>193752</v>
      </c>
      <c r="J95" s="92">
        <v>90</v>
      </c>
      <c r="L95" s="85">
        <f t="shared" si="15"/>
        <v>1830.8</v>
      </c>
      <c r="M95" s="85">
        <f t="shared" si="15"/>
        <v>322</v>
      </c>
      <c r="N95" s="85">
        <f t="shared" si="16"/>
        <v>146.464</v>
      </c>
      <c r="O95" s="85">
        <f t="shared" si="16"/>
        <v>25.76</v>
      </c>
      <c r="P95" s="85">
        <f t="shared" si="17"/>
        <v>1684.336</v>
      </c>
      <c r="Q95" s="85">
        <f t="shared" si="17"/>
        <v>296.24</v>
      </c>
    </row>
    <row r="96" spans="1:17" ht="15" x14ac:dyDescent="0.25">
      <c r="A96" s="50"/>
      <c r="B96" s="40" t="s">
        <v>81</v>
      </c>
      <c r="C96" s="35" t="s">
        <v>82</v>
      </c>
      <c r="D96" s="36" t="s">
        <v>72</v>
      </c>
      <c r="E96" s="7">
        <v>1536.4</v>
      </c>
      <c r="F96" s="7">
        <v>276</v>
      </c>
      <c r="G96" s="7">
        <f t="shared" si="21"/>
        <v>92184</v>
      </c>
      <c r="H96" s="7">
        <f t="shared" si="22"/>
        <v>16560</v>
      </c>
      <c r="I96" s="7">
        <f t="shared" si="23"/>
        <v>108744</v>
      </c>
      <c r="J96" s="92">
        <v>60</v>
      </c>
      <c r="L96" s="85">
        <f t="shared" si="15"/>
        <v>1536.4</v>
      </c>
      <c r="M96" s="85">
        <f t="shared" si="15"/>
        <v>276</v>
      </c>
      <c r="N96" s="85">
        <f t="shared" si="16"/>
        <v>122.91200000000001</v>
      </c>
      <c r="O96" s="85">
        <f t="shared" si="16"/>
        <v>22.080000000000002</v>
      </c>
      <c r="P96" s="85">
        <f t="shared" si="17"/>
        <v>1413.4880000000001</v>
      </c>
      <c r="Q96" s="85">
        <f t="shared" si="17"/>
        <v>253.92</v>
      </c>
    </row>
    <row r="97" spans="1:17" ht="15" x14ac:dyDescent="0.25">
      <c r="A97" s="50"/>
      <c r="B97" s="40" t="s">
        <v>80</v>
      </c>
      <c r="C97" s="35" t="s">
        <v>71</v>
      </c>
      <c r="D97" s="36" t="s">
        <v>72</v>
      </c>
      <c r="E97" s="7">
        <v>1343.2</v>
      </c>
      <c r="F97" s="7">
        <v>230</v>
      </c>
      <c r="G97" s="7">
        <f t="shared" si="21"/>
        <v>161184</v>
      </c>
      <c r="H97" s="7">
        <f t="shared" si="22"/>
        <v>27600</v>
      </c>
      <c r="I97" s="7">
        <f t="shared" si="23"/>
        <v>188784</v>
      </c>
      <c r="J97" s="92">
        <v>120</v>
      </c>
      <c r="L97" s="85">
        <f t="shared" si="15"/>
        <v>1343.2</v>
      </c>
      <c r="M97" s="85">
        <f t="shared" si="15"/>
        <v>230</v>
      </c>
      <c r="N97" s="85">
        <f t="shared" si="16"/>
        <v>107.456</v>
      </c>
      <c r="O97" s="85">
        <f t="shared" si="16"/>
        <v>18.400000000000002</v>
      </c>
      <c r="P97" s="85">
        <f t="shared" si="17"/>
        <v>1235.7440000000001</v>
      </c>
      <c r="Q97" s="85">
        <f t="shared" si="17"/>
        <v>211.6</v>
      </c>
    </row>
    <row r="98" spans="1:17" ht="67.5" customHeight="1" x14ac:dyDescent="0.25">
      <c r="A98" s="36" t="s">
        <v>10</v>
      </c>
      <c r="B98" s="40" t="s">
        <v>84</v>
      </c>
      <c r="C98" s="35"/>
      <c r="D98" s="36"/>
      <c r="E98" s="7"/>
      <c r="F98" s="7"/>
      <c r="G98" s="7"/>
      <c r="H98" s="7"/>
      <c r="I98" s="7"/>
      <c r="J98" s="92"/>
      <c r="L98" s="85"/>
      <c r="M98" s="85"/>
      <c r="N98" s="85"/>
      <c r="O98" s="85"/>
      <c r="P98" s="85"/>
      <c r="Q98" s="85"/>
    </row>
    <row r="99" spans="1:17" ht="21" customHeight="1" x14ac:dyDescent="0.25">
      <c r="A99" s="50"/>
      <c r="B99" s="40" t="s">
        <v>80</v>
      </c>
      <c r="C99" s="35" t="s">
        <v>73</v>
      </c>
      <c r="D99" s="36" t="s">
        <v>7</v>
      </c>
      <c r="E99" s="7">
        <v>3220</v>
      </c>
      <c r="F99" s="7">
        <v>920</v>
      </c>
      <c r="G99" s="7">
        <f>E99*C99</f>
        <v>67620</v>
      </c>
      <c r="H99" s="7">
        <f>F99*C99</f>
        <v>19320</v>
      </c>
      <c r="I99" s="7">
        <f>H99+G99</f>
        <v>86940</v>
      </c>
      <c r="J99" s="92">
        <v>21</v>
      </c>
      <c r="L99" s="85">
        <f t="shared" si="15"/>
        <v>3220</v>
      </c>
      <c r="M99" s="85">
        <f t="shared" si="15"/>
        <v>920</v>
      </c>
      <c r="N99" s="85">
        <f t="shared" si="16"/>
        <v>257.60000000000002</v>
      </c>
      <c r="O99" s="85">
        <f t="shared" si="16"/>
        <v>73.600000000000009</v>
      </c>
      <c r="P99" s="85">
        <f t="shared" si="17"/>
        <v>2962.4</v>
      </c>
      <c r="Q99" s="85">
        <f t="shared" si="17"/>
        <v>846.4</v>
      </c>
    </row>
    <row r="100" spans="1:17" ht="15" x14ac:dyDescent="0.25">
      <c r="A100" s="50">
        <v>230719.26</v>
      </c>
      <c r="B100" s="41" t="s">
        <v>88</v>
      </c>
      <c r="C100" s="35"/>
      <c r="D100" s="36"/>
      <c r="E100" s="8"/>
      <c r="F100" s="9"/>
      <c r="G100" s="8"/>
      <c r="H100" s="9"/>
      <c r="I100" s="8"/>
      <c r="J100" s="99"/>
      <c r="L100" s="85"/>
      <c r="M100" s="85"/>
      <c r="N100" s="85"/>
      <c r="O100" s="85"/>
      <c r="P100" s="85"/>
      <c r="Q100" s="85"/>
    </row>
    <row r="101" spans="1:17" ht="42.75" x14ac:dyDescent="0.25">
      <c r="A101" s="36" t="s">
        <v>9</v>
      </c>
      <c r="B101" s="61" t="s">
        <v>89</v>
      </c>
      <c r="C101" s="35"/>
      <c r="D101" s="36"/>
      <c r="E101" s="8"/>
      <c r="F101" s="9"/>
      <c r="G101" s="8"/>
      <c r="H101" s="9"/>
      <c r="I101" s="8"/>
      <c r="J101" s="99"/>
      <c r="L101" s="85"/>
      <c r="M101" s="85"/>
      <c r="N101" s="85"/>
      <c r="O101" s="85"/>
      <c r="P101" s="85"/>
      <c r="Q101" s="85"/>
    </row>
    <row r="102" spans="1:17" x14ac:dyDescent="0.25">
      <c r="A102" s="62"/>
      <c r="B102" s="40" t="s">
        <v>86</v>
      </c>
      <c r="C102" s="35" t="s">
        <v>90</v>
      </c>
      <c r="D102" s="36" t="s">
        <v>72</v>
      </c>
      <c r="E102" s="7">
        <v>96.6</v>
      </c>
      <c r="F102" s="7">
        <v>55.2</v>
      </c>
      <c r="G102" s="7">
        <f>E102*C102</f>
        <v>12558</v>
      </c>
      <c r="H102" s="7">
        <f>F102*C102</f>
        <v>7176</v>
      </c>
      <c r="I102" s="7">
        <f>H102+G102</f>
        <v>19734</v>
      </c>
      <c r="J102" s="92"/>
      <c r="L102" s="85">
        <f t="shared" si="15"/>
        <v>96.6</v>
      </c>
      <c r="M102" s="85">
        <f t="shared" si="15"/>
        <v>55.2</v>
      </c>
      <c r="N102" s="85">
        <f t="shared" si="16"/>
        <v>7.7279999999999998</v>
      </c>
      <c r="O102" s="85">
        <f t="shared" si="16"/>
        <v>4.4160000000000004</v>
      </c>
      <c r="P102" s="85">
        <f t="shared" si="17"/>
        <v>88.872</v>
      </c>
      <c r="Q102" s="85">
        <f t="shared" si="17"/>
        <v>50.784000000000006</v>
      </c>
    </row>
    <row r="103" spans="1:17" ht="15" x14ac:dyDescent="0.25">
      <c r="A103" s="12">
        <v>230800</v>
      </c>
      <c r="B103" s="223" t="s">
        <v>58</v>
      </c>
      <c r="C103" s="223"/>
      <c r="D103" s="223"/>
      <c r="E103" s="223"/>
      <c r="F103" s="223"/>
      <c r="G103" s="223"/>
      <c r="H103" s="223"/>
      <c r="I103" s="223"/>
      <c r="J103" s="100"/>
      <c r="L103" s="85"/>
      <c r="M103" s="85"/>
      <c r="N103" s="85"/>
      <c r="O103" s="85"/>
      <c r="P103" s="85"/>
      <c r="Q103" s="85"/>
    </row>
    <row r="104" spans="1:17" s="21" customFormat="1" ht="15" x14ac:dyDescent="0.25">
      <c r="A104" s="50">
        <v>230813</v>
      </c>
      <c r="B104" s="41" t="s">
        <v>49</v>
      </c>
      <c r="C104" s="37"/>
      <c r="D104" s="33"/>
      <c r="E104" s="20"/>
      <c r="F104" s="20"/>
      <c r="G104" s="20"/>
      <c r="H104" s="20"/>
      <c r="I104" s="20"/>
      <c r="J104" s="101"/>
      <c r="L104" s="85"/>
      <c r="M104" s="85"/>
      <c r="N104" s="85"/>
      <c r="O104" s="85"/>
      <c r="P104" s="85"/>
      <c r="Q104" s="85"/>
    </row>
    <row r="105" spans="1:17" ht="85.5" x14ac:dyDescent="0.25">
      <c r="A105" s="36" t="s">
        <v>9</v>
      </c>
      <c r="B105" s="30" t="s">
        <v>21</v>
      </c>
      <c r="C105" s="31">
        <v>1</v>
      </c>
      <c r="D105" s="32" t="s">
        <v>13</v>
      </c>
      <c r="E105" s="7">
        <v>0</v>
      </c>
      <c r="F105" s="7">
        <v>138000</v>
      </c>
      <c r="G105" s="7">
        <f>E105*C105</f>
        <v>0</v>
      </c>
      <c r="H105" s="7">
        <f>F105*C105</f>
        <v>138000</v>
      </c>
      <c r="I105" s="7">
        <f>H105+G105</f>
        <v>138000</v>
      </c>
      <c r="J105" s="92"/>
      <c r="L105" s="85">
        <f t="shared" si="15"/>
        <v>0</v>
      </c>
      <c r="M105" s="85">
        <f t="shared" si="15"/>
        <v>138000</v>
      </c>
      <c r="N105" s="85">
        <f t="shared" si="16"/>
        <v>0</v>
      </c>
      <c r="O105" s="85">
        <f t="shared" si="16"/>
        <v>11040</v>
      </c>
      <c r="P105" s="85">
        <f t="shared" si="17"/>
        <v>0</v>
      </c>
      <c r="Q105" s="85">
        <f t="shared" si="17"/>
        <v>126960</v>
      </c>
    </row>
    <row r="106" spans="1:17" ht="15" x14ac:dyDescent="0.25">
      <c r="A106" s="63">
        <v>230933</v>
      </c>
      <c r="B106" s="63" t="s">
        <v>151</v>
      </c>
      <c r="C106" s="35"/>
      <c r="D106" s="36"/>
      <c r="E106" s="7"/>
      <c r="F106" s="7"/>
      <c r="G106" s="7"/>
      <c r="H106" s="7"/>
      <c r="I106" s="7"/>
      <c r="J106" s="92"/>
      <c r="L106" s="85"/>
      <c r="M106" s="85"/>
      <c r="N106" s="85"/>
      <c r="O106" s="85"/>
      <c r="P106" s="85"/>
      <c r="Q106" s="85"/>
    </row>
    <row r="107" spans="1:17" ht="42.75" x14ac:dyDescent="0.25">
      <c r="A107" s="29" t="s">
        <v>9</v>
      </c>
      <c r="B107" s="40" t="s">
        <v>152</v>
      </c>
      <c r="C107" s="35" t="s">
        <v>25</v>
      </c>
      <c r="D107" s="36" t="s">
        <v>13</v>
      </c>
      <c r="E107" s="7">
        <v>1978000</v>
      </c>
      <c r="F107" s="7">
        <v>138000</v>
      </c>
      <c r="G107" s="7">
        <f>E107*C107</f>
        <v>1978000</v>
      </c>
      <c r="H107" s="7">
        <f>F107*C107</f>
        <v>138000</v>
      </c>
      <c r="I107" s="7">
        <f>H107+G107</f>
        <v>2116000</v>
      </c>
      <c r="J107" s="92">
        <v>500000</v>
      </c>
      <c r="L107" s="85">
        <f t="shared" si="15"/>
        <v>1978000</v>
      </c>
      <c r="M107" s="85">
        <f t="shared" si="15"/>
        <v>138000</v>
      </c>
      <c r="N107" s="85">
        <f t="shared" si="16"/>
        <v>158240</v>
      </c>
      <c r="O107" s="85">
        <f t="shared" si="16"/>
        <v>11040</v>
      </c>
      <c r="P107" s="85">
        <f t="shared" si="17"/>
        <v>1819760</v>
      </c>
      <c r="Q107" s="85">
        <f t="shared" si="17"/>
        <v>126960</v>
      </c>
    </row>
    <row r="108" spans="1:17" ht="15" x14ac:dyDescent="0.25">
      <c r="A108" s="1">
        <v>232100</v>
      </c>
      <c r="B108" s="1" t="s">
        <v>134</v>
      </c>
      <c r="C108" s="31"/>
      <c r="D108" s="32"/>
      <c r="E108" s="7"/>
      <c r="F108" s="7"/>
      <c r="G108" s="7"/>
      <c r="H108" s="7"/>
      <c r="I108" s="7"/>
      <c r="J108" s="92"/>
      <c r="L108" s="85"/>
      <c r="M108" s="85"/>
      <c r="N108" s="85"/>
      <c r="O108" s="85"/>
      <c r="P108" s="85"/>
      <c r="Q108" s="85"/>
    </row>
    <row r="109" spans="1:17" ht="15" x14ac:dyDescent="0.25">
      <c r="A109" s="50">
        <v>232113.23</v>
      </c>
      <c r="B109" s="27" t="s">
        <v>39</v>
      </c>
      <c r="C109" s="38"/>
      <c r="D109" s="39"/>
      <c r="E109" s="7"/>
      <c r="F109" s="7"/>
      <c r="G109" s="7"/>
      <c r="H109" s="7"/>
      <c r="I109" s="7"/>
      <c r="J109" s="92"/>
      <c r="L109" s="85"/>
      <c r="M109" s="85"/>
      <c r="N109" s="85"/>
      <c r="O109" s="85"/>
      <c r="P109" s="85"/>
      <c r="Q109" s="85"/>
    </row>
    <row r="110" spans="1:17" ht="99.75" x14ac:dyDescent="0.25">
      <c r="A110" s="36" t="s">
        <v>9</v>
      </c>
      <c r="B110" s="40" t="s">
        <v>40</v>
      </c>
      <c r="C110" s="38"/>
      <c r="D110" s="39"/>
      <c r="E110" s="7"/>
      <c r="F110" s="7"/>
      <c r="G110" s="7"/>
      <c r="H110" s="7"/>
      <c r="I110" s="7"/>
      <c r="J110" s="92"/>
      <c r="L110" s="85"/>
      <c r="M110" s="85"/>
      <c r="N110" s="85"/>
      <c r="O110" s="85"/>
      <c r="P110" s="85"/>
      <c r="Q110" s="85"/>
    </row>
    <row r="111" spans="1:17" x14ac:dyDescent="0.25">
      <c r="A111" s="52"/>
      <c r="B111" s="40" t="s">
        <v>86</v>
      </c>
      <c r="C111" s="35" t="s">
        <v>87</v>
      </c>
      <c r="D111" s="36" t="s">
        <v>72</v>
      </c>
      <c r="E111" s="7">
        <v>257.60000000000002</v>
      </c>
      <c r="F111" s="7">
        <v>92</v>
      </c>
      <c r="G111" s="7">
        <f t="shared" ref="G111:G114" si="24">E111*C111</f>
        <v>128800.00000000001</v>
      </c>
      <c r="H111" s="7">
        <f t="shared" ref="H111:H114" si="25">F111*C111</f>
        <v>46000</v>
      </c>
      <c r="I111" s="7">
        <f t="shared" ref="I111:I114" si="26">H111+G111</f>
        <v>174800</v>
      </c>
      <c r="J111" s="92"/>
      <c r="L111" s="85">
        <f t="shared" si="15"/>
        <v>257.60000000000002</v>
      </c>
      <c r="M111" s="85">
        <f t="shared" si="15"/>
        <v>92</v>
      </c>
      <c r="N111" s="85">
        <f t="shared" si="16"/>
        <v>20.608000000000001</v>
      </c>
      <c r="O111" s="85">
        <f t="shared" si="16"/>
        <v>7.36</v>
      </c>
      <c r="P111" s="85">
        <f t="shared" si="17"/>
        <v>236.99200000000002</v>
      </c>
      <c r="Q111" s="85">
        <f t="shared" si="17"/>
        <v>84.64</v>
      </c>
    </row>
    <row r="112" spans="1:17" x14ac:dyDescent="0.25">
      <c r="A112" s="52"/>
      <c r="B112" s="40" t="s">
        <v>80</v>
      </c>
      <c r="C112" s="35" t="s">
        <v>71</v>
      </c>
      <c r="D112" s="36" t="s">
        <v>72</v>
      </c>
      <c r="E112" s="7">
        <v>2278.84</v>
      </c>
      <c r="F112" s="7">
        <v>276</v>
      </c>
      <c r="G112" s="7">
        <f t="shared" si="24"/>
        <v>273460.80000000005</v>
      </c>
      <c r="H112" s="7">
        <f t="shared" si="25"/>
        <v>33120</v>
      </c>
      <c r="I112" s="7">
        <f t="shared" si="26"/>
        <v>306580.80000000005</v>
      </c>
      <c r="J112" s="92">
        <v>120</v>
      </c>
      <c r="L112" s="85">
        <f t="shared" si="15"/>
        <v>2278.84</v>
      </c>
      <c r="M112" s="85">
        <f t="shared" si="15"/>
        <v>276</v>
      </c>
      <c r="N112" s="85">
        <f t="shared" si="16"/>
        <v>182.30720000000002</v>
      </c>
      <c r="O112" s="85">
        <f t="shared" si="16"/>
        <v>22.080000000000002</v>
      </c>
      <c r="P112" s="85">
        <f t="shared" si="17"/>
        <v>2096.5328</v>
      </c>
      <c r="Q112" s="85">
        <f t="shared" si="17"/>
        <v>253.92</v>
      </c>
    </row>
    <row r="113" spans="1:17" x14ac:dyDescent="0.25">
      <c r="A113" s="52"/>
      <c r="B113" s="40" t="s">
        <v>81</v>
      </c>
      <c r="C113" s="35" t="s">
        <v>82</v>
      </c>
      <c r="D113" s="36" t="s">
        <v>72</v>
      </c>
      <c r="E113" s="7">
        <v>2907.2</v>
      </c>
      <c r="F113" s="7">
        <v>322</v>
      </c>
      <c r="G113" s="7">
        <f t="shared" si="24"/>
        <v>174432</v>
      </c>
      <c r="H113" s="7">
        <f t="shared" si="25"/>
        <v>19320</v>
      </c>
      <c r="I113" s="7">
        <f t="shared" si="26"/>
        <v>193752</v>
      </c>
      <c r="J113" s="92">
        <v>60</v>
      </c>
      <c r="L113" s="85">
        <f t="shared" si="15"/>
        <v>2907.2</v>
      </c>
      <c r="M113" s="85">
        <f t="shared" si="15"/>
        <v>322</v>
      </c>
      <c r="N113" s="85">
        <f t="shared" si="16"/>
        <v>232.57599999999999</v>
      </c>
      <c r="O113" s="85">
        <f t="shared" si="16"/>
        <v>25.76</v>
      </c>
      <c r="P113" s="85">
        <f t="shared" si="17"/>
        <v>2674.6239999999998</v>
      </c>
      <c r="Q113" s="85">
        <f t="shared" si="17"/>
        <v>296.24</v>
      </c>
    </row>
    <row r="114" spans="1:17" x14ac:dyDescent="0.25">
      <c r="A114" s="52"/>
      <c r="B114" s="40" t="s">
        <v>32</v>
      </c>
      <c r="C114" s="35" t="s">
        <v>83</v>
      </c>
      <c r="D114" s="36" t="s">
        <v>72</v>
      </c>
      <c r="E114" s="7">
        <v>4416</v>
      </c>
      <c r="F114" s="7">
        <v>368</v>
      </c>
      <c r="G114" s="7">
        <f t="shared" si="24"/>
        <v>397440</v>
      </c>
      <c r="H114" s="7">
        <f t="shared" si="25"/>
        <v>33120</v>
      </c>
      <c r="I114" s="7">
        <f t="shared" si="26"/>
        <v>430560</v>
      </c>
      <c r="J114" s="92">
        <v>90</v>
      </c>
      <c r="L114" s="85">
        <f t="shared" si="15"/>
        <v>4416</v>
      </c>
      <c r="M114" s="85">
        <f t="shared" si="15"/>
        <v>368</v>
      </c>
      <c r="N114" s="85">
        <f t="shared" si="16"/>
        <v>353.28000000000003</v>
      </c>
      <c r="O114" s="85">
        <f t="shared" si="16"/>
        <v>29.44</v>
      </c>
      <c r="P114" s="85">
        <f t="shared" si="17"/>
        <v>4062.72</v>
      </c>
      <c r="Q114" s="85">
        <f t="shared" si="17"/>
        <v>338.56</v>
      </c>
    </row>
    <row r="115" spans="1:17" ht="15" x14ac:dyDescent="0.25">
      <c r="A115" s="50">
        <v>232113.26</v>
      </c>
      <c r="B115" s="27" t="s">
        <v>91</v>
      </c>
      <c r="C115" s="64"/>
      <c r="D115" s="65"/>
      <c r="E115" s="7"/>
      <c r="F115" s="7"/>
      <c r="G115" s="7"/>
      <c r="H115" s="7"/>
      <c r="I115" s="7"/>
      <c r="J115" s="92"/>
      <c r="L115" s="85"/>
      <c r="M115" s="85"/>
      <c r="N115" s="85"/>
      <c r="O115" s="85"/>
      <c r="P115" s="85"/>
      <c r="Q115" s="85"/>
    </row>
    <row r="116" spans="1:17" ht="71.25" x14ac:dyDescent="0.25">
      <c r="A116" s="36" t="s">
        <v>9</v>
      </c>
      <c r="B116" s="34" t="s">
        <v>92</v>
      </c>
      <c r="C116" s="64"/>
      <c r="D116" s="65"/>
      <c r="E116" s="7"/>
      <c r="F116" s="7"/>
      <c r="G116" s="7"/>
      <c r="H116" s="7"/>
      <c r="I116" s="7"/>
      <c r="J116" s="92"/>
      <c r="L116" s="85"/>
      <c r="M116" s="85"/>
      <c r="N116" s="85"/>
      <c r="O116" s="85"/>
      <c r="P116" s="85"/>
      <c r="Q116" s="85"/>
    </row>
    <row r="117" spans="1:17" x14ac:dyDescent="0.25">
      <c r="A117" s="62"/>
      <c r="B117" s="40" t="s">
        <v>86</v>
      </c>
      <c r="C117" s="35" t="s">
        <v>90</v>
      </c>
      <c r="D117" s="36" t="s">
        <v>72</v>
      </c>
      <c r="E117" s="7">
        <v>73.599999999999994</v>
      </c>
      <c r="F117" s="7">
        <v>55.2</v>
      </c>
      <c r="G117" s="7">
        <f>E117*C117</f>
        <v>9568</v>
      </c>
      <c r="H117" s="7">
        <f>F117*C117</f>
        <v>7176</v>
      </c>
      <c r="I117" s="7">
        <f>H117+G117</f>
        <v>16744</v>
      </c>
      <c r="J117" s="92"/>
      <c r="L117" s="85">
        <f t="shared" si="15"/>
        <v>73.599999999999994</v>
      </c>
      <c r="M117" s="85">
        <f t="shared" si="15"/>
        <v>55.2</v>
      </c>
      <c r="N117" s="85">
        <f t="shared" si="16"/>
        <v>5.8879999999999999</v>
      </c>
      <c r="O117" s="85">
        <f t="shared" si="16"/>
        <v>4.4160000000000004</v>
      </c>
      <c r="P117" s="85">
        <f t="shared" si="17"/>
        <v>67.711999999999989</v>
      </c>
      <c r="Q117" s="85">
        <f t="shared" si="17"/>
        <v>50.784000000000006</v>
      </c>
    </row>
    <row r="118" spans="1:17" ht="15" x14ac:dyDescent="0.25">
      <c r="A118" s="50">
        <v>232116</v>
      </c>
      <c r="B118" s="27" t="s">
        <v>41</v>
      </c>
      <c r="C118" s="35"/>
      <c r="D118" s="36"/>
      <c r="E118" s="11"/>
      <c r="F118" s="7"/>
      <c r="G118" s="7"/>
      <c r="H118" s="7"/>
      <c r="I118" s="7"/>
      <c r="J118" s="92"/>
      <c r="L118" s="85"/>
      <c r="M118" s="85"/>
      <c r="N118" s="85"/>
      <c r="O118" s="85"/>
      <c r="P118" s="85"/>
      <c r="Q118" s="85"/>
    </row>
    <row r="119" spans="1:17" ht="57" x14ac:dyDescent="0.25">
      <c r="A119" s="36" t="s">
        <v>9</v>
      </c>
      <c r="B119" s="34" t="s">
        <v>42</v>
      </c>
      <c r="C119" s="35"/>
      <c r="D119" s="36"/>
      <c r="E119" s="11"/>
      <c r="F119" s="7"/>
      <c r="G119" s="7"/>
      <c r="H119" s="7"/>
      <c r="I119" s="7"/>
      <c r="J119" s="92"/>
      <c r="L119" s="85"/>
      <c r="M119" s="85"/>
      <c r="N119" s="85"/>
      <c r="O119" s="85"/>
      <c r="P119" s="85"/>
      <c r="Q119" s="85"/>
    </row>
    <row r="120" spans="1:17" ht="15" x14ac:dyDescent="0.25">
      <c r="A120" s="52"/>
      <c r="B120" s="42" t="s">
        <v>66</v>
      </c>
      <c r="C120" s="35"/>
      <c r="D120" s="36"/>
      <c r="E120" s="11"/>
      <c r="F120" s="7"/>
      <c r="G120" s="7"/>
      <c r="H120" s="7"/>
      <c r="I120" s="7"/>
      <c r="J120" s="92"/>
      <c r="L120" s="85"/>
      <c r="M120" s="85"/>
      <c r="N120" s="85"/>
      <c r="O120" s="85"/>
      <c r="P120" s="85"/>
      <c r="Q120" s="85"/>
    </row>
    <row r="121" spans="1:17" ht="15" x14ac:dyDescent="0.25">
      <c r="A121" s="52"/>
      <c r="B121" s="66" t="s">
        <v>56</v>
      </c>
      <c r="C121" s="53"/>
      <c r="D121" s="36"/>
      <c r="E121" s="11"/>
      <c r="F121" s="7"/>
      <c r="G121" s="7"/>
      <c r="H121" s="7"/>
      <c r="I121" s="7"/>
      <c r="J121" s="92"/>
      <c r="L121" s="85"/>
      <c r="M121" s="85"/>
      <c r="N121" s="85"/>
      <c r="O121" s="85"/>
      <c r="P121" s="85"/>
      <c r="Q121" s="85"/>
    </row>
    <row r="122" spans="1:17" x14ac:dyDescent="0.25">
      <c r="A122" s="52"/>
      <c r="B122" s="34" t="s">
        <v>31</v>
      </c>
      <c r="C122" s="35" t="s">
        <v>59</v>
      </c>
      <c r="D122" s="36" t="s">
        <v>7</v>
      </c>
      <c r="E122" s="7">
        <v>2760</v>
      </c>
      <c r="F122" s="7">
        <v>552</v>
      </c>
      <c r="G122" s="7">
        <f t="shared" ref="G122:G123" si="27">E122*C122</f>
        <v>5520</v>
      </c>
      <c r="H122" s="7">
        <f t="shared" ref="H122:H123" si="28">F122*C122</f>
        <v>1104</v>
      </c>
      <c r="I122" s="7">
        <f t="shared" ref="I122:I123" si="29">H122+G122</f>
        <v>6624</v>
      </c>
      <c r="J122" s="92"/>
      <c r="L122" s="85">
        <f t="shared" si="15"/>
        <v>2760</v>
      </c>
      <c r="M122" s="85">
        <f t="shared" si="15"/>
        <v>552</v>
      </c>
      <c r="N122" s="85">
        <f t="shared" si="16"/>
        <v>220.8</v>
      </c>
      <c r="O122" s="85">
        <f t="shared" si="16"/>
        <v>44.160000000000004</v>
      </c>
      <c r="P122" s="85">
        <f t="shared" si="17"/>
        <v>2539.1999999999998</v>
      </c>
      <c r="Q122" s="85">
        <f t="shared" si="17"/>
        <v>507.84</v>
      </c>
    </row>
    <row r="123" spans="1:17" ht="15" x14ac:dyDescent="0.25">
      <c r="A123" s="52"/>
      <c r="B123" s="66" t="s">
        <v>43</v>
      </c>
      <c r="C123" s="53">
        <v>4</v>
      </c>
      <c r="D123" s="36" t="s">
        <v>7</v>
      </c>
      <c r="E123" s="7">
        <v>3220</v>
      </c>
      <c r="F123" s="7">
        <v>552</v>
      </c>
      <c r="G123" s="7">
        <f t="shared" si="27"/>
        <v>12880</v>
      </c>
      <c r="H123" s="7">
        <f t="shared" si="28"/>
        <v>2208</v>
      </c>
      <c r="I123" s="7">
        <f t="shared" si="29"/>
        <v>15088</v>
      </c>
      <c r="J123" s="92">
        <v>4</v>
      </c>
      <c r="L123" s="85">
        <f t="shared" si="15"/>
        <v>3220</v>
      </c>
      <c r="M123" s="85">
        <f t="shared" si="15"/>
        <v>552</v>
      </c>
      <c r="N123" s="85">
        <f t="shared" si="16"/>
        <v>257.60000000000002</v>
      </c>
      <c r="O123" s="85">
        <f t="shared" si="16"/>
        <v>44.160000000000004</v>
      </c>
      <c r="P123" s="85">
        <f t="shared" si="17"/>
        <v>2962.4</v>
      </c>
      <c r="Q123" s="85">
        <f t="shared" si="17"/>
        <v>507.84</v>
      </c>
    </row>
    <row r="124" spans="1:17" ht="15" x14ac:dyDescent="0.25">
      <c r="A124" s="50" t="s">
        <v>158</v>
      </c>
      <c r="B124" s="41" t="s">
        <v>159</v>
      </c>
      <c r="C124" s="67"/>
      <c r="D124" s="36"/>
      <c r="E124" s="11"/>
      <c r="F124" s="7"/>
      <c r="G124" s="7"/>
      <c r="H124" s="7"/>
      <c r="I124" s="7"/>
      <c r="J124" s="92"/>
      <c r="L124" s="85"/>
      <c r="M124" s="85"/>
      <c r="N124" s="85"/>
      <c r="O124" s="85"/>
      <c r="P124" s="85"/>
      <c r="Q124" s="85"/>
    </row>
    <row r="125" spans="1:17" ht="85.5" x14ac:dyDescent="0.25">
      <c r="A125" s="36" t="s">
        <v>9</v>
      </c>
      <c r="B125" s="40" t="s">
        <v>160</v>
      </c>
      <c r="C125" s="53">
        <v>1</v>
      </c>
      <c r="D125" s="36" t="s">
        <v>79</v>
      </c>
      <c r="E125" s="7">
        <v>59800</v>
      </c>
      <c r="F125" s="7">
        <v>13800</v>
      </c>
      <c r="G125" s="7">
        <f>E125*C125</f>
        <v>59800</v>
      </c>
      <c r="H125" s="7">
        <f>F125*C125</f>
        <v>13800</v>
      </c>
      <c r="I125" s="7">
        <f>H125+G125</f>
        <v>73600</v>
      </c>
      <c r="J125" s="92"/>
      <c r="L125" s="85">
        <f t="shared" si="15"/>
        <v>59800</v>
      </c>
      <c r="M125" s="85">
        <f t="shared" si="15"/>
        <v>13800</v>
      </c>
      <c r="N125" s="85">
        <f t="shared" si="16"/>
        <v>4784</v>
      </c>
      <c r="O125" s="85">
        <f t="shared" si="16"/>
        <v>1104</v>
      </c>
      <c r="P125" s="85">
        <f t="shared" si="17"/>
        <v>55016</v>
      </c>
      <c r="Q125" s="85">
        <f t="shared" si="17"/>
        <v>12696</v>
      </c>
    </row>
    <row r="126" spans="1:17" ht="15" x14ac:dyDescent="0.25">
      <c r="A126" s="50">
        <v>233100</v>
      </c>
      <c r="B126" s="27" t="s">
        <v>94</v>
      </c>
      <c r="C126" s="50"/>
      <c r="D126" s="27"/>
      <c r="E126" s="12"/>
      <c r="F126" s="6"/>
      <c r="G126" s="12"/>
      <c r="H126" s="6"/>
      <c r="I126" s="12"/>
      <c r="J126" s="102"/>
      <c r="L126" s="85"/>
      <c r="M126" s="85"/>
      <c r="N126" s="85"/>
      <c r="O126" s="85"/>
      <c r="P126" s="85"/>
      <c r="Q126" s="85"/>
    </row>
    <row r="127" spans="1:17" x14ac:dyDescent="0.25">
      <c r="A127" s="52">
        <v>233113.13</v>
      </c>
      <c r="B127" s="34" t="s">
        <v>95</v>
      </c>
      <c r="C127" s="64"/>
      <c r="D127" s="65"/>
      <c r="E127" s="22"/>
      <c r="F127" s="22"/>
      <c r="G127" s="22"/>
      <c r="H127" s="22"/>
      <c r="I127" s="22"/>
      <c r="J127" s="103"/>
      <c r="L127" s="85"/>
      <c r="M127" s="85"/>
      <c r="N127" s="85"/>
      <c r="O127" s="85"/>
      <c r="P127" s="85"/>
      <c r="Q127" s="85"/>
    </row>
    <row r="128" spans="1:17" ht="57" x14ac:dyDescent="0.25">
      <c r="A128" s="36" t="s">
        <v>9</v>
      </c>
      <c r="B128" s="34" t="s">
        <v>96</v>
      </c>
      <c r="C128" s="64"/>
      <c r="D128" s="65"/>
      <c r="E128" s="22"/>
      <c r="F128" s="22"/>
      <c r="G128" s="22"/>
      <c r="H128" s="22"/>
      <c r="I128" s="22"/>
      <c r="J128" s="103"/>
      <c r="L128" s="85"/>
      <c r="M128" s="85"/>
      <c r="N128" s="85"/>
      <c r="O128" s="85"/>
      <c r="P128" s="85"/>
      <c r="Q128" s="85"/>
    </row>
    <row r="129" spans="1:17" x14ac:dyDescent="0.25">
      <c r="A129" s="68"/>
      <c r="B129" s="40" t="s">
        <v>97</v>
      </c>
      <c r="C129" s="69">
        <v>400</v>
      </c>
      <c r="D129" s="69" t="s">
        <v>98</v>
      </c>
      <c r="E129" s="7">
        <v>239.2</v>
      </c>
      <c r="F129" s="7">
        <v>64.400000000000006</v>
      </c>
      <c r="G129" s="7">
        <f>E129*C129</f>
        <v>95680</v>
      </c>
      <c r="H129" s="7">
        <f>F129*C129</f>
        <v>25760.000000000004</v>
      </c>
      <c r="I129" s="7">
        <f>H129+G129</f>
        <v>121440</v>
      </c>
      <c r="J129" s="92"/>
      <c r="L129" s="85">
        <f t="shared" si="15"/>
        <v>239.2</v>
      </c>
      <c r="M129" s="85">
        <f t="shared" si="15"/>
        <v>64.400000000000006</v>
      </c>
      <c r="N129" s="85">
        <f t="shared" si="16"/>
        <v>19.135999999999999</v>
      </c>
      <c r="O129" s="85">
        <f t="shared" si="16"/>
        <v>5.1520000000000001</v>
      </c>
      <c r="P129" s="85">
        <f t="shared" si="17"/>
        <v>220.06399999999999</v>
      </c>
      <c r="Q129" s="85">
        <f t="shared" si="17"/>
        <v>59.248000000000005</v>
      </c>
    </row>
    <row r="130" spans="1:17" ht="15" x14ac:dyDescent="0.25">
      <c r="A130" s="50">
        <v>233119</v>
      </c>
      <c r="B130" s="27" t="s">
        <v>99</v>
      </c>
      <c r="C130" s="64"/>
      <c r="D130" s="65"/>
      <c r="E130" s="7"/>
      <c r="F130" s="7"/>
      <c r="G130" s="7"/>
      <c r="H130" s="7"/>
      <c r="I130" s="7"/>
      <c r="J130" s="92"/>
      <c r="L130" s="85"/>
      <c r="M130" s="85"/>
      <c r="N130" s="85"/>
      <c r="O130" s="85"/>
      <c r="P130" s="85"/>
      <c r="Q130" s="85"/>
    </row>
    <row r="131" spans="1:17" ht="42.75" x14ac:dyDescent="0.25">
      <c r="A131" s="36" t="s">
        <v>9</v>
      </c>
      <c r="B131" s="34" t="s">
        <v>100</v>
      </c>
      <c r="C131" s="69" t="s">
        <v>25</v>
      </c>
      <c r="D131" s="69" t="s">
        <v>101</v>
      </c>
      <c r="E131" s="7">
        <v>161000</v>
      </c>
      <c r="F131" s="7">
        <v>32200</v>
      </c>
      <c r="G131" s="7">
        <f>E131*C131</f>
        <v>161000</v>
      </c>
      <c r="H131" s="7">
        <f>F131*C131</f>
        <v>32200</v>
      </c>
      <c r="I131" s="7">
        <f>H131+G131</f>
        <v>193200</v>
      </c>
      <c r="J131" s="92"/>
      <c r="L131" s="85">
        <f t="shared" si="15"/>
        <v>161000</v>
      </c>
      <c r="M131" s="85">
        <f t="shared" si="15"/>
        <v>32200</v>
      </c>
      <c r="N131" s="85">
        <f t="shared" si="16"/>
        <v>12880</v>
      </c>
      <c r="O131" s="85">
        <f t="shared" si="16"/>
        <v>2576</v>
      </c>
      <c r="P131" s="85">
        <f t="shared" si="17"/>
        <v>148120</v>
      </c>
      <c r="Q131" s="85">
        <f t="shared" si="17"/>
        <v>29624</v>
      </c>
    </row>
    <row r="132" spans="1:17" ht="15" x14ac:dyDescent="0.25">
      <c r="A132" s="50">
        <v>233343</v>
      </c>
      <c r="B132" s="27" t="s">
        <v>102</v>
      </c>
      <c r="C132" s="64"/>
      <c r="D132" s="65"/>
      <c r="E132" s="7"/>
      <c r="F132" s="7"/>
      <c r="G132" s="7"/>
      <c r="H132" s="7"/>
      <c r="I132" s="7"/>
      <c r="J132" s="92"/>
      <c r="L132" s="85"/>
      <c r="M132" s="85"/>
      <c r="N132" s="85"/>
      <c r="O132" s="85"/>
      <c r="P132" s="85"/>
      <c r="Q132" s="85"/>
    </row>
    <row r="133" spans="1:17" ht="57" x14ac:dyDescent="0.25">
      <c r="A133" s="36" t="s">
        <v>9</v>
      </c>
      <c r="B133" s="34" t="s">
        <v>103</v>
      </c>
      <c r="C133" s="69">
        <v>1</v>
      </c>
      <c r="D133" s="69" t="s">
        <v>13</v>
      </c>
      <c r="E133" s="7">
        <v>156400</v>
      </c>
      <c r="F133" s="7">
        <v>18400</v>
      </c>
      <c r="G133" s="7">
        <f>E133*C133</f>
        <v>156400</v>
      </c>
      <c r="H133" s="7">
        <f>F133*C133</f>
        <v>18400</v>
      </c>
      <c r="I133" s="7">
        <f>H133+G133</f>
        <v>174800</v>
      </c>
      <c r="J133" s="92"/>
      <c r="L133" s="85">
        <f t="shared" si="15"/>
        <v>156400</v>
      </c>
      <c r="M133" s="85">
        <f t="shared" si="15"/>
        <v>18400</v>
      </c>
      <c r="N133" s="85">
        <f t="shared" si="16"/>
        <v>12512</v>
      </c>
      <c r="O133" s="85">
        <f t="shared" si="16"/>
        <v>1472</v>
      </c>
      <c r="P133" s="85">
        <f t="shared" si="17"/>
        <v>143888</v>
      </c>
      <c r="Q133" s="85">
        <f t="shared" si="17"/>
        <v>16928</v>
      </c>
    </row>
    <row r="134" spans="1:17" ht="15" x14ac:dyDescent="0.25">
      <c r="A134" s="50">
        <v>233346</v>
      </c>
      <c r="B134" s="27" t="s">
        <v>104</v>
      </c>
      <c r="C134" s="64"/>
      <c r="D134" s="65"/>
      <c r="E134" s="7"/>
      <c r="F134" s="7"/>
      <c r="G134" s="7"/>
      <c r="H134" s="7"/>
      <c r="I134" s="7"/>
      <c r="J134" s="92"/>
      <c r="L134" s="85"/>
      <c r="M134" s="85"/>
      <c r="N134" s="85"/>
      <c r="O134" s="85"/>
      <c r="P134" s="85"/>
      <c r="Q134" s="85"/>
    </row>
    <row r="135" spans="1:17" ht="42.75" x14ac:dyDescent="0.25">
      <c r="A135" s="52" t="s">
        <v>9</v>
      </c>
      <c r="B135" s="34" t="s">
        <v>105</v>
      </c>
      <c r="C135" s="64"/>
      <c r="D135" s="65"/>
      <c r="E135" s="7"/>
      <c r="F135" s="7"/>
      <c r="G135" s="7"/>
      <c r="H135" s="7"/>
      <c r="I135" s="7"/>
      <c r="J135" s="92"/>
      <c r="L135" s="85"/>
      <c r="M135" s="85"/>
      <c r="N135" s="85"/>
      <c r="O135" s="85"/>
      <c r="P135" s="85"/>
      <c r="Q135" s="85"/>
    </row>
    <row r="136" spans="1:17" x14ac:dyDescent="0.25">
      <c r="A136" s="68"/>
      <c r="B136" s="34" t="s">
        <v>80</v>
      </c>
      <c r="C136" s="69">
        <v>30</v>
      </c>
      <c r="D136" s="69" t="s">
        <v>72</v>
      </c>
      <c r="E136" s="7">
        <v>322</v>
      </c>
      <c r="F136" s="7">
        <v>92</v>
      </c>
      <c r="G136" s="7">
        <f>E136*C136</f>
        <v>9660</v>
      </c>
      <c r="H136" s="7">
        <f>F136*C136</f>
        <v>2760</v>
      </c>
      <c r="I136" s="7">
        <f>H136+G136</f>
        <v>12420</v>
      </c>
      <c r="J136" s="92"/>
      <c r="L136" s="85">
        <f t="shared" ref="L136:M148" si="30">E136</f>
        <v>322</v>
      </c>
      <c r="M136" s="85">
        <f t="shared" si="30"/>
        <v>92</v>
      </c>
      <c r="N136" s="85">
        <f t="shared" ref="N136:O148" si="31">L136*8%</f>
        <v>25.76</v>
      </c>
      <c r="O136" s="85">
        <f t="shared" si="31"/>
        <v>7.36</v>
      </c>
      <c r="P136" s="85">
        <f t="shared" ref="P136:Q148" si="32">L136-N136</f>
        <v>296.24</v>
      </c>
      <c r="Q136" s="85">
        <f t="shared" si="32"/>
        <v>84.64</v>
      </c>
    </row>
    <row r="137" spans="1:17" ht="15" x14ac:dyDescent="0.25">
      <c r="A137" s="50">
        <v>233700</v>
      </c>
      <c r="B137" s="27" t="s">
        <v>106</v>
      </c>
      <c r="C137" s="50"/>
      <c r="D137" s="27"/>
      <c r="E137" s="12"/>
      <c r="F137" s="6"/>
      <c r="G137" s="12"/>
      <c r="H137" s="6"/>
      <c r="I137" s="12"/>
      <c r="J137" s="102"/>
      <c r="L137" s="85"/>
      <c r="M137" s="85"/>
      <c r="N137" s="85"/>
      <c r="O137" s="85"/>
      <c r="P137" s="85"/>
      <c r="Q137" s="85"/>
    </row>
    <row r="138" spans="1:17" x14ac:dyDescent="0.25">
      <c r="A138" s="52">
        <v>233713</v>
      </c>
      <c r="B138" s="34" t="s">
        <v>107</v>
      </c>
      <c r="C138" s="70"/>
      <c r="D138" s="71"/>
      <c r="E138" s="23"/>
      <c r="F138" s="23"/>
      <c r="G138" s="23"/>
      <c r="H138" s="23"/>
      <c r="I138" s="23"/>
      <c r="J138" s="104"/>
      <c r="L138" s="85"/>
      <c r="M138" s="85"/>
      <c r="N138" s="85"/>
      <c r="O138" s="85"/>
      <c r="P138" s="85"/>
      <c r="Q138" s="85"/>
    </row>
    <row r="139" spans="1:17" ht="42.75" x14ac:dyDescent="0.25">
      <c r="A139" s="68"/>
      <c r="B139" s="34" t="s">
        <v>108</v>
      </c>
      <c r="C139" s="72"/>
      <c r="D139" s="65"/>
      <c r="E139" s="22"/>
      <c r="F139" s="22"/>
      <c r="G139" s="22"/>
      <c r="H139" s="22"/>
      <c r="I139" s="22"/>
      <c r="J139" s="103"/>
      <c r="L139" s="85"/>
      <c r="M139" s="85"/>
      <c r="N139" s="85"/>
      <c r="O139" s="85"/>
      <c r="P139" s="85"/>
      <c r="Q139" s="85"/>
    </row>
    <row r="140" spans="1:17" ht="15" x14ac:dyDescent="0.25">
      <c r="A140" s="44" t="s">
        <v>9</v>
      </c>
      <c r="B140" s="27" t="s">
        <v>109</v>
      </c>
      <c r="C140" s="72"/>
      <c r="D140" s="65"/>
      <c r="E140" s="22"/>
      <c r="F140" s="22"/>
      <c r="G140" s="22"/>
      <c r="H140" s="22"/>
      <c r="I140" s="22"/>
      <c r="J140" s="103"/>
      <c r="L140" s="85"/>
      <c r="M140" s="85"/>
      <c r="N140" s="85"/>
      <c r="O140" s="85"/>
      <c r="P140" s="85"/>
      <c r="Q140" s="85"/>
    </row>
    <row r="141" spans="1:17" x14ac:dyDescent="0.25">
      <c r="A141" s="34"/>
      <c r="B141" s="34" t="s">
        <v>110</v>
      </c>
      <c r="C141" s="69">
        <v>3</v>
      </c>
      <c r="D141" s="69" t="s">
        <v>7</v>
      </c>
      <c r="E141" s="7">
        <v>5980</v>
      </c>
      <c r="F141" s="7">
        <v>920</v>
      </c>
      <c r="G141" s="7">
        <f>E141*C141</f>
        <v>17940</v>
      </c>
      <c r="H141" s="7">
        <f>F141*C141</f>
        <v>2760</v>
      </c>
      <c r="I141" s="7">
        <f>H141+G141</f>
        <v>20700</v>
      </c>
      <c r="J141" s="92"/>
      <c r="L141" s="85">
        <f t="shared" si="30"/>
        <v>5980</v>
      </c>
      <c r="M141" s="85">
        <f t="shared" si="30"/>
        <v>920</v>
      </c>
      <c r="N141" s="85">
        <f t="shared" si="31"/>
        <v>478.40000000000003</v>
      </c>
      <c r="O141" s="85">
        <f t="shared" si="31"/>
        <v>73.600000000000009</v>
      </c>
      <c r="P141" s="85">
        <f t="shared" si="32"/>
        <v>5501.6</v>
      </c>
      <c r="Q141" s="85">
        <f t="shared" si="32"/>
        <v>846.4</v>
      </c>
    </row>
    <row r="142" spans="1:17" ht="57" x14ac:dyDescent="0.25">
      <c r="A142" s="44" t="s">
        <v>111</v>
      </c>
      <c r="B142" s="34" t="s">
        <v>112</v>
      </c>
      <c r="C142" s="72"/>
      <c r="D142" s="65"/>
      <c r="E142" s="7"/>
      <c r="F142" s="7"/>
      <c r="G142" s="7"/>
      <c r="H142" s="7"/>
      <c r="I142" s="7"/>
      <c r="J142" s="92"/>
      <c r="L142" s="85"/>
      <c r="M142" s="85"/>
      <c r="N142" s="85"/>
      <c r="O142" s="85"/>
      <c r="P142" s="85"/>
      <c r="Q142" s="85"/>
    </row>
    <row r="143" spans="1:17" x14ac:dyDescent="0.25">
      <c r="A143" s="68"/>
      <c r="B143" s="34" t="s">
        <v>113</v>
      </c>
      <c r="C143" s="69">
        <v>8</v>
      </c>
      <c r="D143" s="69" t="s">
        <v>7</v>
      </c>
      <c r="E143" s="7">
        <v>7268</v>
      </c>
      <c r="F143" s="7">
        <v>920</v>
      </c>
      <c r="G143" s="7">
        <f>E143*C143</f>
        <v>58144</v>
      </c>
      <c r="H143" s="7">
        <f>F143*C143</f>
        <v>7360</v>
      </c>
      <c r="I143" s="7">
        <f>H143+G143</f>
        <v>65504</v>
      </c>
      <c r="J143" s="92"/>
      <c r="L143" s="85">
        <f t="shared" si="30"/>
        <v>7268</v>
      </c>
      <c r="M143" s="85">
        <f t="shared" si="30"/>
        <v>920</v>
      </c>
      <c r="N143" s="85">
        <f t="shared" si="31"/>
        <v>581.44000000000005</v>
      </c>
      <c r="O143" s="85">
        <f t="shared" si="31"/>
        <v>73.600000000000009</v>
      </c>
      <c r="P143" s="85">
        <f t="shared" si="32"/>
        <v>6686.5599999999995</v>
      </c>
      <c r="Q143" s="85">
        <f t="shared" si="32"/>
        <v>846.4</v>
      </c>
    </row>
    <row r="144" spans="1:17" s="24" customFormat="1" ht="30" x14ac:dyDescent="0.25">
      <c r="A144" s="50">
        <v>236419.13</v>
      </c>
      <c r="B144" s="42" t="s">
        <v>45</v>
      </c>
      <c r="C144" s="43"/>
      <c r="D144" s="33"/>
      <c r="E144" s="10"/>
      <c r="F144" s="10"/>
      <c r="G144" s="10"/>
      <c r="H144" s="10"/>
      <c r="I144" s="10"/>
      <c r="J144" s="93"/>
      <c r="L144" s="85"/>
      <c r="M144" s="85"/>
      <c r="N144" s="85"/>
      <c r="O144" s="85"/>
      <c r="P144" s="85"/>
      <c r="Q144" s="85"/>
    </row>
    <row r="145" spans="1:17" s="25" customFormat="1" ht="42.75" x14ac:dyDescent="0.25">
      <c r="A145" s="36" t="s">
        <v>9</v>
      </c>
      <c r="B145" s="34" t="s">
        <v>142</v>
      </c>
      <c r="C145" s="44">
        <v>2</v>
      </c>
      <c r="D145" s="36" t="s">
        <v>7</v>
      </c>
      <c r="E145" s="7">
        <v>0</v>
      </c>
      <c r="F145" s="7">
        <v>46000</v>
      </c>
      <c r="G145" s="7">
        <f>E145*C145</f>
        <v>0</v>
      </c>
      <c r="H145" s="7">
        <f>F145*C145</f>
        <v>92000</v>
      </c>
      <c r="I145" s="7">
        <f>H145+G145</f>
        <v>92000</v>
      </c>
      <c r="J145" s="92">
        <v>92000</v>
      </c>
      <c r="L145" s="85">
        <f t="shared" si="30"/>
        <v>0</v>
      </c>
      <c r="M145" s="85">
        <f t="shared" si="30"/>
        <v>46000</v>
      </c>
      <c r="N145" s="85">
        <f t="shared" si="31"/>
        <v>0</v>
      </c>
      <c r="O145" s="85">
        <f t="shared" si="31"/>
        <v>3680</v>
      </c>
      <c r="P145" s="85">
        <f t="shared" si="32"/>
        <v>0</v>
      </c>
      <c r="Q145" s="85">
        <f t="shared" si="32"/>
        <v>42320</v>
      </c>
    </row>
    <row r="146" spans="1:17" s="25" customFormat="1" ht="42.75" x14ac:dyDescent="0.25">
      <c r="A146" s="36" t="s">
        <v>10</v>
      </c>
      <c r="B146" s="34" t="s">
        <v>156</v>
      </c>
      <c r="C146" s="44">
        <v>3</v>
      </c>
      <c r="D146" s="36" t="s">
        <v>7</v>
      </c>
      <c r="E146" s="7">
        <v>795800</v>
      </c>
      <c r="F146" s="7">
        <v>18400</v>
      </c>
      <c r="G146" s="7">
        <f>E146*C146</f>
        <v>2387400</v>
      </c>
      <c r="H146" s="7">
        <f>F146*C146</f>
        <v>55200</v>
      </c>
      <c r="I146" s="7">
        <f>H146+G146</f>
        <v>2442600</v>
      </c>
      <c r="J146" s="92">
        <v>2</v>
      </c>
      <c r="L146" s="85">
        <f t="shared" si="30"/>
        <v>795800</v>
      </c>
      <c r="M146" s="85">
        <f t="shared" si="30"/>
        <v>18400</v>
      </c>
      <c r="N146" s="85">
        <f t="shared" si="31"/>
        <v>63664</v>
      </c>
      <c r="O146" s="85">
        <f t="shared" si="31"/>
        <v>1472</v>
      </c>
      <c r="P146" s="85">
        <f t="shared" si="32"/>
        <v>732136</v>
      </c>
      <c r="Q146" s="85">
        <f t="shared" si="32"/>
        <v>16928</v>
      </c>
    </row>
    <row r="147" spans="1:17" ht="15" x14ac:dyDescent="0.25">
      <c r="A147" s="50">
        <v>238219</v>
      </c>
      <c r="B147" s="42" t="s">
        <v>93</v>
      </c>
      <c r="C147" s="70"/>
      <c r="D147" s="71"/>
      <c r="E147" s="11"/>
      <c r="F147" s="11"/>
      <c r="G147" s="11"/>
      <c r="H147" s="11"/>
      <c r="I147" s="11"/>
      <c r="J147" s="94"/>
      <c r="L147" s="85"/>
      <c r="M147" s="85"/>
      <c r="N147" s="85"/>
      <c r="O147" s="85"/>
      <c r="P147" s="85"/>
      <c r="Q147" s="85"/>
    </row>
    <row r="148" spans="1:17" ht="42.75" x14ac:dyDescent="0.25">
      <c r="A148" s="36" t="s">
        <v>9</v>
      </c>
      <c r="B148" s="34" t="s">
        <v>157</v>
      </c>
      <c r="C148" s="44">
        <v>47</v>
      </c>
      <c r="D148" s="36" t="s">
        <v>7</v>
      </c>
      <c r="E148" s="7">
        <v>124200</v>
      </c>
      <c r="F148" s="7">
        <v>1380</v>
      </c>
      <c r="G148" s="7">
        <f>E148*C148</f>
        <v>5837400</v>
      </c>
      <c r="H148" s="7">
        <f>F148*C148</f>
        <v>64860</v>
      </c>
      <c r="I148" s="7">
        <f>H148+G148</f>
        <v>5902260</v>
      </c>
      <c r="J148" s="92"/>
      <c r="L148" s="85">
        <f t="shared" si="30"/>
        <v>124200</v>
      </c>
      <c r="M148" s="85">
        <f t="shared" si="30"/>
        <v>1380</v>
      </c>
      <c r="N148" s="85">
        <f t="shared" si="31"/>
        <v>9936</v>
      </c>
      <c r="O148" s="85">
        <f t="shared" si="31"/>
        <v>110.4</v>
      </c>
      <c r="P148" s="85">
        <f t="shared" si="32"/>
        <v>114264</v>
      </c>
      <c r="Q148" s="85">
        <f t="shared" si="32"/>
        <v>1269.5999999999999</v>
      </c>
    </row>
    <row r="149" spans="1:17" ht="18" x14ac:dyDescent="0.25">
      <c r="A149" s="224" t="s">
        <v>129</v>
      </c>
      <c r="B149" s="224"/>
      <c r="C149" s="224"/>
      <c r="D149" s="224"/>
      <c r="E149" s="11"/>
      <c r="F149" s="11"/>
      <c r="G149" s="11"/>
      <c r="H149" s="11"/>
      <c r="I149" s="87">
        <f>SUM(I4:I148)</f>
        <v>19280522.800000001</v>
      </c>
      <c r="J149" s="105"/>
    </row>
    <row r="152" spans="1:17" x14ac:dyDescent="0.25">
      <c r="I152" s="74"/>
      <c r="J152" s="74"/>
    </row>
    <row r="153" spans="1:17" x14ac:dyDescent="0.25">
      <c r="I153" s="74"/>
      <c r="J153" s="74"/>
      <c r="L153" s="82">
        <v>20957090</v>
      </c>
    </row>
    <row r="155" spans="1:17" x14ac:dyDescent="0.25">
      <c r="M155" s="86">
        <f>L153*8%</f>
        <v>1676567.2</v>
      </c>
    </row>
    <row r="157" spans="1:17" x14ac:dyDescent="0.25">
      <c r="M157" s="86">
        <f>L153-M155</f>
        <v>19280522.800000001</v>
      </c>
    </row>
  </sheetData>
  <mergeCells count="15">
    <mergeCell ref="B34:I34"/>
    <mergeCell ref="B103:I103"/>
    <mergeCell ref="A149:D149"/>
    <mergeCell ref="I1:I2"/>
    <mergeCell ref="A3:I3"/>
    <mergeCell ref="A20:D20"/>
    <mergeCell ref="A21:I21"/>
    <mergeCell ref="B22:I22"/>
    <mergeCell ref="B30:I30"/>
    <mergeCell ref="A1:A2"/>
    <mergeCell ref="B1:B2"/>
    <mergeCell ref="C1:C2"/>
    <mergeCell ref="D1:D2"/>
    <mergeCell ref="E1:F1"/>
    <mergeCell ref="G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Bill # 1</vt:lpstr>
      <vt:lpstr>Summary</vt:lpstr>
      <vt:lpstr>Sheet3</vt:lpstr>
      <vt:lpstr>'Bill # 1'!Print_Area</vt:lpstr>
      <vt:lpstr>Summary!Print_Area</vt:lpstr>
      <vt:lpstr>'Bill # 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Pioneer Engineeering</cp:lastModifiedBy>
  <cp:lastPrinted>2021-03-08T14:39:41Z</cp:lastPrinted>
  <dcterms:created xsi:type="dcterms:W3CDTF">2014-11-22T11:50:12Z</dcterms:created>
  <dcterms:modified xsi:type="dcterms:W3CDTF">2021-03-09T12:32:32Z</dcterms:modified>
</cp:coreProperties>
</file>