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showInkAnnotation="0" defaultThemeVersion="124226"/>
  <mc:AlternateContent xmlns:mc="http://schemas.openxmlformats.org/markup-compatibility/2006">
    <mc:Choice Requires="x15">
      <x15ac:absPath xmlns:x15ac="http://schemas.microsoft.com/office/spreadsheetml/2010/11/ac" url="H:\Pioneer\Projects 2023\Trifit T1 Karachi\"/>
    </mc:Choice>
  </mc:AlternateContent>
  <xr:revisionPtr revIDLastSave="0" documentId="13_ncr:1_{5930D141-1F06-4BDC-8020-19C51BAB4874}" xr6:coauthVersionLast="47" xr6:coauthVersionMax="47" xr10:uidLastSave="{00000000-0000-0000-0000-000000000000}"/>
  <bookViews>
    <workbookView xWindow="-120" yWindow="-120" windowWidth="29040" windowHeight="15840" tabRatio="602" xr2:uid="{00000000-000D-0000-FFFF-FFFF00000000}"/>
  </bookViews>
  <sheets>
    <sheet name="Summary" sheetId="55" r:id="rId1"/>
    <sheet name="HVAC" sheetId="70" r:id="rId2"/>
    <sheet name="Fire" sheetId="57" r:id="rId3"/>
    <sheet name="VARIATION" sheetId="59" r:id="rId4"/>
    <sheet name="MS-VO." sheetId="67" r:id="rId5"/>
    <sheet name="Measurements Sheet FINAL BILL" sheetId="72" r:id="rId6"/>
  </sheets>
  <externalReferences>
    <externalReference r:id="rId7"/>
    <externalReference r:id="rId8"/>
    <externalReference r:id="rId9"/>
    <externalReference r:id="rId10"/>
    <externalReference r:id="rId11"/>
    <externalReference r:id="rId12"/>
    <externalReference r:id="rId13"/>
  </externalReferences>
  <definedNames>
    <definedName name="\A" localSheetId="1">#REF!</definedName>
    <definedName name="\A" localSheetId="5">#REF!</definedName>
    <definedName name="\A" localSheetId="4">#REF!</definedName>
    <definedName name="\A">#REF!</definedName>
    <definedName name="\B" localSheetId="1">#REF!</definedName>
    <definedName name="\B" localSheetId="5">#REF!</definedName>
    <definedName name="\B" localSheetId="4">#REF!</definedName>
    <definedName name="\B">#REF!</definedName>
    <definedName name="\E" localSheetId="1">#REF!</definedName>
    <definedName name="\E" localSheetId="5">#REF!</definedName>
    <definedName name="\E" localSheetId="4">#REF!</definedName>
    <definedName name="\E">#REF!</definedName>
    <definedName name="_xlnm._FilterDatabase" localSheetId="2" hidden="1">Fire!#REF!</definedName>
    <definedName name="asds" localSheetId="1">#REF!</definedName>
    <definedName name="asds" localSheetId="5">#REF!</definedName>
    <definedName name="asds" localSheetId="4">#REF!</definedName>
    <definedName name="asds">#REF!</definedName>
    <definedName name="Bahishti">[1]Labour!$F$14</definedName>
    <definedName name="BathtubCPBrassChainwithrubberplug">[1]Material!$J$72</definedName>
    <definedName name="BathtubCPBrasswash075">[1]Material!$J$73</definedName>
    <definedName name="Block_5in" localSheetId="1">'[2]13,14'!#REF!</definedName>
    <definedName name="Block_5in" localSheetId="5">'[2]13,14'!#REF!</definedName>
    <definedName name="Block_5in" localSheetId="4">'[2]13,14'!#REF!</definedName>
    <definedName name="Block_5in">'[2]13,14'!#REF!</definedName>
    <definedName name="BrassButthinges5">[3]Material!$J$108</definedName>
    <definedName name="Brasshandlesize175mm">[3]Material!$J$118</definedName>
    <definedName name="building" localSheetId="1">#REF!</definedName>
    <definedName name="building" localSheetId="5">#REF!</definedName>
    <definedName name="building" localSheetId="4">#REF!</definedName>
    <definedName name="building">#REF!</definedName>
    <definedName name="CementOP">[1]Material!$J$305</definedName>
    <definedName name="CementSandMortar12">[1]Table11!$I$420</definedName>
    <definedName name="Code" localSheetId="1">#REF!</definedName>
    <definedName name="Code" localSheetId="5">#REF!</definedName>
    <definedName name="Code" localSheetId="4">#REF!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dlist" localSheetId="2">#REF!</definedName>
    <definedName name="dlist" localSheetId="1">#REF!</definedName>
    <definedName name="dlist" localSheetId="5">#REF!</definedName>
    <definedName name="dlist" localSheetId="4">#REF!</definedName>
    <definedName name="dlist">#REF!</definedName>
    <definedName name="gate" localSheetId="1">#REF!</definedName>
    <definedName name="gate" localSheetId="5">#REF!</definedName>
    <definedName name="gate" localSheetId="4">#REF!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1">#REF!</definedName>
    <definedName name="IV" localSheetId="5">#REF!</definedName>
    <definedName name="IV" localSheetId="4">#REF!</definedName>
    <definedName name="IV">#REF!</definedName>
    <definedName name="List">[5]Sheet4!$G$4:$G$10</definedName>
    <definedName name="Mason">[1]Labour!$F$9</definedName>
    <definedName name="Mistry">[1]Labour!$F$23</definedName>
    <definedName name="Nailofsizes">[3]Material!$J$762</definedName>
    <definedName name="Pigmentofanycolour">[1]Material!$J$960</definedName>
    <definedName name="Plumbing" localSheetId="2">#REF!</definedName>
    <definedName name="Plumbing" localSheetId="1">#REF!</definedName>
    <definedName name="Plumbing" localSheetId="5">#REF!</definedName>
    <definedName name="Plumbing" localSheetId="4">#REF!</definedName>
    <definedName name="Plumbing">#REF!</definedName>
    <definedName name="_xlnm.Print_Area" localSheetId="2">Fire!$A$1:$T$37</definedName>
    <definedName name="_xlnm.Print_Area" localSheetId="1">HVAC!$A$1:$T$73</definedName>
    <definedName name="_xlnm.Print_Area" localSheetId="5">'Measurements Sheet FINAL BILL'!$A$1:$H$2345</definedName>
    <definedName name="_xlnm.Print_Area" localSheetId="4">'MS-VO.'!$A$1:$H$273</definedName>
    <definedName name="_xlnm.Print_Area" localSheetId="3">VARIATION!$A$1:$I$188</definedName>
    <definedName name="_xlnm.Print_Area">#REF!</definedName>
    <definedName name="_xlnm.Print_Titles" localSheetId="2">Fire!$1:$10</definedName>
    <definedName name="_xlnm.Print_Titles" localSheetId="5">#REF!</definedName>
    <definedName name="_xlnm.Print_Titles">#REF!</definedName>
    <definedName name="PRINT_TITLES_MI" localSheetId="1">#REF!</definedName>
    <definedName name="PRINT_TITLES_MI" localSheetId="5">#REF!</definedName>
    <definedName name="PRINT_TITLES_MI" localSheetId="4">#REF!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TO" localSheetId="2">#REF!</definedName>
    <definedName name="TO" localSheetId="1">#REF!</definedName>
    <definedName name="TO" localSheetId="5">#REF!</definedName>
    <definedName name="TO" localSheetId="4">#REF!</definedName>
    <definedName name="TO">#REF!</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1">#REF!</definedName>
    <definedName name="x" localSheetId="5">#REF!</definedName>
    <definedName name="x" localSheetId="4">#REF!</definedName>
    <definedName name="x">#REF!</definedName>
    <definedName name="xyz" localSheetId="1">#REF!</definedName>
    <definedName name="xyz" localSheetId="5">#REF!</definedName>
    <definedName name="xyz" localSheetId="4">#REF!</definedName>
    <definedName name="xyz">#REF!</definedName>
  </definedNames>
  <calcPr calcId="181029"/>
</workbook>
</file>

<file path=xl/calcChain.xml><?xml version="1.0" encoding="utf-8"?>
<calcChain xmlns="http://schemas.openxmlformats.org/spreadsheetml/2006/main">
  <c r="J27" i="55" l="1"/>
  <c r="J25" i="55"/>
  <c r="J23" i="55"/>
  <c r="J21" i="55"/>
  <c r="J19" i="55"/>
  <c r="G13" i="55"/>
  <c r="G38" i="55"/>
  <c r="G40" i="55" s="1"/>
  <c r="G30" i="55" l="1"/>
  <c r="G29" i="55"/>
  <c r="G28" i="55"/>
  <c r="J31" i="55" l="1"/>
  <c r="J35" i="55" l="1"/>
  <c r="J39" i="55" s="1"/>
  <c r="J33" i="55"/>
  <c r="M62" i="70"/>
  <c r="H1604" i="72"/>
  <c r="H1601" i="72"/>
  <c r="M26" i="57"/>
  <c r="O26" i="57" s="1"/>
  <c r="M25" i="57"/>
  <c r="M23" i="57"/>
  <c r="L23" i="57" s="1"/>
  <c r="O34" i="57"/>
  <c r="R34" i="57" s="1"/>
  <c r="T34" i="57" s="1"/>
  <c r="N34" i="57"/>
  <c r="L34" i="57"/>
  <c r="I34" i="57"/>
  <c r="G34" i="57"/>
  <c r="O33" i="57"/>
  <c r="N33" i="57"/>
  <c r="L33" i="57"/>
  <c r="I33" i="57"/>
  <c r="G33" i="57"/>
  <c r="O32" i="57"/>
  <c r="N32" i="57"/>
  <c r="L32" i="57"/>
  <c r="I32" i="57"/>
  <c r="G32" i="57"/>
  <c r="J32" i="57" s="1"/>
  <c r="O31" i="57"/>
  <c r="N31" i="57"/>
  <c r="L31" i="57"/>
  <c r="I31" i="57"/>
  <c r="G31" i="57"/>
  <c r="O30" i="57"/>
  <c r="N30" i="57"/>
  <c r="L30" i="57"/>
  <c r="I30" i="57"/>
  <c r="G30" i="57"/>
  <c r="J30" i="57" s="1"/>
  <c r="D30" i="57"/>
  <c r="T29" i="57"/>
  <c r="T28" i="57"/>
  <c r="I28" i="57"/>
  <c r="G28" i="57"/>
  <c r="D28" i="57"/>
  <c r="T27" i="57"/>
  <c r="L26" i="57"/>
  <c r="I26" i="57"/>
  <c r="G26" i="57"/>
  <c r="D26" i="57"/>
  <c r="O25" i="57"/>
  <c r="N25" i="57"/>
  <c r="L25" i="57"/>
  <c r="I25" i="57"/>
  <c r="G25" i="57"/>
  <c r="J25" i="57" s="1"/>
  <c r="D25" i="57"/>
  <c r="T24" i="57"/>
  <c r="O23" i="57"/>
  <c r="N23" i="57"/>
  <c r="R23" i="57" s="1"/>
  <c r="I23" i="57"/>
  <c r="G23" i="57"/>
  <c r="O22" i="57"/>
  <c r="N22" i="57"/>
  <c r="R22" i="57" s="1"/>
  <c r="L22" i="57"/>
  <c r="I22" i="57"/>
  <c r="G22" i="57"/>
  <c r="J22" i="57" s="1"/>
  <c r="O21" i="57"/>
  <c r="N21" i="57"/>
  <c r="L21" i="57"/>
  <c r="I21" i="57"/>
  <c r="G21" i="57"/>
  <c r="O20" i="57"/>
  <c r="N20" i="57"/>
  <c r="L20" i="57"/>
  <c r="J20" i="57"/>
  <c r="I20" i="57"/>
  <c r="G20" i="57"/>
  <c r="T19" i="57"/>
  <c r="J19" i="57"/>
  <c r="I19" i="57"/>
  <c r="G19" i="57"/>
  <c r="O17" i="57"/>
  <c r="N17" i="57"/>
  <c r="L17" i="57"/>
  <c r="I17" i="57"/>
  <c r="G17" i="57"/>
  <c r="J17" i="57" s="1"/>
  <c r="D17" i="57"/>
  <c r="O16" i="57"/>
  <c r="N16" i="57"/>
  <c r="R16" i="57" s="1"/>
  <c r="L16" i="57"/>
  <c r="I16" i="57"/>
  <c r="G16" i="57"/>
  <c r="D16" i="57"/>
  <c r="A15" i="57"/>
  <c r="B16" i="57" s="1"/>
  <c r="O14" i="57"/>
  <c r="R14" i="57" s="1"/>
  <c r="N14" i="57"/>
  <c r="L14" i="57"/>
  <c r="I14" i="57"/>
  <c r="G14" i="57"/>
  <c r="D14" i="57"/>
  <c r="B14" i="57"/>
  <c r="R32" i="57" l="1"/>
  <c r="T32" i="57" s="1"/>
  <c r="J28" i="57"/>
  <c r="R30" i="57"/>
  <c r="T30" i="57" s="1"/>
  <c r="J33" i="57"/>
  <c r="J16" i="57"/>
  <c r="R20" i="57"/>
  <c r="J14" i="57"/>
  <c r="R21" i="57"/>
  <c r="Q21" i="57" s="1"/>
  <c r="J23" i="57"/>
  <c r="R33" i="57"/>
  <c r="Q33" i="57" s="1"/>
  <c r="I35" i="57"/>
  <c r="R17" i="57"/>
  <c r="T17" i="57" s="1"/>
  <c r="J21" i="57"/>
  <c r="J26" i="57"/>
  <c r="J31" i="57"/>
  <c r="R31" i="57"/>
  <c r="Q31" i="57" s="1"/>
  <c r="J34" i="57"/>
  <c r="H1607" i="72"/>
  <c r="N26" i="57"/>
  <c r="R26" i="57" s="1"/>
  <c r="Q26" i="57" s="1"/>
  <c r="R25" i="57"/>
  <c r="T25" i="57" s="1"/>
  <c r="T33" i="57"/>
  <c r="Q16" i="57"/>
  <c r="T16" i="57"/>
  <c r="Q22" i="57"/>
  <c r="T22" i="57"/>
  <c r="Q14" i="57"/>
  <c r="T14" i="57"/>
  <c r="Q20" i="57"/>
  <c r="T20" i="57"/>
  <c r="T23" i="57"/>
  <c r="Q23" i="57"/>
  <c r="T26" i="57"/>
  <c r="G35" i="57"/>
  <c r="O35" i="57"/>
  <c r="Q32" i="57"/>
  <c r="Q34" i="57"/>
  <c r="A17" i="57"/>
  <c r="A18" i="57" s="1"/>
  <c r="T31" i="57" l="1"/>
  <c r="Q30" i="57"/>
  <c r="T21" i="57"/>
  <c r="J35" i="57"/>
  <c r="Q17" i="57"/>
  <c r="R35" i="57"/>
  <c r="N35" i="57"/>
  <c r="Q25" i="57"/>
  <c r="A24" i="57"/>
  <c r="B19" i="57"/>
  <c r="B20" i="57" s="1"/>
  <c r="B21" i="57" s="1"/>
  <c r="B22" i="57" s="1"/>
  <c r="B23" i="57" s="1"/>
  <c r="T35" i="57"/>
  <c r="Q35" i="57" l="1"/>
  <c r="F15" i="55" s="1"/>
  <c r="A27" i="57"/>
  <c r="B25" i="57"/>
  <c r="B26" i="57" s="1"/>
  <c r="A29" i="57" l="1"/>
  <c r="B28" i="57"/>
  <c r="B30" i="57" l="1"/>
  <c r="A31" i="57"/>
  <c r="A32" i="57" s="1"/>
  <c r="A33" i="57" s="1"/>
  <c r="A34" i="57" s="1"/>
  <c r="H953" i="72" l="1"/>
  <c r="H950" i="72"/>
  <c r="M48" i="70"/>
  <c r="M47" i="70"/>
  <c r="M46" i="70"/>
  <c r="E6" i="72"/>
  <c r="H812" i="72"/>
  <c r="H811" i="72"/>
  <c r="H806" i="72"/>
  <c r="H805" i="72"/>
  <c r="H804" i="72"/>
  <c r="H672" i="72"/>
  <c r="H671" i="72"/>
  <c r="H670" i="72"/>
  <c r="H669" i="72"/>
  <c r="H668" i="72"/>
  <c r="H663" i="72"/>
  <c r="H662" i="72"/>
  <c r="H661" i="72"/>
  <c r="H660" i="72"/>
  <c r="H655" i="72"/>
  <c r="H654" i="72"/>
  <c r="H653" i="72"/>
  <c r="H652" i="72"/>
  <c r="H636" i="72"/>
  <c r="H635" i="72"/>
  <c r="H631" i="72"/>
  <c r="H630" i="72"/>
  <c r="H629" i="72"/>
  <c r="H628" i="72"/>
  <c r="M44" i="70"/>
  <c r="M43" i="70"/>
  <c r="M41" i="70"/>
  <c r="M39" i="70"/>
  <c r="L14" i="70"/>
  <c r="L13" i="70"/>
  <c r="H956" i="72" l="1"/>
  <c r="H814" i="72"/>
  <c r="H808" i="72"/>
  <c r="H665" i="72"/>
  <c r="H674" i="72"/>
  <c r="F30" i="72" s="1"/>
  <c r="H657" i="72"/>
  <c r="H633" i="72"/>
  <c r="H638" i="72"/>
  <c r="G7" i="72"/>
  <c r="F6" i="72"/>
  <c r="F214" i="72" l="1"/>
  <c r="E19" i="72" s="1"/>
  <c r="E214" i="72"/>
  <c r="H2210" i="72"/>
  <c r="H2215" i="72"/>
  <c r="H2216" i="72"/>
  <c r="H2343" i="72"/>
  <c r="H2342" i="72"/>
  <c r="H2341" i="72"/>
  <c r="H2325" i="72"/>
  <c r="H2324" i="72"/>
  <c r="H2323" i="72"/>
  <c r="H2322" i="72"/>
  <c r="H2321" i="72"/>
  <c r="H2302" i="72"/>
  <c r="H2307" i="72" s="1"/>
  <c r="H2280" i="72"/>
  <c r="H2279" i="72"/>
  <c r="H2257" i="72"/>
  <c r="H2256" i="72"/>
  <c r="H2186" i="72"/>
  <c r="H2185" i="72"/>
  <c r="H2182" i="72"/>
  <c r="H2181" i="72"/>
  <c r="H2178" i="72"/>
  <c r="H2177" i="72"/>
  <c r="H2158" i="72"/>
  <c r="H2163" i="72" s="1"/>
  <c r="G39" i="72" s="1"/>
  <c r="H2139" i="72"/>
  <c r="H2144" i="72" s="1"/>
  <c r="F39" i="72" s="1"/>
  <c r="H2121" i="72"/>
  <c r="H2120" i="72"/>
  <c r="H2105" i="72"/>
  <c r="H2104" i="72"/>
  <c r="H2103" i="72"/>
  <c r="H2102" i="72"/>
  <c r="H2101" i="72"/>
  <c r="H2100" i="72"/>
  <c r="H2099" i="72"/>
  <c r="H2098" i="72"/>
  <c r="H2097" i="72"/>
  <c r="H2096" i="72"/>
  <c r="H2095" i="72"/>
  <c r="H2094" i="72"/>
  <c r="H2093" i="72"/>
  <c r="H2092" i="72"/>
  <c r="H2091" i="72"/>
  <c r="H2090" i="72"/>
  <c r="H2089" i="72"/>
  <c r="H2088" i="72"/>
  <c r="H2087" i="72"/>
  <c r="H2086" i="72"/>
  <c r="H2085" i="72"/>
  <c r="H2084" i="72"/>
  <c r="H2083" i="72"/>
  <c r="H2082" i="72"/>
  <c r="H2081" i="72"/>
  <c r="H2080" i="72"/>
  <c r="H2079" i="72"/>
  <c r="H2065" i="72"/>
  <c r="H2064" i="72"/>
  <c r="H2063" i="72"/>
  <c r="H2062" i="72"/>
  <c r="H2061" i="72"/>
  <c r="H2060" i="72"/>
  <c r="H2059" i="72"/>
  <c r="H2058" i="72"/>
  <c r="H2057" i="72"/>
  <c r="H2056" i="72"/>
  <c r="H2055" i="72"/>
  <c r="H2054" i="72"/>
  <c r="H2053" i="72"/>
  <c r="H2052" i="72"/>
  <c r="H2051" i="72"/>
  <c r="H2050" i="72"/>
  <c r="H2049" i="72"/>
  <c r="H2048" i="72"/>
  <c r="H2047" i="72"/>
  <c r="H2046" i="72"/>
  <c r="H2045" i="72"/>
  <c r="H2044" i="72"/>
  <c r="H2043" i="72"/>
  <c r="H2042" i="72"/>
  <c r="H2027" i="72"/>
  <c r="H2026" i="72"/>
  <c r="H2025" i="72"/>
  <c r="H2024" i="72"/>
  <c r="H2007" i="72"/>
  <c r="H2006" i="72"/>
  <c r="H2005" i="72"/>
  <c r="H2004" i="72"/>
  <c r="H2003" i="72"/>
  <c r="H2002" i="72"/>
  <c r="H2001" i="72"/>
  <c r="H2000" i="72"/>
  <c r="H1999" i="72"/>
  <c r="H1998" i="72"/>
  <c r="H1997" i="72"/>
  <c r="H1996" i="72"/>
  <c r="H1995" i="72"/>
  <c r="H1994" i="72"/>
  <c r="H1993" i="72"/>
  <c r="H1992" i="72"/>
  <c r="H1991" i="72"/>
  <c r="H1990" i="72"/>
  <c r="H1989" i="72"/>
  <c r="H1974" i="72"/>
  <c r="H1973" i="72"/>
  <c r="H1972" i="72"/>
  <c r="H1971" i="72"/>
  <c r="H1970" i="72"/>
  <c r="H1969" i="72"/>
  <c r="H1968" i="72"/>
  <c r="H1967" i="72"/>
  <c r="H1966" i="72"/>
  <c r="H1965" i="72"/>
  <c r="H1949" i="72"/>
  <c r="H1948" i="72"/>
  <c r="H1947" i="72"/>
  <c r="H1946" i="72"/>
  <c r="H1945" i="72"/>
  <c r="H1944" i="72"/>
  <c r="H1943" i="72"/>
  <c r="H1942" i="72"/>
  <c r="H1941" i="72"/>
  <c r="H1940" i="72"/>
  <c r="H1939" i="72"/>
  <c r="H1938" i="72"/>
  <c r="H1937" i="72"/>
  <c r="H1936" i="72"/>
  <c r="H1935" i="72"/>
  <c r="H1934" i="72"/>
  <c r="H1933" i="72"/>
  <c r="H1932" i="72"/>
  <c r="H1931" i="72"/>
  <c r="H1930" i="72"/>
  <c r="H1929" i="72"/>
  <c r="H1928" i="72"/>
  <c r="H1927" i="72"/>
  <c r="H1926" i="72"/>
  <c r="H1925" i="72"/>
  <c r="H1924" i="72"/>
  <c r="H1923" i="72"/>
  <c r="H1922" i="72"/>
  <c r="H1921" i="72"/>
  <c r="H1920" i="72"/>
  <c r="H1919" i="72"/>
  <c r="H1918" i="72"/>
  <c r="H1917" i="72"/>
  <c r="H1916" i="72"/>
  <c r="H1915" i="72"/>
  <c r="H1914" i="72"/>
  <c r="H1913" i="72"/>
  <c r="H1912" i="72"/>
  <c r="H1911" i="72"/>
  <c r="H1910" i="72"/>
  <c r="H1909" i="72"/>
  <c r="H1908" i="72"/>
  <c r="H1907" i="72"/>
  <c r="H1906" i="72"/>
  <c r="H1905" i="72"/>
  <c r="H1904" i="72"/>
  <c r="H1903" i="72"/>
  <c r="H1902" i="72"/>
  <c r="H1901" i="72"/>
  <c r="H1900" i="72"/>
  <c r="H1899" i="72"/>
  <c r="H1898" i="72"/>
  <c r="H1897" i="72"/>
  <c r="H1896" i="72"/>
  <c r="H1895" i="72"/>
  <c r="H1894" i="72"/>
  <c r="H1893" i="72"/>
  <c r="H1892" i="72"/>
  <c r="H1891" i="72"/>
  <c r="H1890" i="72"/>
  <c r="H1889" i="72"/>
  <c r="H1888" i="72"/>
  <c r="H1887" i="72"/>
  <c r="H1886" i="72"/>
  <c r="H1885" i="72"/>
  <c r="H1884" i="72"/>
  <c r="H1883" i="72"/>
  <c r="H1882" i="72"/>
  <c r="H1881" i="72"/>
  <c r="H1880" i="72"/>
  <c r="H1879" i="72"/>
  <c r="H1878" i="72"/>
  <c r="H1877" i="72"/>
  <c r="H1876" i="72"/>
  <c r="H1875" i="72"/>
  <c r="H1874" i="72"/>
  <c r="H1873" i="72"/>
  <c r="H1872" i="72"/>
  <c r="H1871" i="72"/>
  <c r="H1870" i="72"/>
  <c r="H1869" i="72"/>
  <c r="H1868" i="72"/>
  <c r="H1867" i="72"/>
  <c r="H1866" i="72"/>
  <c r="H1865" i="72"/>
  <c r="H1864" i="72"/>
  <c r="H1863" i="72"/>
  <c r="H1862" i="72"/>
  <c r="H1861" i="72"/>
  <c r="H1860" i="72"/>
  <c r="H1859" i="72"/>
  <c r="H1858" i="72"/>
  <c r="H1857" i="72"/>
  <c r="H1856" i="72"/>
  <c r="H1855" i="72"/>
  <c r="H1854" i="72"/>
  <c r="H1853" i="72"/>
  <c r="H1852" i="72"/>
  <c r="H1851" i="72"/>
  <c r="H1850" i="72"/>
  <c r="H1849" i="72"/>
  <c r="H1848" i="72"/>
  <c r="H1847" i="72"/>
  <c r="H1846" i="72"/>
  <c r="H1845" i="72"/>
  <c r="H1844" i="72"/>
  <c r="H1843" i="72"/>
  <c r="H1842" i="72"/>
  <c r="H1841" i="72"/>
  <c r="H1840" i="72"/>
  <c r="H1839" i="72"/>
  <c r="H1838" i="72"/>
  <c r="H1837" i="72"/>
  <c r="H1836" i="72"/>
  <c r="H1835" i="72"/>
  <c r="H1834" i="72"/>
  <c r="H1833" i="72"/>
  <c r="H1832" i="72"/>
  <c r="H1831" i="72"/>
  <c r="H1830" i="72"/>
  <c r="H1829" i="72"/>
  <c r="H1828" i="72"/>
  <c r="H1827" i="72"/>
  <c r="H1826" i="72"/>
  <c r="H1825" i="72"/>
  <c r="H1824" i="72"/>
  <c r="H1823" i="72"/>
  <c r="H1822" i="72"/>
  <c r="H1821" i="72"/>
  <c r="H1820" i="72"/>
  <c r="H1819" i="72"/>
  <c r="H1818" i="72"/>
  <c r="H1817" i="72"/>
  <c r="H1816" i="72"/>
  <c r="H1815" i="72"/>
  <c r="H1814" i="72"/>
  <c r="H1813" i="72"/>
  <c r="H1812" i="72"/>
  <c r="H1811" i="72"/>
  <c r="H1810" i="72"/>
  <c r="H1809" i="72"/>
  <c r="H1808" i="72"/>
  <c r="H1543" i="72"/>
  <c r="H1542" i="72"/>
  <c r="H1541" i="72"/>
  <c r="H1540" i="72"/>
  <c r="H1539" i="72"/>
  <c r="H1538" i="72"/>
  <c r="H1537" i="72"/>
  <c r="H1536" i="72"/>
  <c r="H1535" i="72"/>
  <c r="H1534" i="72"/>
  <c r="H1533" i="72"/>
  <c r="H1532" i="72"/>
  <c r="H1531" i="72"/>
  <c r="H1530" i="72"/>
  <c r="H1529" i="72"/>
  <c r="H1528" i="72"/>
  <c r="H1527" i="72"/>
  <c r="H1526" i="72"/>
  <c r="H1525" i="72"/>
  <c r="H1524" i="72"/>
  <c r="H1523" i="72"/>
  <c r="H1522" i="72"/>
  <c r="H1521" i="72"/>
  <c r="H1520" i="72"/>
  <c r="H1519" i="72"/>
  <c r="H1518" i="72"/>
  <c r="H1517" i="72"/>
  <c r="H1516" i="72"/>
  <c r="H1515" i="72"/>
  <c r="H1514" i="72"/>
  <c r="H1513" i="72"/>
  <c r="H1512" i="72"/>
  <c r="H1511" i="72"/>
  <c r="H1510" i="72"/>
  <c r="H1509" i="72"/>
  <c r="H1508" i="72"/>
  <c r="H1507" i="72"/>
  <c r="H1506" i="72"/>
  <c r="H1505" i="72"/>
  <c r="H1504" i="72"/>
  <c r="H1503" i="72"/>
  <c r="H1502" i="72"/>
  <c r="H1501" i="72"/>
  <c r="H1500" i="72"/>
  <c r="H1499" i="72"/>
  <c r="H1498" i="72"/>
  <c r="H1497" i="72"/>
  <c r="H1496" i="72"/>
  <c r="H1495" i="72"/>
  <c r="H1494" i="72"/>
  <c r="H1493" i="72"/>
  <c r="H1492" i="72"/>
  <c r="H1491" i="72"/>
  <c r="H1490" i="72"/>
  <c r="H1489" i="72"/>
  <c r="H1488" i="72"/>
  <c r="H1487" i="72"/>
  <c r="H1486" i="72"/>
  <c r="H1485" i="72"/>
  <c r="H1484" i="72"/>
  <c r="H1483" i="72"/>
  <c r="H1482" i="72"/>
  <c r="H1481" i="72"/>
  <c r="H1480" i="72"/>
  <c r="H1479" i="72"/>
  <c r="H1478" i="72"/>
  <c r="H1477" i="72"/>
  <c r="H1476" i="72"/>
  <c r="H1475" i="72"/>
  <c r="H1474" i="72"/>
  <c r="H1473" i="72"/>
  <c r="H1472" i="72"/>
  <c r="H1471" i="72"/>
  <c r="H1470" i="72"/>
  <c r="H1469" i="72"/>
  <c r="H1468" i="72"/>
  <c r="H1467" i="72"/>
  <c r="H1466" i="72"/>
  <c r="H1465" i="72"/>
  <c r="H1464" i="72"/>
  <c r="H1463" i="72"/>
  <c r="H1462" i="72"/>
  <c r="H1461" i="72"/>
  <c r="H1460" i="72"/>
  <c r="H1459" i="72"/>
  <c r="H1458" i="72"/>
  <c r="H1457" i="72"/>
  <c r="H1456" i="72"/>
  <c r="H1455" i="72"/>
  <c r="H1454" i="72"/>
  <c r="H1453" i="72"/>
  <c r="H1452" i="72"/>
  <c r="H1451" i="72"/>
  <c r="H1450" i="72"/>
  <c r="H1449" i="72"/>
  <c r="H1448" i="72"/>
  <c r="H1447" i="72"/>
  <c r="H1446" i="72"/>
  <c r="H1445" i="72"/>
  <c r="H1444" i="72"/>
  <c r="H1443" i="72"/>
  <c r="H1442" i="72"/>
  <c r="H1441" i="72"/>
  <c r="H1440" i="72"/>
  <c r="H1439" i="72"/>
  <c r="H1438" i="72"/>
  <c r="H1437" i="72"/>
  <c r="H1436" i="72"/>
  <c r="H1435" i="72"/>
  <c r="H1434" i="72"/>
  <c r="H1433" i="72"/>
  <c r="H1432" i="72"/>
  <c r="H1431" i="72"/>
  <c r="H1430" i="72"/>
  <c r="H1429" i="72"/>
  <c r="H1428" i="72"/>
  <c r="H1427" i="72"/>
  <c r="H1426" i="72"/>
  <c r="H1425" i="72"/>
  <c r="H1424" i="72"/>
  <c r="H1423" i="72"/>
  <c r="H1422" i="72"/>
  <c r="H1421" i="72"/>
  <c r="H1420" i="72"/>
  <c r="H1419" i="72"/>
  <c r="H1418" i="72"/>
  <c r="H1417" i="72"/>
  <c r="H1416" i="72"/>
  <c r="H1415" i="72"/>
  <c r="H1414" i="72"/>
  <c r="H1413" i="72"/>
  <c r="H1412" i="72"/>
  <c r="H1411" i="72"/>
  <c r="H1410" i="72"/>
  <c r="H1409" i="72"/>
  <c r="H1408" i="72"/>
  <c r="H1407" i="72"/>
  <c r="H1406" i="72"/>
  <c r="H1405" i="72"/>
  <c r="H1404" i="72"/>
  <c r="H1403" i="72"/>
  <c r="H1402" i="72"/>
  <c r="H1401" i="72"/>
  <c r="H1400" i="72"/>
  <c r="H1399" i="72"/>
  <c r="H1398" i="72"/>
  <c r="H1397" i="72"/>
  <c r="H1396" i="72"/>
  <c r="H1395" i="72"/>
  <c r="H1559" i="72"/>
  <c r="H1560" i="72"/>
  <c r="H1561" i="72"/>
  <c r="H1562" i="72"/>
  <c r="H1563" i="72"/>
  <c r="H1564" i="72"/>
  <c r="H1565" i="72"/>
  <c r="H1566" i="72"/>
  <c r="H1567" i="72"/>
  <c r="H1568" i="72"/>
  <c r="H1569" i="72"/>
  <c r="H1570" i="72"/>
  <c r="H1571" i="72"/>
  <c r="H1572" i="72"/>
  <c r="H1573" i="72"/>
  <c r="H1574" i="72"/>
  <c r="H1575" i="72"/>
  <c r="H1576" i="72"/>
  <c r="H1577" i="72"/>
  <c r="H1578" i="72"/>
  <c r="H1579" i="72"/>
  <c r="H1580" i="72"/>
  <c r="H1581" i="72"/>
  <c r="H1582" i="72"/>
  <c r="H1583" i="72"/>
  <c r="H1584" i="72"/>
  <c r="H1585" i="72"/>
  <c r="H1621" i="72"/>
  <c r="H1622" i="72"/>
  <c r="H1623" i="72"/>
  <c r="H1624" i="72"/>
  <c r="H1625" i="72"/>
  <c r="H1626" i="72"/>
  <c r="H1627" i="72"/>
  <c r="H1628" i="72"/>
  <c r="H1629" i="72"/>
  <c r="H1631" i="72"/>
  <c r="H1632" i="72"/>
  <c r="H1633" i="72"/>
  <c r="H1635" i="72"/>
  <c r="H1315" i="72"/>
  <c r="H1314" i="72"/>
  <c r="H1313" i="72"/>
  <c r="H1312" i="72"/>
  <c r="H1311" i="72"/>
  <c r="H1310" i="72"/>
  <c r="H1309" i="72"/>
  <c r="H1308" i="72"/>
  <c r="H1307" i="72"/>
  <c r="H1306" i="72"/>
  <c r="H1305" i="72"/>
  <c r="H1304" i="72"/>
  <c r="H1303" i="72"/>
  <c r="H1302" i="72"/>
  <c r="H1301" i="72"/>
  <c r="H1300" i="72"/>
  <c r="H1299" i="72"/>
  <c r="H1298" i="72"/>
  <c r="H1297" i="72"/>
  <c r="H1296" i="72"/>
  <c r="H1295" i="72"/>
  <c r="H1294" i="72"/>
  <c r="H1293" i="72"/>
  <c r="H1292" i="72"/>
  <c r="H1210" i="72"/>
  <c r="H1209" i="72"/>
  <c r="H1208" i="72"/>
  <c r="H1207" i="72"/>
  <c r="H1206" i="72"/>
  <c r="H1205" i="72"/>
  <c r="H1204" i="72"/>
  <c r="H1203" i="72"/>
  <c r="H1202" i="72"/>
  <c r="H1201" i="72"/>
  <c r="H1200" i="72"/>
  <c r="H1199" i="72"/>
  <c r="H1198" i="72"/>
  <c r="H1197" i="72"/>
  <c r="H1062" i="72"/>
  <c r="H1061" i="72"/>
  <c r="H1060" i="72"/>
  <c r="H1059" i="72"/>
  <c r="H1058" i="72"/>
  <c r="H1057" i="72"/>
  <c r="H1056" i="72"/>
  <c r="H1055" i="72"/>
  <c r="H1054" i="72"/>
  <c r="H1053" i="72"/>
  <c r="H1052" i="72"/>
  <c r="H1051" i="72"/>
  <c r="H1050" i="72"/>
  <c r="H1049" i="72"/>
  <c r="H1048" i="72"/>
  <c r="H1047" i="72"/>
  <c r="H1046" i="72"/>
  <c r="H1045" i="72"/>
  <c r="H1044" i="72"/>
  <c r="H1043" i="72"/>
  <c r="H1042" i="72"/>
  <c r="H1041" i="72"/>
  <c r="H1040" i="72"/>
  <c r="H1039" i="72"/>
  <c r="H1038" i="72"/>
  <c r="H1037" i="72"/>
  <c r="H1036" i="72"/>
  <c r="H934" i="72"/>
  <c r="H933" i="72"/>
  <c r="H932" i="72"/>
  <c r="H931" i="72"/>
  <c r="H930" i="72"/>
  <c r="H929" i="72"/>
  <c r="H928" i="72"/>
  <c r="H927" i="72"/>
  <c r="H926" i="72"/>
  <c r="H925" i="72"/>
  <c r="H924" i="72"/>
  <c r="H923" i="72"/>
  <c r="H922" i="72"/>
  <c r="H921" i="72"/>
  <c r="H920" i="72"/>
  <c r="H919" i="72"/>
  <c r="H918" i="72"/>
  <c r="H917" i="72"/>
  <c r="H916" i="72"/>
  <c r="H915" i="72"/>
  <c r="H914" i="72"/>
  <c r="H913" i="72"/>
  <c r="H912" i="72"/>
  <c r="H911" i="72"/>
  <c r="H831" i="72"/>
  <c r="H830" i="72"/>
  <c r="H829" i="72"/>
  <c r="H828" i="72"/>
  <c r="H827" i="72"/>
  <c r="H826" i="72"/>
  <c r="H825" i="72"/>
  <c r="H824" i="72"/>
  <c r="H823" i="72"/>
  <c r="H822" i="72"/>
  <c r="H821" i="72"/>
  <c r="H820" i="72"/>
  <c r="H819" i="72"/>
  <c r="H818" i="72"/>
  <c r="H788" i="72"/>
  <c r="H787" i="72"/>
  <c r="H612" i="72"/>
  <c r="H611" i="72"/>
  <c r="H579" i="72"/>
  <c r="H580" i="72"/>
  <c r="H581" i="72"/>
  <c r="H582" i="72"/>
  <c r="H583" i="72"/>
  <c r="H584" i="72"/>
  <c r="H578" i="72"/>
  <c r="H557" i="72"/>
  <c r="H558" i="72"/>
  <c r="H559" i="72"/>
  <c r="H560" i="72"/>
  <c r="H561" i="72"/>
  <c r="H556" i="72"/>
  <c r="H537" i="72"/>
  <c r="H538" i="72"/>
  <c r="H536" i="72"/>
  <c r="H2179" i="72" l="1"/>
  <c r="E41" i="72" s="1"/>
  <c r="H2187" i="72"/>
  <c r="G41" i="72" s="1"/>
  <c r="H2345" i="72"/>
  <c r="F2212" i="72" s="1"/>
  <c r="H2029" i="72"/>
  <c r="H2066" i="72"/>
  <c r="F38" i="72" s="1"/>
  <c r="H2106" i="72"/>
  <c r="G38" i="72" s="1"/>
  <c r="H2009" i="72"/>
  <c r="H2327" i="72"/>
  <c r="E2212" i="72" s="1"/>
  <c r="H1976" i="72"/>
  <c r="E36" i="72" s="1"/>
  <c r="H36" i="72" s="1"/>
  <c r="H2125" i="72"/>
  <c r="E39" i="72" s="1"/>
  <c r="H39" i="72" s="1"/>
  <c r="H2183" i="72"/>
  <c r="F41" i="72" s="1"/>
  <c r="H2264" i="72"/>
  <c r="H2287" i="72"/>
  <c r="H1951" i="72"/>
  <c r="H1587" i="72"/>
  <c r="H1545" i="72"/>
  <c r="H1316" i="72"/>
  <c r="H1212" i="72"/>
  <c r="H790" i="72"/>
  <c r="G30" i="72" s="1"/>
  <c r="H936" i="72"/>
  <c r="H1064" i="72"/>
  <c r="H833" i="72"/>
  <c r="H540" i="72"/>
  <c r="E26" i="72" s="1"/>
  <c r="H2189" i="72" l="1"/>
  <c r="E38" i="72"/>
  <c r="H38" i="72" s="1"/>
  <c r="H41" i="72"/>
  <c r="H2212" i="72"/>
  <c r="G184" i="59" l="1"/>
  <c r="F184" i="59"/>
  <c r="F185" i="59" l="1"/>
  <c r="F186" i="59" s="1"/>
  <c r="F187" i="59" s="1"/>
  <c r="H156" i="59"/>
  <c r="H155" i="59"/>
  <c r="H154" i="59"/>
  <c r="H153" i="59"/>
  <c r="H152" i="59"/>
  <c r="H147" i="59"/>
  <c r="H148" i="59" s="1"/>
  <c r="I148" i="59" s="1"/>
  <c r="H157" i="59" l="1"/>
  <c r="I157" i="59" s="1"/>
  <c r="I163" i="59" s="1"/>
  <c r="I164" i="59" s="1"/>
  <c r="I165" i="59" s="1"/>
  <c r="I166" i="59" s="1"/>
  <c r="H127" i="59" l="1"/>
  <c r="H126" i="59"/>
  <c r="H125" i="59"/>
  <c r="H128" i="59" l="1"/>
  <c r="I128" i="59" s="1"/>
  <c r="I134" i="59" s="1"/>
  <c r="I135" i="59" s="1"/>
  <c r="I136" i="59" l="1"/>
  <c r="I137" i="59" s="1"/>
  <c r="H101" i="59"/>
  <c r="H102" i="59" s="1"/>
  <c r="I102" i="59" s="1"/>
  <c r="I108" i="59" s="1"/>
  <c r="I109" i="59" s="1"/>
  <c r="I110" i="59" l="1"/>
  <c r="I111" i="59" s="1"/>
  <c r="H2234" i="72" l="1"/>
  <c r="H2233" i="72"/>
  <c r="H1792" i="72"/>
  <c r="H1791" i="72"/>
  <c r="H1790" i="72"/>
  <c r="H1789" i="72"/>
  <c r="H1788" i="72"/>
  <c r="H1787" i="72"/>
  <c r="H1786" i="72"/>
  <c r="H1785" i="72"/>
  <c r="H1784" i="72"/>
  <c r="H1783" i="72"/>
  <c r="H1782" i="72"/>
  <c r="H1780" i="72"/>
  <c r="H1779" i="72"/>
  <c r="H1777" i="72"/>
  <c r="H1776" i="72"/>
  <c r="H1775" i="72"/>
  <c r="H1774" i="72"/>
  <c r="H1772" i="72"/>
  <c r="H1771" i="72"/>
  <c r="H1770" i="72"/>
  <c r="H1769" i="72"/>
  <c r="H1767" i="72"/>
  <c r="H1766" i="72"/>
  <c r="H1765" i="72"/>
  <c r="H1764" i="72"/>
  <c r="H1763" i="72"/>
  <c r="H1762" i="72"/>
  <c r="H1761" i="72"/>
  <c r="H1760" i="72"/>
  <c r="H1759" i="72"/>
  <c r="H1758" i="72"/>
  <c r="H1757" i="72"/>
  <c r="H1756" i="72"/>
  <c r="H1754" i="72"/>
  <c r="H1753" i="72"/>
  <c r="H1751" i="72"/>
  <c r="H1750" i="72"/>
  <c r="H1748" i="72"/>
  <c r="H1747" i="72"/>
  <c r="H1745" i="72"/>
  <c r="H1744" i="72"/>
  <c r="H1743" i="72"/>
  <c r="H1742" i="72"/>
  <c r="H1741" i="72"/>
  <c r="H1740" i="72"/>
  <c r="H1738" i="72"/>
  <c r="H1722" i="72"/>
  <c r="H1721" i="72"/>
  <c r="H1720" i="72"/>
  <c r="H1719" i="72"/>
  <c r="H1718" i="72"/>
  <c r="H1717" i="72"/>
  <c r="H1716" i="72"/>
  <c r="H1715" i="72"/>
  <c r="H1714" i="72"/>
  <c r="H1713" i="72"/>
  <c r="H1712" i="72"/>
  <c r="H1711" i="72"/>
  <c r="H1709" i="72"/>
  <c r="H1708" i="72"/>
  <c r="H1707" i="72"/>
  <c r="H1706" i="72"/>
  <c r="H1705" i="72"/>
  <c r="H1704" i="72"/>
  <c r="H1703" i="72"/>
  <c r="H1702" i="72"/>
  <c r="H1701" i="72"/>
  <c r="H1700" i="72"/>
  <c r="H1699" i="72"/>
  <c r="H1698" i="72"/>
  <c r="H1697" i="72"/>
  <c r="H1696" i="72"/>
  <c r="H1695" i="72"/>
  <c r="H1693" i="72"/>
  <c r="H1692" i="72"/>
  <c r="H1690" i="72"/>
  <c r="H1689" i="72"/>
  <c r="H1687" i="72"/>
  <c r="H1686" i="72"/>
  <c r="H1684" i="72"/>
  <c r="H1683" i="72"/>
  <c r="H1682" i="72"/>
  <c r="H1681" i="72"/>
  <c r="H1680" i="72"/>
  <c r="H1679" i="72"/>
  <c r="H1678" i="72"/>
  <c r="H1677" i="72"/>
  <c r="H1676" i="72"/>
  <c r="H1675" i="72"/>
  <c r="H1674" i="72"/>
  <c r="H1673" i="72"/>
  <c r="H1672" i="72"/>
  <c r="H1671" i="72"/>
  <c r="H1670" i="72"/>
  <c r="H1669" i="72"/>
  <c r="H1668" i="72"/>
  <c r="H1667" i="72"/>
  <c r="H1666" i="72"/>
  <c r="H1665" i="72"/>
  <c r="H1664" i="72"/>
  <c r="H1663" i="72"/>
  <c r="H1662" i="72"/>
  <c r="H1661" i="72"/>
  <c r="H1660" i="72"/>
  <c r="H1659" i="72"/>
  <c r="H1658" i="72"/>
  <c r="H1657" i="72"/>
  <c r="H1656" i="72"/>
  <c r="H1655" i="72"/>
  <c r="H1654" i="72"/>
  <c r="H1653" i="72"/>
  <c r="H1652" i="72"/>
  <c r="H1651" i="72"/>
  <c r="H1650" i="72"/>
  <c r="H1649" i="72"/>
  <c r="H1648" i="72"/>
  <c r="H1646" i="72"/>
  <c r="H1645" i="72"/>
  <c r="H1644" i="72"/>
  <c r="H1643" i="72"/>
  <c r="H1641" i="72"/>
  <c r="H1640" i="72"/>
  <c r="H1638" i="72"/>
  <c r="H1637" i="72"/>
  <c r="H1379" i="72"/>
  <c r="H1378" i="72"/>
  <c r="H1377" i="72"/>
  <c r="H1376" i="72"/>
  <c r="H1375" i="72"/>
  <c r="H1374" i="72"/>
  <c r="H1373" i="72"/>
  <c r="H1372" i="72"/>
  <c r="H1371" i="72"/>
  <c r="H1370" i="72"/>
  <c r="H1369" i="72"/>
  <c r="H1368" i="72"/>
  <c r="H1367" i="72"/>
  <c r="H1365" i="72"/>
  <c r="H1364" i="72"/>
  <c r="H1362" i="72"/>
  <c r="H1361" i="72"/>
  <c r="H1359" i="72"/>
  <c r="H1358" i="72"/>
  <c r="H1356" i="72"/>
  <c r="H1355" i="72"/>
  <c r="H1354" i="72"/>
  <c r="H1353" i="72"/>
  <c r="H1352" i="72"/>
  <c r="H1351" i="72"/>
  <c r="H1350" i="72"/>
  <c r="H1349" i="72"/>
  <c r="H1348" i="72"/>
  <c r="H1347" i="72"/>
  <c r="H1346" i="72"/>
  <c r="H1345" i="72"/>
  <c r="H1344" i="72"/>
  <c r="H1343" i="72"/>
  <c r="H1342" i="72"/>
  <c r="H1341" i="72"/>
  <c r="H1340" i="72"/>
  <c r="H1339" i="72"/>
  <c r="H1338" i="72"/>
  <c r="H1337" i="72"/>
  <c r="H1336" i="72"/>
  <c r="H1335" i="72"/>
  <c r="H1334" i="72"/>
  <c r="H1333" i="72"/>
  <c r="H1332" i="72"/>
  <c r="H1331" i="72"/>
  <c r="H1330" i="72"/>
  <c r="H1275" i="72"/>
  <c r="H1274" i="72"/>
  <c r="H1273" i="72"/>
  <c r="H1272" i="72"/>
  <c r="H1271" i="72"/>
  <c r="H1270" i="72"/>
  <c r="H1269" i="72"/>
  <c r="H1268" i="72"/>
  <c r="H1267" i="72"/>
  <c r="H1266" i="72"/>
  <c r="H1265" i="72"/>
  <c r="H1264" i="72"/>
  <c r="H1263" i="72"/>
  <c r="H1245" i="72"/>
  <c r="H1244" i="72"/>
  <c r="H1243" i="72"/>
  <c r="H1242" i="72"/>
  <c r="H1241" i="72"/>
  <c r="H1240" i="72"/>
  <c r="H1239" i="72"/>
  <c r="H1238" i="72"/>
  <c r="H1237" i="72"/>
  <c r="H1236" i="72"/>
  <c r="H1235" i="72"/>
  <c r="H1234" i="72"/>
  <c r="H1233" i="72"/>
  <c r="H1232" i="72"/>
  <c r="H1231" i="72"/>
  <c r="H1230" i="72"/>
  <c r="H1229" i="72"/>
  <c r="H1228" i="72"/>
  <c r="H1227" i="72"/>
  <c r="H1226" i="72"/>
  <c r="H1181" i="72"/>
  <c r="H1180" i="72"/>
  <c r="H1179" i="72"/>
  <c r="H1178" i="72"/>
  <c r="H1177" i="72"/>
  <c r="H1176" i="72"/>
  <c r="H1175" i="72"/>
  <c r="H1174" i="72"/>
  <c r="H1173" i="72"/>
  <c r="H1172" i="72"/>
  <c r="H1171" i="72"/>
  <c r="H1170" i="72"/>
  <c r="H1168" i="72"/>
  <c r="H1167" i="72"/>
  <c r="H1166" i="72"/>
  <c r="H1165" i="72"/>
  <c r="H1164" i="72"/>
  <c r="H1163" i="72"/>
  <c r="H1162" i="72"/>
  <c r="H1161" i="72"/>
  <c r="H1160" i="72"/>
  <c r="H1159" i="72"/>
  <c r="H1158" i="72"/>
  <c r="H1157" i="72"/>
  <c r="H1156" i="72"/>
  <c r="H1155" i="72"/>
  <c r="H1154" i="72"/>
  <c r="H1152" i="72"/>
  <c r="H1151" i="72"/>
  <c r="H1149" i="72"/>
  <c r="H1148" i="72"/>
  <c r="H1146" i="72"/>
  <c r="H1145" i="72"/>
  <c r="H1143" i="72"/>
  <c r="H1142" i="72"/>
  <c r="H1141" i="72"/>
  <c r="H1140" i="72"/>
  <c r="H1139" i="72"/>
  <c r="H1138" i="72"/>
  <c r="H1137" i="72"/>
  <c r="H1136" i="72"/>
  <c r="H1135" i="72"/>
  <c r="H1134" i="72"/>
  <c r="H1133" i="72"/>
  <c r="H1132" i="72"/>
  <c r="H1131" i="72"/>
  <c r="H1130" i="72"/>
  <c r="H1129" i="72"/>
  <c r="H1128" i="72"/>
  <c r="H1127" i="72"/>
  <c r="H1126" i="72"/>
  <c r="H1125" i="72"/>
  <c r="H1124" i="72"/>
  <c r="H1123" i="72"/>
  <c r="H1122" i="72"/>
  <c r="H1121" i="72"/>
  <c r="H1120" i="72"/>
  <c r="H1119" i="72"/>
  <c r="H1118" i="72"/>
  <c r="H1117" i="72"/>
  <c r="H1116" i="72"/>
  <c r="H1115" i="72"/>
  <c r="H1114" i="72"/>
  <c r="H1113" i="72"/>
  <c r="H1112" i="72"/>
  <c r="H1111" i="72"/>
  <c r="H1110" i="72"/>
  <c r="H1109" i="72"/>
  <c r="H1108" i="72"/>
  <c r="H1107" i="72"/>
  <c r="H1105" i="72"/>
  <c r="H1104" i="72"/>
  <c r="H1103" i="72"/>
  <c r="H1102" i="72"/>
  <c r="H1100" i="72"/>
  <c r="H1099" i="72"/>
  <c r="H1097" i="72"/>
  <c r="H1096" i="72"/>
  <c r="H1094" i="72"/>
  <c r="H1092" i="72"/>
  <c r="H1091" i="72"/>
  <c r="H1090" i="72"/>
  <c r="H1088" i="72"/>
  <c r="H1087" i="72"/>
  <c r="H1086" i="72"/>
  <c r="H1085" i="72"/>
  <c r="H1084" i="72"/>
  <c r="H1083" i="72"/>
  <c r="H1082" i="72"/>
  <c r="H1081" i="72"/>
  <c r="H1080" i="72"/>
  <c r="H1019" i="72"/>
  <c r="H1018" i="72"/>
  <c r="H1017" i="72"/>
  <c r="H1016" i="72"/>
  <c r="H1015" i="72"/>
  <c r="H1014" i="72"/>
  <c r="H1013" i="72"/>
  <c r="H1012" i="72"/>
  <c r="H1011" i="72"/>
  <c r="H1010" i="72"/>
  <c r="H1009" i="72"/>
  <c r="H1008" i="72"/>
  <c r="H1007" i="72"/>
  <c r="H1005" i="72"/>
  <c r="H1004" i="72"/>
  <c r="H1002" i="72"/>
  <c r="H1001" i="72"/>
  <c r="H999" i="72"/>
  <c r="H998" i="72"/>
  <c r="H996" i="72"/>
  <c r="H995" i="72"/>
  <c r="H994" i="72"/>
  <c r="H993" i="72"/>
  <c r="H992" i="72"/>
  <c r="H991" i="72"/>
  <c r="H990" i="72"/>
  <c r="H989" i="72"/>
  <c r="H988" i="72"/>
  <c r="H987" i="72"/>
  <c r="H986" i="72"/>
  <c r="H985" i="72"/>
  <c r="H984" i="72"/>
  <c r="H983" i="72"/>
  <c r="H982" i="72"/>
  <c r="H981" i="72"/>
  <c r="H980" i="72"/>
  <c r="H979" i="72"/>
  <c r="H978" i="72"/>
  <c r="H977" i="72"/>
  <c r="H976" i="72"/>
  <c r="H975" i="72"/>
  <c r="H974" i="72"/>
  <c r="H973" i="72"/>
  <c r="H972" i="72"/>
  <c r="H971" i="72"/>
  <c r="H970" i="72"/>
  <c r="H895" i="72"/>
  <c r="H894" i="72"/>
  <c r="H893" i="72"/>
  <c r="H892" i="72"/>
  <c r="H891" i="72"/>
  <c r="H890" i="72"/>
  <c r="H889" i="72"/>
  <c r="H888" i="72"/>
  <c r="H887" i="72"/>
  <c r="H886" i="72"/>
  <c r="H885" i="72"/>
  <c r="H884" i="72"/>
  <c r="H883" i="72"/>
  <c r="H866" i="72"/>
  <c r="H865" i="72"/>
  <c r="H864" i="72"/>
  <c r="H863" i="72"/>
  <c r="H862" i="72"/>
  <c r="H861" i="72"/>
  <c r="H860" i="72"/>
  <c r="H859" i="72"/>
  <c r="H858" i="72"/>
  <c r="H857" i="72"/>
  <c r="H856" i="72"/>
  <c r="H855" i="72"/>
  <c r="H854" i="72"/>
  <c r="H853" i="72"/>
  <c r="H852" i="72"/>
  <c r="H851" i="72"/>
  <c r="H850" i="72"/>
  <c r="H849" i="72"/>
  <c r="H848" i="72"/>
  <c r="H847" i="72"/>
  <c r="H782" i="72"/>
  <c r="H781" i="72"/>
  <c r="H780" i="72"/>
  <c r="H779" i="72"/>
  <c r="H778" i="72"/>
  <c r="H777" i="72"/>
  <c r="H776" i="72"/>
  <c r="H771" i="72"/>
  <c r="H770" i="72"/>
  <c r="H769" i="72"/>
  <c r="H768" i="72"/>
  <c r="H767" i="72"/>
  <c r="H766" i="72"/>
  <c r="H765" i="72"/>
  <c r="H764" i="72"/>
  <c r="H763" i="72"/>
  <c r="H762" i="72"/>
  <c r="H761" i="72"/>
  <c r="H760" i="72"/>
  <c r="H759" i="72"/>
  <c r="H758" i="72"/>
  <c r="H757" i="72"/>
  <c r="H756" i="72"/>
  <c r="H755" i="72"/>
  <c r="H754" i="72"/>
  <c r="H753" i="72"/>
  <c r="H752" i="72"/>
  <c r="H751" i="72"/>
  <c r="H750" i="72"/>
  <c r="H749" i="72"/>
  <c r="H736" i="72"/>
  <c r="H735" i="72"/>
  <c r="H734" i="72"/>
  <c r="H733" i="72"/>
  <c r="H732" i="72"/>
  <c r="H731" i="72"/>
  <c r="H730" i="72"/>
  <c r="H725" i="72"/>
  <c r="H724" i="72"/>
  <c r="H723" i="72"/>
  <c r="H722" i="72"/>
  <c r="H721" i="72"/>
  <c r="H720" i="72"/>
  <c r="H719" i="72"/>
  <c r="H718" i="72"/>
  <c r="H717" i="72"/>
  <c r="H716" i="72"/>
  <c r="H715" i="72"/>
  <c r="H714" i="72"/>
  <c r="H713" i="72"/>
  <c r="H712" i="72"/>
  <c r="H711" i="72"/>
  <c r="H710" i="72"/>
  <c r="H709" i="72"/>
  <c r="H708" i="72"/>
  <c r="H707" i="72"/>
  <c r="H706" i="72"/>
  <c r="H705" i="72"/>
  <c r="H704" i="72"/>
  <c r="H703" i="72"/>
  <c r="H702" i="72"/>
  <c r="H701" i="72"/>
  <c r="H700" i="72"/>
  <c r="H699" i="72"/>
  <c r="H698" i="72"/>
  <c r="H697" i="72"/>
  <c r="H608" i="72"/>
  <c r="H607" i="72"/>
  <c r="H606" i="72"/>
  <c r="H605" i="72"/>
  <c r="H604" i="72"/>
  <c r="H603" i="72"/>
  <c r="H602" i="72"/>
  <c r="H563" i="72"/>
  <c r="F26" i="72" s="1"/>
  <c r="F521" i="72"/>
  <c r="E521" i="72"/>
  <c r="F489" i="72"/>
  <c r="E489" i="72"/>
  <c r="F431" i="72"/>
  <c r="E431" i="72"/>
  <c r="F396" i="72"/>
  <c r="E396" i="72"/>
  <c r="F335" i="72"/>
  <c r="E335" i="72"/>
  <c r="F22" i="72" s="1"/>
  <c r="F311" i="72"/>
  <c r="E311" i="72"/>
  <c r="F290" i="72"/>
  <c r="E290" i="72"/>
  <c r="E22" i="72" s="1"/>
  <c r="F261" i="72"/>
  <c r="E261" i="72"/>
  <c r="G20" i="72" s="1"/>
  <c r="H20" i="72" s="1"/>
  <c r="F236" i="72"/>
  <c r="E236" i="72"/>
  <c r="F19" i="72" s="1"/>
  <c r="H19" i="72" s="1"/>
  <c r="F195" i="72"/>
  <c r="E195" i="72"/>
  <c r="F177" i="72"/>
  <c r="E177" i="72"/>
  <c r="F156" i="72"/>
  <c r="E14" i="72" s="1"/>
  <c r="H14" i="72" s="1"/>
  <c r="E156" i="72"/>
  <c r="E12" i="72" s="1"/>
  <c r="H12" i="72" s="1"/>
  <c r="F136" i="72"/>
  <c r="E136" i="72"/>
  <c r="F118" i="72"/>
  <c r="E118" i="72"/>
  <c r="E16" i="72" l="1"/>
  <c r="E13" i="72"/>
  <c r="F23" i="72"/>
  <c r="H23" i="72" s="1"/>
  <c r="F13" i="72"/>
  <c r="H13" i="72" s="1"/>
  <c r="H22" i="72"/>
  <c r="F16" i="72"/>
  <c r="G24" i="72"/>
  <c r="H24" i="72" s="1"/>
  <c r="H727" i="72"/>
  <c r="F28" i="72" s="1"/>
  <c r="H773" i="72"/>
  <c r="G28" i="72" s="1"/>
  <c r="H1246" i="72"/>
  <c r="H2241" i="72"/>
  <c r="H738" i="72"/>
  <c r="F29" i="72" s="1"/>
  <c r="H1183" i="72"/>
  <c r="G32" i="72" s="1"/>
  <c r="H586" i="72"/>
  <c r="G26" i="72" s="1"/>
  <c r="H26" i="72" s="1"/>
  <c r="H867" i="72"/>
  <c r="H1381" i="72"/>
  <c r="F34" i="72" s="1"/>
  <c r="H1794" i="72"/>
  <c r="H610" i="72"/>
  <c r="E28" i="72" s="1"/>
  <c r="H1279" i="72"/>
  <c r="H784" i="72"/>
  <c r="G29" i="72" s="1"/>
  <c r="H897" i="72"/>
  <c r="H1022" i="72"/>
  <c r="F32" i="72" s="1"/>
  <c r="H1724" i="72"/>
  <c r="G34" i="72" l="1"/>
  <c r="E32" i="72"/>
  <c r="H32" i="72" s="1"/>
  <c r="M62" i="72" s="1"/>
  <c r="E34" i="72"/>
  <c r="H34" i="72" s="1"/>
  <c r="H16" i="72"/>
  <c r="H28" i="72"/>
  <c r="H29" i="72"/>
  <c r="H614" i="72"/>
  <c r="L16" i="70"/>
  <c r="E30" i="72" l="1"/>
  <c r="H30" i="72" s="1"/>
  <c r="L35" i="70"/>
  <c r="L36" i="70"/>
  <c r="M25" i="70"/>
  <c r="M27" i="70"/>
  <c r="L27" i="70"/>
  <c r="M63" i="70" l="1"/>
  <c r="L44" i="70"/>
  <c r="L69" i="70"/>
  <c r="L65" i="70" l="1"/>
  <c r="M29" i="70" l="1"/>
  <c r="L63" i="70" l="1"/>
  <c r="E13" i="55" l="1"/>
  <c r="O72" i="70" l="1"/>
  <c r="N72" i="70"/>
  <c r="I72" i="70"/>
  <c r="G72" i="70"/>
  <c r="O71" i="70"/>
  <c r="N71" i="70"/>
  <c r="I71" i="70"/>
  <c r="G71" i="70"/>
  <c r="O70" i="70"/>
  <c r="N70" i="70"/>
  <c r="I70" i="70"/>
  <c r="G70" i="70"/>
  <c r="O69" i="70"/>
  <c r="N69" i="70"/>
  <c r="R69" i="70" s="1"/>
  <c r="I69" i="70"/>
  <c r="G69" i="70"/>
  <c r="O68" i="70"/>
  <c r="N68" i="70"/>
  <c r="L68" i="70"/>
  <c r="I68" i="70"/>
  <c r="J68" i="70" s="1"/>
  <c r="G68" i="70"/>
  <c r="O67" i="70"/>
  <c r="N67" i="70"/>
  <c r="L67" i="70"/>
  <c r="I67" i="70"/>
  <c r="G67" i="70"/>
  <c r="O65" i="70"/>
  <c r="N65" i="70"/>
  <c r="I65" i="70"/>
  <c r="G65" i="70"/>
  <c r="O64" i="70"/>
  <c r="N64" i="70"/>
  <c r="L64" i="70"/>
  <c r="I64" i="70"/>
  <c r="G64" i="70"/>
  <c r="N63" i="70"/>
  <c r="O63" i="70"/>
  <c r="I63" i="70"/>
  <c r="E63" i="70"/>
  <c r="G63" i="70" s="1"/>
  <c r="N62" i="70"/>
  <c r="O62" i="70"/>
  <c r="L62" i="70"/>
  <c r="I62" i="70"/>
  <c r="G62" i="70"/>
  <c r="O61" i="70"/>
  <c r="N61" i="70"/>
  <c r="L61" i="70"/>
  <c r="I61" i="70"/>
  <c r="G61" i="70"/>
  <c r="O60" i="70"/>
  <c r="N60" i="70"/>
  <c r="L60" i="70"/>
  <c r="I60" i="70"/>
  <c r="G60" i="70"/>
  <c r="O59" i="70"/>
  <c r="N59" i="70"/>
  <c r="L59" i="70"/>
  <c r="I59" i="70"/>
  <c r="G59" i="70"/>
  <c r="O58" i="70"/>
  <c r="R58" i="70" s="1"/>
  <c r="N58" i="70"/>
  <c r="L58" i="70"/>
  <c r="I58" i="70"/>
  <c r="G58" i="70"/>
  <c r="O57" i="70"/>
  <c r="N57" i="70"/>
  <c r="R57" i="70" s="1"/>
  <c r="L57" i="70"/>
  <c r="I57" i="70"/>
  <c r="J57" i="70" s="1"/>
  <c r="G57" i="70"/>
  <c r="O56" i="70"/>
  <c r="N56" i="70"/>
  <c r="L56" i="70"/>
  <c r="I56" i="70"/>
  <c r="G56" i="70"/>
  <c r="O55" i="70"/>
  <c r="N55" i="70"/>
  <c r="R55" i="70" s="1"/>
  <c r="L55" i="70"/>
  <c r="I55" i="70"/>
  <c r="G55" i="70"/>
  <c r="O54" i="70"/>
  <c r="R54" i="70" s="1"/>
  <c r="N54" i="70"/>
  <c r="L54" i="70"/>
  <c r="I54" i="70"/>
  <c r="G54" i="70"/>
  <c r="O52" i="70"/>
  <c r="N52" i="70"/>
  <c r="R52" i="70" s="1"/>
  <c r="T52" i="70" s="1"/>
  <c r="L52" i="70"/>
  <c r="I52" i="70"/>
  <c r="G52" i="70"/>
  <c r="O50" i="70"/>
  <c r="N50" i="70"/>
  <c r="L50" i="70"/>
  <c r="I50" i="70"/>
  <c r="G50" i="70"/>
  <c r="O49" i="70"/>
  <c r="N49" i="70"/>
  <c r="L49" i="70"/>
  <c r="I49" i="70"/>
  <c r="J49" i="70" s="1"/>
  <c r="G49" i="70"/>
  <c r="O48" i="70"/>
  <c r="N48" i="70"/>
  <c r="L48" i="70"/>
  <c r="I48" i="70"/>
  <c r="G48" i="70"/>
  <c r="O47" i="70"/>
  <c r="N47" i="70"/>
  <c r="I47" i="70"/>
  <c r="J47" i="70" s="1"/>
  <c r="G47" i="70"/>
  <c r="N46" i="70"/>
  <c r="O46" i="70"/>
  <c r="L46" i="70"/>
  <c r="I46" i="70"/>
  <c r="G46" i="70"/>
  <c r="O44" i="70"/>
  <c r="N44" i="70"/>
  <c r="I44" i="70"/>
  <c r="G44" i="70"/>
  <c r="O43" i="70"/>
  <c r="N43" i="70"/>
  <c r="I43" i="70"/>
  <c r="J43" i="70" s="1"/>
  <c r="G43" i="70"/>
  <c r="O42" i="70"/>
  <c r="N42" i="70"/>
  <c r="L42" i="70"/>
  <c r="I42" i="70"/>
  <c r="G42" i="70"/>
  <c r="O41" i="70"/>
  <c r="N41" i="70"/>
  <c r="L41" i="70"/>
  <c r="I41" i="70"/>
  <c r="J41" i="70" s="1"/>
  <c r="G41" i="70"/>
  <c r="O40" i="70"/>
  <c r="N40" i="70"/>
  <c r="L40" i="70"/>
  <c r="I40" i="70"/>
  <c r="G40" i="70"/>
  <c r="I39" i="70"/>
  <c r="G39" i="70"/>
  <c r="O38" i="70"/>
  <c r="N38" i="70"/>
  <c r="R38" i="70" s="1"/>
  <c r="T38" i="70" s="1"/>
  <c r="L38" i="70"/>
  <c r="O37" i="70"/>
  <c r="N37" i="70"/>
  <c r="R37" i="70" s="1"/>
  <c r="Q37" i="70" s="1"/>
  <c r="L37" i="70"/>
  <c r="I37" i="70"/>
  <c r="G37" i="70"/>
  <c r="J37" i="70" s="1"/>
  <c r="O36" i="70"/>
  <c r="N36" i="70"/>
  <c r="I36" i="70"/>
  <c r="G36" i="70"/>
  <c r="R35" i="70"/>
  <c r="O35" i="70"/>
  <c r="N35" i="70"/>
  <c r="I35" i="70"/>
  <c r="G35" i="70"/>
  <c r="O32" i="70"/>
  <c r="N32" i="70"/>
  <c r="L32" i="70"/>
  <c r="I32" i="70"/>
  <c r="G32" i="70"/>
  <c r="O31" i="70"/>
  <c r="N31" i="70"/>
  <c r="R31" i="70" s="1"/>
  <c r="L31" i="70"/>
  <c r="I31" i="70"/>
  <c r="G31" i="70"/>
  <c r="O30" i="70"/>
  <c r="R30" i="70" s="1"/>
  <c r="N30" i="70"/>
  <c r="L30" i="70"/>
  <c r="I30" i="70"/>
  <c r="G30" i="70"/>
  <c r="O29" i="70"/>
  <c r="I29" i="70"/>
  <c r="G29" i="70"/>
  <c r="O28" i="70"/>
  <c r="N28" i="70"/>
  <c r="L28" i="70"/>
  <c r="I28" i="70"/>
  <c r="G28" i="70"/>
  <c r="J28" i="70" s="1"/>
  <c r="O27" i="70"/>
  <c r="N27" i="70"/>
  <c r="I27" i="70"/>
  <c r="G27" i="70"/>
  <c r="J27" i="70" s="1"/>
  <c r="O26" i="70"/>
  <c r="N26" i="70"/>
  <c r="R26" i="70" s="1"/>
  <c r="T26" i="70" s="1"/>
  <c r="I26" i="70"/>
  <c r="G26" i="70"/>
  <c r="N25" i="70"/>
  <c r="O25" i="70"/>
  <c r="L25" i="70"/>
  <c r="I25" i="70"/>
  <c r="J25" i="70" s="1"/>
  <c r="G25" i="70"/>
  <c r="O24" i="70"/>
  <c r="N24" i="70"/>
  <c r="I24" i="70"/>
  <c r="G24" i="70"/>
  <c r="O23" i="70"/>
  <c r="N23" i="70"/>
  <c r="L23" i="70"/>
  <c r="I23" i="70"/>
  <c r="G23" i="70"/>
  <c r="O20" i="70"/>
  <c r="N20" i="70"/>
  <c r="R20" i="70" s="1"/>
  <c r="T20" i="70" s="1"/>
  <c r="L20" i="70"/>
  <c r="I20" i="70"/>
  <c r="G20" i="70"/>
  <c r="J20" i="70" s="1"/>
  <c r="O19" i="70"/>
  <c r="N19" i="70"/>
  <c r="L19" i="70"/>
  <c r="I19" i="70"/>
  <c r="G19" i="70"/>
  <c r="J19" i="70" s="1"/>
  <c r="O18" i="70"/>
  <c r="N18" i="70"/>
  <c r="R18" i="70" s="1"/>
  <c r="T18" i="70" s="1"/>
  <c r="L18" i="70"/>
  <c r="I18" i="70"/>
  <c r="G18" i="70"/>
  <c r="J18" i="70" s="1"/>
  <c r="O17" i="70"/>
  <c r="N17" i="70"/>
  <c r="R17" i="70" s="1"/>
  <c r="T17" i="70" s="1"/>
  <c r="L17" i="70"/>
  <c r="I17" i="70"/>
  <c r="G17" i="70"/>
  <c r="J17" i="70" s="1"/>
  <c r="O16" i="70"/>
  <c r="N16" i="70"/>
  <c r="I16" i="70"/>
  <c r="G16" i="70"/>
  <c r="O15" i="70"/>
  <c r="N15" i="70"/>
  <c r="L15" i="70"/>
  <c r="I15" i="70"/>
  <c r="G15" i="70"/>
  <c r="O14" i="70"/>
  <c r="N14" i="70"/>
  <c r="I14" i="70"/>
  <c r="J14" i="70" s="1"/>
  <c r="G14" i="70"/>
  <c r="O13" i="70"/>
  <c r="N13" i="70"/>
  <c r="I13" i="70"/>
  <c r="G13" i="70"/>
  <c r="A12" i="70"/>
  <c r="A21" i="70" s="1"/>
  <c r="A32" i="70" s="1"/>
  <c r="A33" i="70" s="1"/>
  <c r="B35" i="70" s="1"/>
  <c r="B36" i="70" s="1"/>
  <c r="B37" i="70" s="1"/>
  <c r="B39" i="70" s="1"/>
  <c r="B40" i="70" s="1"/>
  <c r="B41" i="70" s="1"/>
  <c r="B42" i="70" s="1"/>
  <c r="B43" i="70" s="1"/>
  <c r="O11" i="70"/>
  <c r="N11" i="70"/>
  <c r="R11" i="70" s="1"/>
  <c r="L11" i="70"/>
  <c r="I11" i="70"/>
  <c r="O10" i="70"/>
  <c r="N10" i="70"/>
  <c r="R10" i="70" s="1"/>
  <c r="Q10" i="70" s="1"/>
  <c r="L10" i="70"/>
  <c r="I10" i="70"/>
  <c r="B10" i="70"/>
  <c r="B11" i="70" s="1"/>
  <c r="R23" i="70" l="1"/>
  <c r="J35" i="70"/>
  <c r="R50" i="70"/>
  <c r="R59" i="70"/>
  <c r="T59" i="70" s="1"/>
  <c r="J15" i="70"/>
  <c r="J31" i="70"/>
  <c r="J55" i="70"/>
  <c r="J62" i="70"/>
  <c r="J16" i="70"/>
  <c r="R19" i="70"/>
  <c r="T19" i="70" s="1"/>
  <c r="J23" i="70"/>
  <c r="J52" i="70"/>
  <c r="R60" i="70"/>
  <c r="J64" i="70"/>
  <c r="R16" i="70"/>
  <c r="T16" i="70" s="1"/>
  <c r="J44" i="70"/>
  <c r="J60" i="70"/>
  <c r="R61" i="70"/>
  <c r="J67" i="70"/>
  <c r="T11" i="70"/>
  <c r="Q11" i="70"/>
  <c r="B23" i="70"/>
  <c r="B24" i="70" s="1"/>
  <c r="B25" i="70" s="1"/>
  <c r="B26" i="70" s="1"/>
  <c r="B27" i="70" s="1"/>
  <c r="B28" i="70" s="1"/>
  <c r="B29" i="70" s="1"/>
  <c r="B30" i="70" s="1"/>
  <c r="B31" i="70" s="1"/>
  <c r="B13" i="70"/>
  <c r="B14" i="70" s="1"/>
  <c r="B15" i="70" s="1"/>
  <c r="B16" i="70" s="1"/>
  <c r="B17" i="70" s="1"/>
  <c r="B18" i="70" s="1"/>
  <c r="B19" i="70" s="1"/>
  <c r="B20" i="70" s="1"/>
  <c r="R14" i="70"/>
  <c r="Q14" i="70" s="1"/>
  <c r="J24" i="70"/>
  <c r="R28" i="70"/>
  <c r="T28" i="70" s="1"/>
  <c r="R32" i="70"/>
  <c r="T32" i="70" s="1"/>
  <c r="R40" i="70"/>
  <c r="Q40" i="70" s="1"/>
  <c r="R41" i="70"/>
  <c r="T41" i="70" s="1"/>
  <c r="J48" i="70"/>
  <c r="R49" i="70"/>
  <c r="T49" i="70" s="1"/>
  <c r="R56" i="70"/>
  <c r="T56" i="70" s="1"/>
  <c r="J58" i="70"/>
  <c r="J61" i="70"/>
  <c r="J69" i="70"/>
  <c r="J70" i="70"/>
  <c r="J71" i="70"/>
  <c r="J72" i="70"/>
  <c r="Q17" i="70"/>
  <c r="Q18" i="70"/>
  <c r="Q19" i="70"/>
  <c r="Q20" i="70"/>
  <c r="G73" i="70"/>
  <c r="J32" i="70"/>
  <c r="J36" i="70"/>
  <c r="T37" i="70"/>
  <c r="Q38" i="70"/>
  <c r="J40" i="70"/>
  <c r="R42" i="70"/>
  <c r="J56" i="70"/>
  <c r="J59" i="70"/>
  <c r="J65" i="70"/>
  <c r="I73" i="70"/>
  <c r="R15" i="70"/>
  <c r="R24" i="70"/>
  <c r="Q24" i="70" s="1"/>
  <c r="J29" i="70"/>
  <c r="J30" i="70"/>
  <c r="J39" i="70"/>
  <c r="J42" i="70"/>
  <c r="J46" i="70"/>
  <c r="J50" i="70"/>
  <c r="J54" i="70"/>
  <c r="R64" i="70"/>
  <c r="R68" i="70"/>
  <c r="T68" i="70" s="1"/>
  <c r="R71" i="70"/>
  <c r="R72" i="70"/>
  <c r="Q72" i="70" s="1"/>
  <c r="R48" i="70"/>
  <c r="Q48" i="70" s="1"/>
  <c r="R36" i="70"/>
  <c r="T36" i="70" s="1"/>
  <c r="Q16" i="70"/>
  <c r="R70" i="70"/>
  <c r="R67" i="70"/>
  <c r="Q67" i="70" s="1"/>
  <c r="R65" i="70"/>
  <c r="Q65" i="70" s="1"/>
  <c r="R27" i="70"/>
  <c r="T27" i="70" s="1"/>
  <c r="R63" i="70"/>
  <c r="Q63" i="70" s="1"/>
  <c r="R44" i="70"/>
  <c r="J13" i="70"/>
  <c r="R25" i="70"/>
  <c r="Q69" i="70"/>
  <c r="T69" i="70"/>
  <c r="Q71" i="70"/>
  <c r="T71" i="70"/>
  <c r="T10" i="70"/>
  <c r="R13" i="70"/>
  <c r="J26" i="70"/>
  <c r="Q26" i="70"/>
  <c r="Q28" i="70"/>
  <c r="Q31" i="70"/>
  <c r="T31" i="70"/>
  <c r="Q35" i="70"/>
  <c r="T35" i="70"/>
  <c r="T40" i="70"/>
  <c r="Q41" i="70"/>
  <c r="A44" i="70"/>
  <c r="A45" i="70" s="1"/>
  <c r="R46" i="70"/>
  <c r="Q52" i="70"/>
  <c r="Q55" i="70"/>
  <c r="T55" i="70"/>
  <c r="Q57" i="70"/>
  <c r="T57" i="70"/>
  <c r="Q61" i="70"/>
  <c r="T61" i="70"/>
  <c r="J63" i="70"/>
  <c r="Q68" i="70"/>
  <c r="T70" i="70"/>
  <c r="Q70" i="70"/>
  <c r="T72" i="70"/>
  <c r="L29" i="70"/>
  <c r="N29" i="70"/>
  <c r="R29" i="70" s="1"/>
  <c r="T30" i="70"/>
  <c r="Q30" i="70"/>
  <c r="R47" i="70"/>
  <c r="Q50" i="70"/>
  <c r="T50" i="70"/>
  <c r="T54" i="70"/>
  <c r="Q54" i="70"/>
  <c r="T58" i="70"/>
  <c r="Q58" i="70"/>
  <c r="T60" i="70"/>
  <c r="Q60" i="70"/>
  <c r="R62" i="70"/>
  <c r="T65" i="70"/>
  <c r="T23" i="70"/>
  <c r="Q23" i="70"/>
  <c r="L39" i="70"/>
  <c r="O39" i="70"/>
  <c r="O73" i="70" s="1"/>
  <c r="N39" i="70"/>
  <c r="R43" i="70"/>
  <c r="Q49" i="70"/>
  <c r="L43" i="70"/>
  <c r="L47" i="70"/>
  <c r="E19" i="55"/>
  <c r="Q56" i="70" l="1"/>
  <c r="Q59" i="70"/>
  <c r="T14" i="70"/>
  <c r="T67" i="70"/>
  <c r="T15" i="70"/>
  <c r="Q15" i="70"/>
  <c r="T64" i="70"/>
  <c r="Q64" i="70"/>
  <c r="T24" i="70"/>
  <c r="Q42" i="70"/>
  <c r="T42" i="70"/>
  <c r="Q32" i="70"/>
  <c r="T48" i="70"/>
  <c r="Q36" i="70"/>
  <c r="Q27" i="70"/>
  <c r="T63" i="70"/>
  <c r="T44" i="70"/>
  <c r="Q44" i="70"/>
  <c r="Q62" i="70"/>
  <c r="T62" i="70"/>
  <c r="T13" i="70"/>
  <c r="Q13" i="70"/>
  <c r="T43" i="70"/>
  <c r="Q43" i="70"/>
  <c r="J73" i="70"/>
  <c r="Q46" i="70"/>
  <c r="T46" i="70"/>
  <c r="T25" i="70"/>
  <c r="Q25" i="70"/>
  <c r="Q29" i="70"/>
  <c r="T29" i="70"/>
  <c r="A51" i="70"/>
  <c r="B46" i="70"/>
  <c r="B47" i="70" s="1"/>
  <c r="B48" i="70" s="1"/>
  <c r="R39" i="70"/>
  <c r="T47" i="70"/>
  <c r="Q47" i="70"/>
  <c r="N73" i="70"/>
  <c r="A53" i="70" l="1"/>
  <c r="B52" i="70"/>
  <c r="Q39" i="70"/>
  <c r="T39" i="70"/>
  <c r="T73" i="70" s="1"/>
  <c r="B49" i="70"/>
  <c r="B50" i="70"/>
  <c r="R73" i="70"/>
  <c r="Q73" i="70" s="1"/>
  <c r="F13" i="55" s="1"/>
  <c r="A62" i="70" l="1"/>
  <c r="A63" i="70" s="1"/>
  <c r="A64" i="70" s="1"/>
  <c r="A65" i="70" s="1"/>
  <c r="A66" i="70" s="1"/>
  <c r="B54" i="70"/>
  <c r="B55" i="70" s="1"/>
  <c r="B56" i="70" s="1"/>
  <c r="B57" i="70" s="1"/>
  <c r="A69" i="70" l="1"/>
  <c r="A70" i="70" s="1"/>
  <c r="A71" i="70" s="1"/>
  <c r="A72" i="70" s="1"/>
  <c r="B67" i="70"/>
  <c r="B68" i="70" s="1"/>
  <c r="B58" i="70"/>
  <c r="B59" i="70" s="1"/>
  <c r="B60" i="70" s="1"/>
  <c r="B61" i="70"/>
  <c r="I10" i="59" l="1"/>
  <c r="I9" i="59"/>
  <c r="H82" i="59"/>
  <c r="G82" i="59"/>
  <c r="H81" i="59"/>
  <c r="G81" i="59"/>
  <c r="H80" i="59"/>
  <c r="G80" i="59"/>
  <c r="H79" i="59"/>
  <c r="G79" i="59"/>
  <c r="H78" i="59"/>
  <c r="G78" i="59"/>
  <c r="H77" i="59"/>
  <c r="G77" i="59"/>
  <c r="H76" i="59"/>
  <c r="G76" i="59"/>
  <c r="H75" i="59"/>
  <c r="G75" i="59"/>
  <c r="H74" i="59"/>
  <c r="H83" i="59" s="1"/>
  <c r="G74" i="59"/>
  <c r="G83" i="59" l="1"/>
  <c r="G84" i="59"/>
  <c r="G85" i="59" s="1"/>
  <c r="G86" i="59" s="1"/>
  <c r="I12" i="59"/>
  <c r="H270" i="67" l="1"/>
  <c r="H269" i="67"/>
  <c r="H268" i="67"/>
  <c r="H267" i="67"/>
  <c r="H265" i="67"/>
  <c r="H264" i="67"/>
  <c r="H263" i="67"/>
  <c r="H262" i="67"/>
  <c r="H260" i="67"/>
  <c r="H259" i="67"/>
  <c r="H258" i="67"/>
  <c r="H257" i="67"/>
  <c r="H256" i="67"/>
  <c r="H255" i="67"/>
  <c r="H273" i="67" l="1"/>
  <c r="H238" i="67"/>
  <c r="H237" i="67"/>
  <c r="H236" i="67"/>
  <c r="H235" i="67"/>
  <c r="H234" i="67"/>
  <c r="H233" i="67"/>
  <c r="H231" i="67"/>
  <c r="H230" i="67"/>
  <c r="H229" i="67"/>
  <c r="H227" i="67"/>
  <c r="H225" i="67"/>
  <c r="H224" i="67"/>
  <c r="H222" i="67"/>
  <c r="H220" i="67"/>
  <c r="H219" i="67"/>
  <c r="H218" i="67"/>
  <c r="H217" i="67"/>
  <c r="H216" i="67"/>
  <c r="H215" i="67"/>
  <c r="H214" i="67"/>
  <c r="H213" i="67"/>
  <c r="H211" i="67"/>
  <c r="H210" i="67"/>
  <c r="H209" i="67"/>
  <c r="H208" i="67"/>
  <c r="H207" i="67"/>
  <c r="H206" i="67"/>
  <c r="H204" i="67"/>
  <c r="H203" i="67"/>
  <c r="H202" i="67"/>
  <c r="H201" i="67"/>
  <c r="H200" i="67"/>
  <c r="H199" i="67"/>
  <c r="H241" i="67" l="1"/>
  <c r="F8" i="67"/>
  <c r="H8" i="67" s="1"/>
  <c r="D17" i="59" s="1"/>
  <c r="I17" i="59" s="1"/>
  <c r="F6" i="67" l="1"/>
  <c r="H6" i="67" l="1"/>
  <c r="D16" i="59" s="1"/>
  <c r="I16" i="59" s="1"/>
  <c r="I18" i="59" s="1"/>
  <c r="G188" i="59" l="1"/>
  <c r="J187" i="59"/>
  <c r="F17" i="55" s="1"/>
  <c r="F19" i="55" s="1"/>
  <c r="J86" i="59"/>
  <c r="G17" i="55" l="1"/>
  <c r="H181" i="67"/>
  <c r="H180" i="67"/>
  <c r="H179" i="67"/>
  <c r="H178" i="67"/>
  <c r="H177" i="67"/>
  <c r="H175" i="67"/>
  <c r="H174" i="67"/>
  <c r="H172" i="67"/>
  <c r="H171" i="67"/>
  <c r="H169" i="67"/>
  <c r="H168" i="67"/>
  <c r="H166" i="67"/>
  <c r="H165" i="67"/>
  <c r="H163" i="67"/>
  <c r="H162" i="67"/>
  <c r="H160" i="67"/>
  <c r="H159" i="67"/>
  <c r="H158" i="67"/>
  <c r="H157" i="67"/>
  <c r="H155" i="67"/>
  <c r="H154" i="67"/>
  <c r="H152" i="67"/>
  <c r="H151" i="67"/>
  <c r="H150" i="67"/>
  <c r="H149" i="67"/>
  <c r="H148" i="67"/>
  <c r="H147" i="67"/>
  <c r="H129" i="67"/>
  <c r="H128" i="67"/>
  <c r="H127" i="67"/>
  <c r="H126" i="67"/>
  <c r="H125" i="67"/>
  <c r="H124" i="67"/>
  <c r="H123" i="67"/>
  <c r="H121" i="67"/>
  <c r="H120" i="67"/>
  <c r="H119" i="67"/>
  <c r="H118" i="67"/>
  <c r="H117" i="67"/>
  <c r="H115" i="67"/>
  <c r="H114" i="67"/>
  <c r="H113" i="67"/>
  <c r="H112" i="67"/>
  <c r="H111" i="67"/>
  <c r="H110" i="67"/>
  <c r="H108" i="67"/>
  <c r="H107" i="67"/>
  <c r="H105" i="67"/>
  <c r="H104" i="67"/>
  <c r="H102" i="67"/>
  <c r="H101" i="67"/>
  <c r="H99" i="67"/>
  <c r="H98" i="67"/>
  <c r="H97" i="67"/>
  <c r="H96" i="67"/>
  <c r="H95" i="67"/>
  <c r="H94" i="67"/>
  <c r="H93" i="67"/>
  <c r="H92" i="67"/>
  <c r="H91" i="67"/>
  <c r="H90" i="67"/>
  <c r="H89" i="67"/>
  <c r="H88" i="67"/>
  <c r="H87" i="67"/>
  <c r="H85" i="67"/>
  <c r="H84" i="67"/>
  <c r="H83" i="67"/>
  <c r="H81" i="67"/>
  <c r="H80" i="67"/>
  <c r="H79" i="67"/>
  <c r="H78" i="67"/>
  <c r="H76" i="67"/>
  <c r="H75" i="67"/>
  <c r="H73" i="67"/>
  <c r="H72" i="67"/>
  <c r="H70" i="67"/>
  <c r="H69" i="67"/>
  <c r="H67" i="67"/>
  <c r="H66" i="67"/>
  <c r="H64" i="67"/>
  <c r="H63" i="67"/>
  <c r="H62" i="67"/>
  <c r="H61" i="67"/>
  <c r="H59" i="67"/>
  <c r="H58" i="67"/>
  <c r="H56" i="67"/>
  <c r="H55" i="67"/>
  <c r="H53" i="67"/>
  <c r="H52" i="67"/>
  <c r="H50" i="67"/>
  <c r="H49" i="67"/>
  <c r="H47" i="67"/>
  <c r="H46" i="67"/>
  <c r="H45" i="67"/>
  <c r="H44" i="67"/>
  <c r="H43" i="67"/>
  <c r="H42" i="67"/>
  <c r="H41" i="67"/>
  <c r="H40" i="67"/>
  <c r="H38" i="67"/>
  <c r="H37" i="67"/>
  <c r="H35" i="67"/>
  <c r="H34" i="67"/>
  <c r="H32" i="67"/>
  <c r="H30" i="67"/>
  <c r="H28" i="67"/>
  <c r="H27" i="67"/>
  <c r="H25" i="67"/>
  <c r="H24" i="67"/>
  <c r="H23" i="67"/>
  <c r="H22" i="67"/>
  <c r="H132" i="67" l="1"/>
  <c r="H184" i="67"/>
  <c r="G15" i="55" l="1"/>
  <c r="G19" i="55"/>
</calcChain>
</file>

<file path=xl/sharedStrings.xml><?xml version="1.0" encoding="utf-8"?>
<sst xmlns="http://schemas.openxmlformats.org/spreadsheetml/2006/main" count="3523" uniqueCount="605">
  <si>
    <t>DESCRIPTION</t>
  </si>
  <si>
    <t>UNIT</t>
  </si>
  <si>
    <t>QTY</t>
  </si>
  <si>
    <t>Job.</t>
  </si>
  <si>
    <t>Nos.</t>
  </si>
  <si>
    <t>Lot</t>
  </si>
  <si>
    <t>Set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</si>
  <si>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</si>
  <si>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</si>
  <si>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</si>
  <si>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</si>
  <si>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</si>
  <si>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</si>
  <si>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</si>
  <si>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</si>
  <si>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</si>
  <si>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</si>
  <si>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</si>
  <si>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</si>
  <si>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</si>
  <si>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</si>
  <si>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</si>
  <si>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</si>
  <si>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</si>
  <si>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</si>
  <si>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</si>
  <si>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1 1/8" dia</t>
  </si>
  <si>
    <t>Rft</t>
  </si>
  <si>
    <t>Sqft</t>
  </si>
  <si>
    <t>1" dia</t>
  </si>
  <si>
    <t>1.25" dia</t>
  </si>
  <si>
    <t>1.5" dia</t>
  </si>
  <si>
    <t>2" dia</t>
  </si>
  <si>
    <t>3 Feet length</t>
  </si>
  <si>
    <t>(VRF / VRV Units copper pipes sizes &amp; quantities shall be vary according to the equipment brand / selection)</t>
  </si>
  <si>
    <t>Sqin</t>
  </si>
  <si>
    <t>1 5/8" dia (also for 1-1/2")</t>
  </si>
  <si>
    <t>1 3/8" dia (also for 1-1/4")</t>
  </si>
  <si>
    <t>ACMV Works</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</si>
  <si>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</si>
  <si>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</si>
  <si>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GF-HRV-01</t>
  </si>
  <si>
    <t>FF-HRV-01</t>
  </si>
  <si>
    <t xml:space="preserve">TriFit Gym </t>
  </si>
  <si>
    <t>Com-1 Clifton, Karachi.</t>
  </si>
  <si>
    <t>GF-HRV-03</t>
  </si>
  <si>
    <t>SF-HRV-01</t>
  </si>
  <si>
    <t>SF-HRV-02</t>
  </si>
  <si>
    <t>SF-HRV-03</t>
  </si>
  <si>
    <t>Supply, fabrication and installation of machine made G.I sheet metal duct work of different sections of supply, return, fresh &amp; exhaust air complete in all respects including plenums, splitter dampers, guide vanes, flexible duct connection, access door, wooden frame, transformation, plenums chambers, anchors supports &amp; hangers, complete in all respects ready to operate as per drawings, specification, instruction and approval of consultant.</t>
  </si>
  <si>
    <t>Supply and installation of rubber foam (XLPE) insulation adhesive with aluminum facing 12mm thick complete in all respects ready to operate as per specification, drawings and as per instruction of consultant.</t>
  </si>
  <si>
    <t>Exhaust Air Disc Valves 6" dia</t>
  </si>
  <si>
    <t>Total Cost of Works Rs.</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</si>
  <si>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</si>
  <si>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Electric power wiring / supply to be provided at outdoor, indoor units &amp; other ACMV equipment with isolation box by electrical contractor.</t>
  </si>
  <si>
    <t>Discount Rs.</t>
  </si>
  <si>
    <t>FF-AC-01</t>
  </si>
  <si>
    <t>SF-AC-01</t>
  </si>
  <si>
    <t>GF-CSU-02</t>
  </si>
  <si>
    <t>FF-CSU-01</t>
  </si>
  <si>
    <t>FF-CSU-02</t>
  </si>
  <si>
    <t>SF-CSU-01</t>
  </si>
  <si>
    <t>SF-CSU-02</t>
  </si>
  <si>
    <t>SF-AC-02</t>
  </si>
  <si>
    <t>GF-CU-01 (4 Indoors + 1 Outdoor Condensing Unit
Consisted of Different Modules)</t>
  </si>
  <si>
    <t>GF-CU-02 (7 Indoors + 1 Outdoor Condensing Unit
Consisted of Different Modules)</t>
  </si>
  <si>
    <t>Soft Pipes for all Wall Mounted Units</t>
  </si>
  <si>
    <t>Hard Pipes for all Cassette Type Units</t>
  </si>
  <si>
    <t>Supply &amp; installation of uPVC make class D SCH-40 pipe with 3/8" thick expanded rubber foam insulation, PVC tape wrapping for condensate drain including support hangers, excavation, cutting, chiseling and making good complete in all respects ready to operate as per specification, drawings and as per instruction of Consultant.</t>
  </si>
  <si>
    <t>Supply &amp; installation of air curtains including, supports, electrical connection /  power wiring from isolation box to unit (10' to 15' radius) etc, complete in all respects ready to operate as per drawings, specification &amp; as per instruction of consultant.</t>
  </si>
  <si>
    <t>Supply &amp; installation of Volume Control Damper in 16 SWG G.I sheet metal with gas kits, nut bolts, complete in all respects ready to operate as per specification, drawings and as per instruction of Consultant.</t>
  </si>
  <si>
    <t>3" dia</t>
  </si>
  <si>
    <t>Fresh &amp; Exhaust Air Register / Diffuser with Damper</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</si>
  <si>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</si>
  <si>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Sr. No.</t>
  </si>
  <si>
    <t>SR.NO.</t>
  </si>
  <si>
    <t>ACMV WORKS</t>
  </si>
  <si>
    <t>Rs.</t>
  </si>
  <si>
    <t>FSS WORKS</t>
  </si>
  <si>
    <t>Total Work:  Rs.</t>
  </si>
  <si>
    <t>TriFit Gym</t>
  </si>
  <si>
    <t>COM-01,  CLIFTON KARACHI.</t>
  </si>
  <si>
    <t>Rft.</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</si>
  <si>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</si>
  <si>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</si>
  <si>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&amp; manual operation 180 deg. swing type, with 2-fire extinguishers as shown on drawing.</t>
  </si>
  <si>
    <t>Type FHC</t>
  </si>
  <si>
    <t>Fire hose cabinet double height 32" x 60" x 14", stainless steel front, powder coated back including 1" dia x 100 Rft. rubber hose reel, automatic &amp; manual operation 180 deg. swing type, nozzle guide, lock sheild valve, pressure regulating valve  with  2-1/2" dia size obliuqe landing valve,   2-fire extinguishers as shown on drawing.</t>
  </si>
  <si>
    <t>Type FHC-LV</t>
  </si>
  <si>
    <t>Fire department breeching connection 2 ways as per BSS 5041-3 including cabinet with breakable glass, SS frame &amp; drain plug.</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</si>
  <si>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</si>
  <si>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</si>
  <si>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</si>
  <si>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2"            (Threaded fitting)</t>
  </si>
  <si>
    <t>Dia  2-1/2"       (Welded joints fitting)</t>
  </si>
  <si>
    <t>Dia  4"            (Welded joints fitting)</t>
  </si>
  <si>
    <t>Fire extinguishers with fixing accessories.</t>
  </si>
  <si>
    <t>Type Class A,B&amp;C  FX-4  (6 Kg. Dry Chemical Powder)</t>
  </si>
  <si>
    <t xml:space="preserve">C.I body Check valve with matching flanges. </t>
  </si>
  <si>
    <t>Size. 4"</t>
  </si>
  <si>
    <t xml:space="preserve">C.I body Gate valve with matching flanges. </t>
  </si>
  <si>
    <t xml:space="preserve">Dia. 2-1/2"       </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</si>
  <si>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</si>
  <si>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</si>
  <si>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</si>
  <si>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</si>
  <si>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</si>
  <si>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 #</t>
  </si>
  <si>
    <t>Description</t>
  </si>
  <si>
    <t>Unit</t>
  </si>
  <si>
    <t>Qty</t>
  </si>
  <si>
    <t>Labour Rate</t>
  </si>
  <si>
    <t>Amount</t>
  </si>
  <si>
    <t>Dismantling of copper piping from room area &amp; installation of copper piping in corridor area.</t>
  </si>
  <si>
    <t>Job</t>
  </si>
  <si>
    <t>Dismantling of G.I Ducting &amp; installation of G.I Ducting in corridor area.</t>
  </si>
  <si>
    <t>Total Amount Rs.</t>
  </si>
  <si>
    <t>HVAC VARIATION</t>
  </si>
  <si>
    <t>Variation of Copper Pipe &amp; G.I ducting  - TRIFIT COM-1 Karachi</t>
  </si>
  <si>
    <t>VARIATION ORDER</t>
  </si>
  <si>
    <t>Supply</t>
  </si>
  <si>
    <t>Installation</t>
  </si>
  <si>
    <t>Rate</t>
  </si>
  <si>
    <t>Total        Amount Rs.</t>
  </si>
  <si>
    <t>Previous</t>
  </si>
  <si>
    <t>Current</t>
  </si>
  <si>
    <t>Total</t>
  </si>
  <si>
    <t>Total Amount</t>
  </si>
  <si>
    <t>This Bill Qty.</t>
  </si>
  <si>
    <t>SECOND FLOOR</t>
  </si>
  <si>
    <t>FIRST FLOOR</t>
  </si>
  <si>
    <t>GF-CSU-01-E</t>
  </si>
  <si>
    <t>GROUND FLOOR</t>
  </si>
  <si>
    <t>H/D</t>
  </si>
  <si>
    <t>L</t>
  </si>
  <si>
    <t>Total Quantity</t>
  </si>
  <si>
    <t>Measurement</t>
  </si>
  <si>
    <t xml:space="preserve">B.O.Q Item </t>
  </si>
  <si>
    <t>Prepared by</t>
  </si>
  <si>
    <t>Contractor:-  NEC</t>
  </si>
  <si>
    <t>Drawing No.</t>
  </si>
  <si>
    <t>Client :- TRIFIT LIMITED-T1 GYM</t>
  </si>
  <si>
    <t>Date:</t>
  </si>
  <si>
    <t>TRIFIT LIMITED-T1 GYM CLIFTON KARACHI</t>
  </si>
  <si>
    <t>Project :-  ASPL/1189-TRIFIT LIMITED-T1</t>
  </si>
  <si>
    <t>Measurement Sheet For Running Bill.</t>
  </si>
  <si>
    <t>Pioneer Services</t>
  </si>
  <si>
    <t>3/8"</t>
  </si>
  <si>
    <t>3/4"</t>
  </si>
  <si>
    <t>Copper Pipe-4-TON</t>
  </si>
  <si>
    <t>W</t>
  </si>
  <si>
    <t>G.I CABLE TRAY</t>
  </si>
  <si>
    <t>Sqft.</t>
  </si>
  <si>
    <t>Cable Tray (10"x4")</t>
  </si>
  <si>
    <t>Drain Pipe</t>
  </si>
  <si>
    <t>1" Dia</t>
  </si>
  <si>
    <t>1.25" Dia</t>
  </si>
  <si>
    <t xml:space="preserve">Exhaust &amp; Fresh Air Duct </t>
  </si>
  <si>
    <t>Neck       (12*4)</t>
  </si>
  <si>
    <t>Duct        (12*4)</t>
  </si>
  <si>
    <t>End Cap  (12*4)</t>
  </si>
  <si>
    <t>Duct        (12*6)</t>
  </si>
  <si>
    <t>Duct        (14*10)</t>
  </si>
  <si>
    <t>Neck       (8*4)</t>
  </si>
  <si>
    <t>Duct        (8*4)</t>
  </si>
  <si>
    <t>End Cap  (8*4)</t>
  </si>
  <si>
    <t>Reducer (14+8)/2 (14+4)/2</t>
  </si>
  <si>
    <t>End Cap (14*4)</t>
  </si>
  <si>
    <t>Duct        (18*10)</t>
  </si>
  <si>
    <t>Neck       (18*6)</t>
  </si>
  <si>
    <t>Duct        (18*6)</t>
  </si>
  <si>
    <t>End Cap  (18*6)</t>
  </si>
  <si>
    <t>End Cap  (14*10)</t>
  </si>
  <si>
    <t>Sq.ft</t>
  </si>
  <si>
    <r>
      <t xml:space="preserve">Elbow     (12*4)  </t>
    </r>
    <r>
      <rPr>
        <b/>
        <sz val="30"/>
        <color indexed="8"/>
        <rFont val="Arial"/>
        <family val="2"/>
      </rPr>
      <t>L</t>
    </r>
    <r>
      <rPr>
        <sz val="30"/>
        <color indexed="8"/>
        <rFont val="Arial"/>
        <family val="2"/>
      </rPr>
      <t xml:space="preserve"> (2.33+.75 /2)</t>
    </r>
  </si>
  <si>
    <t>Neck       (8*6)</t>
  </si>
  <si>
    <t>Duct        (8*6)</t>
  </si>
  <si>
    <t>End Cap  (8*6)</t>
  </si>
  <si>
    <t>Neck       (12*10)</t>
  </si>
  <si>
    <t>Duct        (12*10)</t>
  </si>
  <si>
    <t>Reducer (12+10)/2 (10+10)/2</t>
  </si>
  <si>
    <t>Duct        (10*10)</t>
  </si>
  <si>
    <r>
      <t xml:space="preserve">Elbow     (10*10)  </t>
    </r>
    <r>
      <rPr>
        <b/>
        <sz val="30"/>
        <color indexed="8"/>
        <rFont val="Arial"/>
        <family val="2"/>
      </rPr>
      <t>L</t>
    </r>
    <r>
      <rPr>
        <sz val="30"/>
        <color indexed="8"/>
        <rFont val="Arial"/>
        <family val="2"/>
      </rPr>
      <t xml:space="preserve"> (2.08+.75 /2)</t>
    </r>
  </si>
  <si>
    <t>Reducer (10+10)/2 (8+8)/2</t>
  </si>
  <si>
    <t>Duct        (8*8)</t>
  </si>
  <si>
    <t>Reducer (8+8)/2 (8+4)/2</t>
  </si>
  <si>
    <t>Reducer (8+6)/2 (8+4)/2</t>
  </si>
  <si>
    <t>Duct        (14*8)</t>
  </si>
  <si>
    <r>
      <t xml:space="preserve">Elbow     (14*8)  </t>
    </r>
    <r>
      <rPr>
        <b/>
        <sz val="30"/>
        <color indexed="8"/>
        <rFont val="Arial"/>
        <family val="2"/>
      </rPr>
      <t>L</t>
    </r>
    <r>
      <rPr>
        <sz val="30"/>
        <color indexed="8"/>
        <rFont val="Arial"/>
        <family val="2"/>
      </rPr>
      <t xml:space="preserve"> (1.41+.5 /2)</t>
    </r>
  </si>
  <si>
    <t>Duct        (14*4)</t>
  </si>
  <si>
    <t>End Cap  (14*4)</t>
  </si>
  <si>
    <t>Duct        (14*6)</t>
  </si>
  <si>
    <t>End Cap  (14*6)</t>
  </si>
  <si>
    <t>Neck       (10*6)</t>
  </si>
  <si>
    <t>Duct        (10*6)</t>
  </si>
  <si>
    <t>Duct        (18*12)</t>
  </si>
  <si>
    <t>Exhaust &amp; Fresh Air Duct   (DISMANTLING)</t>
  </si>
  <si>
    <t>Neck        (12*4)</t>
  </si>
  <si>
    <t>Duct         (12*4)</t>
  </si>
  <si>
    <t>End Cap   (12*4)</t>
  </si>
  <si>
    <t>Neck         (8*4)</t>
  </si>
  <si>
    <t>Duct          (8*4)</t>
  </si>
  <si>
    <t>End Cap    (8*4)</t>
  </si>
  <si>
    <t>Duct         (12*6)</t>
  </si>
  <si>
    <t>End Cap   (12*6)</t>
  </si>
  <si>
    <t>Duct         (14*10)</t>
  </si>
  <si>
    <t>End Cap   (14*10)</t>
  </si>
  <si>
    <t>Neck        (12*8)</t>
  </si>
  <si>
    <t>Duct         (12*8)</t>
  </si>
  <si>
    <t>Reducer (12+8)/2 (10+8)/2</t>
  </si>
  <si>
    <t>Duct         (10*8)</t>
  </si>
  <si>
    <t>Reducer (10+8)/2 (8+8)/2</t>
  </si>
  <si>
    <t>Duct         (8*8)</t>
  </si>
  <si>
    <t>Reducer (8+8)/2 (8+6)/2</t>
  </si>
  <si>
    <t>Duct         (8*6)</t>
  </si>
  <si>
    <t>End Cap   (8*6)</t>
  </si>
  <si>
    <t>Neck         (14*4)</t>
  </si>
  <si>
    <t>Duct          (14*4)</t>
  </si>
  <si>
    <t>End Cap    (14*4)</t>
  </si>
  <si>
    <t>Duct          (14*8)</t>
  </si>
  <si>
    <t>End Cap    (14*8)</t>
  </si>
  <si>
    <t>Duct          (10*10)</t>
  </si>
  <si>
    <t>Neck         (14*8)</t>
  </si>
  <si>
    <t>Reducer (14+8)/2 (8+6)/2</t>
  </si>
  <si>
    <t>Duct          (8*6)</t>
  </si>
  <si>
    <t>Duct          (14*6)</t>
  </si>
  <si>
    <t>Reducer (14+6)/2 (14+4)/2</t>
  </si>
  <si>
    <t>Exhaust &amp; Fresh Air Duct  (INSTALLATION)</t>
  </si>
  <si>
    <t>Neck        (10*8)</t>
  </si>
  <si>
    <t>Neck        (8*6)</t>
  </si>
  <si>
    <t>Vertical Pipe</t>
  </si>
  <si>
    <t>Installation of machine made G.I sheet metal duct work of different sections of supply, return, fresh &amp; exhaust air complete in all respects including anchors supports &amp; hangers, complete in all respects ready to operate as per drawings, specification, instruction and approval of consultant.</t>
  </si>
  <si>
    <t>Dismantling of machine made G.I sheet metal duct work of different sections of supply, return, fresh &amp; exhaust air complete in all respects including anchors supports &amp; hangers, complete in all respects ready to operate as per drawings, specification, instruction and approval of consultant.</t>
  </si>
  <si>
    <t xml:space="preserve"> CURRANT TOTAL</t>
  </si>
  <si>
    <t>BOQ NO.</t>
  </si>
  <si>
    <r>
      <t xml:space="preserve">Supply &amp; installation of refrigerant pipes for </t>
    </r>
    <r>
      <rPr>
        <b/>
        <sz val="30"/>
        <color indexed="8"/>
        <rFont val="Arial"/>
        <family val="2"/>
      </rPr>
      <t>Split Units</t>
    </r>
    <r>
      <rPr>
        <sz val="30"/>
        <color indexed="8"/>
        <rFont val="Arial"/>
        <family val="2"/>
      </rPr>
      <t xml:space="preserve"> (liquid + gas) with 1/2" thick expended rubber foam insulation, PVC tape wrapping + control wiring for split units in G.I. for external / PVC for internal from outdoor unit to indoor unit, including additional gas charging if required, supports &amp; hangers etc,  complete in all respects ready to operate as per specification, drawings and as per instruction of consultant. </t>
    </r>
  </si>
  <si>
    <t xml:space="preserve">SUMMARY OF HVAC </t>
  </si>
  <si>
    <r>
      <t>Supply &amp; installation of refrigerant pipes</t>
    </r>
    <r>
      <rPr>
        <b/>
        <sz val="30"/>
        <rFont val="Calibri"/>
        <family val="2"/>
        <scheme val="minor"/>
      </rPr>
      <t xml:space="preserve"> for Split Units</t>
    </r>
    <r>
      <rPr>
        <sz val="30"/>
        <rFont val="Calibri"/>
        <family val="2"/>
        <scheme val="minor"/>
      </rPr>
      <t xml:space="preserve"> (liquid + gas) with 1/2" thick expended rubber foam insulation, PVC tape wrapping + </t>
    </r>
    <r>
      <rPr>
        <b/>
        <sz val="30"/>
        <rFont val="Calibri"/>
        <family val="2"/>
        <scheme val="minor"/>
      </rPr>
      <t>control wiring</t>
    </r>
    <r>
      <rPr>
        <sz val="30"/>
        <rFont val="Calibri"/>
        <family val="2"/>
        <scheme val="minor"/>
      </rPr>
      <t xml:space="preserve"> for split units in G.I. for external / PVC for internal from outdoor unit to indoor unit, including additional gas charging if required, supports &amp; hangers etc,  complete in all respects ready to operate as per specification, drawings and as per instruction of consultant. </t>
    </r>
  </si>
  <si>
    <t xml:space="preserve">SUMMARY OF VO HVAC </t>
  </si>
  <si>
    <r>
      <t xml:space="preserve">Elbow       (12*4)  </t>
    </r>
    <r>
      <rPr>
        <b/>
        <sz val="30"/>
        <color indexed="8"/>
        <rFont val="Arial"/>
        <family val="2"/>
      </rPr>
      <t>L</t>
    </r>
    <r>
      <rPr>
        <sz val="30"/>
        <color indexed="8"/>
        <rFont val="Arial"/>
        <family val="2"/>
      </rPr>
      <t xml:space="preserve"> (2.33+.75 /2)</t>
    </r>
  </si>
  <si>
    <r>
      <t xml:space="preserve">Elbow       (14*4)  </t>
    </r>
    <r>
      <rPr>
        <b/>
        <sz val="30"/>
        <color indexed="8"/>
        <rFont val="Arial"/>
        <family val="2"/>
      </rPr>
      <t>L</t>
    </r>
    <r>
      <rPr>
        <sz val="30"/>
        <color indexed="8"/>
        <rFont val="Arial"/>
        <family val="2"/>
      </rPr>
      <t xml:space="preserve"> (2.58+.75 /2)</t>
    </r>
  </si>
  <si>
    <r>
      <t xml:space="preserve">Elbow       (10*10)  </t>
    </r>
    <r>
      <rPr>
        <b/>
        <sz val="30"/>
        <color indexed="8"/>
        <rFont val="Arial"/>
        <family val="2"/>
      </rPr>
      <t>L</t>
    </r>
    <r>
      <rPr>
        <sz val="30"/>
        <color indexed="8"/>
        <rFont val="Arial"/>
        <family val="2"/>
      </rPr>
      <t xml:space="preserve"> (2.08+.75 /2)</t>
    </r>
  </si>
  <si>
    <r>
      <t xml:space="preserve">Elbow       (8*4)  </t>
    </r>
    <r>
      <rPr>
        <b/>
        <sz val="30"/>
        <color indexed="8"/>
        <rFont val="Arial"/>
        <family val="2"/>
      </rPr>
      <t>L</t>
    </r>
    <r>
      <rPr>
        <sz val="30"/>
        <color indexed="8"/>
        <rFont val="Arial"/>
        <family val="2"/>
      </rPr>
      <t xml:space="preserve"> (1.83+.75 /2)</t>
    </r>
  </si>
  <si>
    <r>
      <t xml:space="preserve">Elbow     (14*10)  </t>
    </r>
    <r>
      <rPr>
        <b/>
        <sz val="30"/>
        <color indexed="8"/>
        <rFont val="Arial"/>
        <family val="2"/>
      </rPr>
      <t>L</t>
    </r>
    <r>
      <rPr>
        <sz val="30"/>
        <color indexed="8"/>
        <rFont val="Arial"/>
        <family val="2"/>
      </rPr>
      <t xml:space="preserve"> (2.58+.75 /2)</t>
    </r>
  </si>
  <si>
    <r>
      <t xml:space="preserve">Elbow       (14*6)  </t>
    </r>
    <r>
      <rPr>
        <b/>
        <sz val="30"/>
        <color indexed="8"/>
        <rFont val="Arial"/>
        <family val="2"/>
      </rPr>
      <t>L</t>
    </r>
    <r>
      <rPr>
        <sz val="30"/>
        <color indexed="8"/>
        <rFont val="Arial"/>
        <family val="2"/>
      </rPr>
      <t xml:space="preserve"> (2.58+.75 /2)</t>
    </r>
  </si>
  <si>
    <r>
      <t xml:space="preserve">Elbow     (14*6)  </t>
    </r>
    <r>
      <rPr>
        <b/>
        <sz val="30"/>
        <color indexed="8"/>
        <rFont val="Arial"/>
        <family val="2"/>
      </rPr>
      <t>L</t>
    </r>
    <r>
      <rPr>
        <sz val="30"/>
        <color indexed="8"/>
        <rFont val="Arial"/>
        <family val="2"/>
      </rPr>
      <t xml:space="preserve"> (2.91+1.08 /2)</t>
    </r>
  </si>
  <si>
    <t>G.I DUCTING</t>
  </si>
  <si>
    <t>BOQ  Item #</t>
  </si>
  <si>
    <t xml:space="preserve"> 
Quantity</t>
  </si>
  <si>
    <t>Rate supply</t>
  </si>
  <si>
    <t>Rate Labour</t>
  </si>
  <si>
    <t xml:space="preserve">Total Amount </t>
  </si>
  <si>
    <t xml:space="preserve">Dismentling of Gi duct </t>
  </si>
  <si>
    <t>sqft</t>
  </si>
  <si>
    <t>Installation of Gi duct</t>
  </si>
  <si>
    <t>TOTAL AMOUNT</t>
  </si>
  <si>
    <r>
      <t>Type Class B&amp;C FX-3  (5 Kg. CO</t>
    </r>
    <r>
      <rPr>
        <sz val="12"/>
        <rFont val="Calibri"/>
        <family val="2"/>
      </rPr>
      <t>2 Carbon Dioxide Gas)</t>
    </r>
  </si>
  <si>
    <r>
      <t xml:space="preserve">Unloading, rigging, lifting, placement, installation, testing and commissioning of </t>
    </r>
    <r>
      <rPr>
        <b/>
        <sz val="12"/>
        <rFont val="Calibri"/>
        <family val="2"/>
        <scheme val="minor"/>
      </rPr>
      <t>(OWNER SUPPLIED)</t>
    </r>
    <r>
      <rPr>
        <sz val="12"/>
        <rFont val="Calibri"/>
        <family val="2"/>
        <scheme val="minor"/>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</si>
  <si>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2"/>
        <rFont val="Calibri"/>
        <family val="2"/>
        <scheme val="minor"/>
      </rPr>
      <t>(OWNER SUPPLIED)</t>
    </r>
    <r>
      <rPr>
        <sz val="12"/>
        <rFont val="Calibri"/>
        <family val="2"/>
        <scheme val="minor"/>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</si>
  <si>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r>
      <t>Supply &amp; installation of refrigerant pipes</t>
    </r>
    <r>
      <rPr>
        <b/>
        <sz val="12"/>
        <rFont val="Calibri"/>
        <family val="2"/>
        <scheme val="minor"/>
      </rPr>
      <t xml:space="preserve"> for VRF Units</t>
    </r>
    <r>
      <rPr>
        <sz val="12"/>
        <rFont val="Calibri"/>
        <family val="2"/>
        <scheme val="minor"/>
      </rPr>
      <t xml:space="preserve"> (all hard pipes except 1/4") (liquid + gas) with 1/2" thick expended rubber foam insulation, PVC tape wrapping including additional gas charging if required and installation of branch distributor (supplied with VRF / VRV units), supports &amp; hangers etc, complete in all respects ready to operate as per specification, drawings and as per instruction of consultant. </t>
    </r>
  </si>
  <si>
    <r>
      <t xml:space="preserve">Supply &amp; installation of control wiring for </t>
    </r>
    <r>
      <rPr>
        <b/>
        <sz val="12"/>
        <rFont val="Calibri"/>
        <family val="2"/>
        <scheme val="minor"/>
      </rPr>
      <t>VRF Units</t>
    </r>
    <r>
      <rPr>
        <sz val="12"/>
        <rFont val="Calibri"/>
        <family val="2"/>
        <scheme val="minor"/>
      </rPr>
      <t xml:space="preserve"> in G.I. for external / PVC for internal from outdoor unit to indoor units including microprocessor &amp; central controller wiring &amp; fixing / installation of central controller supplied with unit complete in all respects ready to operate as per specification, drawings and as per instruction of consultant.</t>
    </r>
  </si>
  <si>
    <r>
      <t>Supply &amp; installation of refrigerant pipes</t>
    </r>
    <r>
      <rPr>
        <b/>
        <sz val="12"/>
        <rFont val="Calibri"/>
        <family val="2"/>
        <scheme val="minor"/>
      </rPr>
      <t xml:space="preserve"> for Split Units</t>
    </r>
    <r>
      <rPr>
        <sz val="12"/>
        <rFont val="Calibri"/>
        <family val="2"/>
        <scheme val="minor"/>
      </rPr>
      <t xml:space="preserve"> (liquid + gas) with 1/2" thick expended rubber foam insulation, PVC tape wrapping + </t>
    </r>
    <r>
      <rPr>
        <b/>
        <sz val="12"/>
        <rFont val="Calibri"/>
        <family val="2"/>
        <scheme val="minor"/>
      </rPr>
      <t>control wiring</t>
    </r>
    <r>
      <rPr>
        <sz val="12"/>
        <rFont val="Calibri"/>
        <family val="2"/>
        <scheme val="minor"/>
      </rPr>
      <t xml:space="preserve"> for split units in G.I. for external / PVC for internal from outdoor unit to indoor unit, including additional gas charging if required, supports &amp; hangers etc,  complete in all respects ready to operate as per specification, drawings and as per instruction of consultant. </t>
    </r>
  </si>
  <si>
    <r>
      <t xml:space="preserve">Unloading, rigging, lifting, placement, installation, testing and commissioning of </t>
    </r>
    <r>
      <rPr>
        <b/>
        <sz val="12"/>
        <rFont val="Calibri"/>
        <family val="2"/>
        <scheme val="minor"/>
      </rPr>
      <t xml:space="preserve">(OWNER SUPPLIED) </t>
    </r>
    <r>
      <rPr>
        <sz val="12"/>
        <rFont val="Calibri"/>
        <family val="2"/>
        <scheme val="minor"/>
      </rPr>
      <t>heat recovery ventilator (HRV) as per mentioned in schedule, including supply &amp; installation of duct mounted electronic temp controller with temp sensor, vibration isolator, starter panel, electrical connection, flexible duct connection / connector, power wiring from isolation box to unit (10' to 15' radius), support &amp; hangers, complete in all respects ready to operate as per drawings, specification and as per instruction of consultant.</t>
    </r>
  </si>
  <si>
    <t>Size</t>
  </si>
  <si>
    <t>Copper Pipe</t>
  </si>
  <si>
    <t>H</t>
  </si>
  <si>
    <t>Vertical Cable Tray</t>
  </si>
  <si>
    <t xml:space="preserve">(Drop Neck)  Exhaust &amp; Fresh Air Duct </t>
  </si>
  <si>
    <t>Round Drop Neck   (6") Dia</t>
  </si>
  <si>
    <t>Neck        (9*9)</t>
  </si>
  <si>
    <t>Neck        (15*15)</t>
  </si>
  <si>
    <t>Neck        (12*12)</t>
  </si>
  <si>
    <t>Neck        (6*6)</t>
  </si>
  <si>
    <t>Duct        (22*10)</t>
  </si>
  <si>
    <r>
      <t xml:space="preserve">Elbow     (22*10)  </t>
    </r>
    <r>
      <rPr>
        <b/>
        <sz val="30"/>
        <color indexed="8"/>
        <rFont val="Arial"/>
        <family val="2"/>
      </rPr>
      <t>L</t>
    </r>
    <r>
      <rPr>
        <sz val="30"/>
        <color indexed="8"/>
        <rFont val="Arial"/>
        <family val="2"/>
      </rPr>
      <t xml:space="preserve"> (1.16+4 /2)</t>
    </r>
  </si>
  <si>
    <t>Reducer (22+10)/2 (36+14)/2</t>
  </si>
  <si>
    <t>Neck       (36*14)</t>
  </si>
  <si>
    <t>Duct        (26*14)</t>
  </si>
  <si>
    <r>
      <t xml:space="preserve">Elbow     (26*14)  </t>
    </r>
    <r>
      <rPr>
        <b/>
        <sz val="30"/>
        <color indexed="8"/>
        <rFont val="Arial"/>
        <family val="2"/>
      </rPr>
      <t>L</t>
    </r>
    <r>
      <rPr>
        <sz val="30"/>
        <color indexed="8"/>
        <rFont val="Arial"/>
        <family val="2"/>
      </rPr>
      <t xml:space="preserve"> (.5+2.25 /2)</t>
    </r>
  </si>
  <si>
    <t>Reducer (26+14)/2 (28+14)/2</t>
  </si>
  <si>
    <t>Neck       (28*14)</t>
  </si>
  <si>
    <t>Duct        (26*12)</t>
  </si>
  <si>
    <r>
      <t xml:space="preserve">Elbow     (26*12)  </t>
    </r>
    <r>
      <rPr>
        <b/>
        <sz val="30"/>
        <color indexed="8"/>
        <rFont val="Arial"/>
        <family val="2"/>
      </rPr>
      <t>L</t>
    </r>
    <r>
      <rPr>
        <sz val="30"/>
        <color indexed="8"/>
        <rFont val="Arial"/>
        <family val="2"/>
      </rPr>
      <t xml:space="preserve"> (1.08+4.41 /2)</t>
    </r>
  </si>
  <si>
    <t>Reducer (26+12)/2 (38+14)/2</t>
  </si>
  <si>
    <t>Neck       (38*14)</t>
  </si>
  <si>
    <r>
      <t xml:space="preserve">Elbow     (26*12)  </t>
    </r>
    <r>
      <rPr>
        <b/>
        <sz val="30"/>
        <color indexed="8"/>
        <rFont val="Arial"/>
        <family val="2"/>
      </rPr>
      <t>L</t>
    </r>
    <r>
      <rPr>
        <sz val="30"/>
        <color indexed="8"/>
        <rFont val="Arial"/>
        <family val="2"/>
      </rPr>
      <t xml:space="preserve"> (.41+2.08 /2)</t>
    </r>
  </si>
  <si>
    <t>End Cap (26*12)</t>
  </si>
  <si>
    <t>Neck       (22*6)</t>
  </si>
  <si>
    <t>Duct        (22*6)</t>
  </si>
  <si>
    <t>End Cap (22*6)</t>
  </si>
  <si>
    <t>Duct        (30*14)</t>
  </si>
  <si>
    <r>
      <t xml:space="preserve">Elbow     (30*14)  </t>
    </r>
    <r>
      <rPr>
        <b/>
        <sz val="30"/>
        <color indexed="8"/>
        <rFont val="Arial"/>
        <family val="2"/>
      </rPr>
      <t>L</t>
    </r>
    <r>
      <rPr>
        <sz val="30"/>
        <color indexed="8"/>
        <rFont val="Arial"/>
        <family val="2"/>
      </rPr>
      <t xml:space="preserve"> (1.08+5 /2)</t>
    </r>
  </si>
  <si>
    <t>Reducer (30+14)/2 (38+14)/2</t>
  </si>
  <si>
    <r>
      <t xml:space="preserve">Elbow     (22*12)  </t>
    </r>
    <r>
      <rPr>
        <b/>
        <sz val="30"/>
        <color indexed="8"/>
        <rFont val="Arial"/>
        <family val="2"/>
      </rPr>
      <t>L</t>
    </r>
    <r>
      <rPr>
        <sz val="30"/>
        <color indexed="8"/>
        <rFont val="Arial"/>
        <family val="2"/>
      </rPr>
      <t xml:space="preserve"> (1.08+3.91 /2)</t>
    </r>
  </si>
  <si>
    <t>Duct        (22*12)</t>
  </si>
  <si>
    <t>Reducer (22+10)/2 (22+8)/2</t>
  </si>
  <si>
    <t>End Cap (8*4)</t>
  </si>
  <si>
    <t>Reducer (26+12)/2 (34+14)/2</t>
  </si>
  <si>
    <t>Neck       (34*14)</t>
  </si>
  <si>
    <r>
      <t xml:space="preserve">Elbow     (26*12)  </t>
    </r>
    <r>
      <rPr>
        <b/>
        <sz val="30"/>
        <color indexed="8"/>
        <rFont val="Arial"/>
        <family val="2"/>
      </rPr>
      <t>L</t>
    </r>
    <r>
      <rPr>
        <sz val="30"/>
        <color indexed="8"/>
        <rFont val="Arial"/>
        <family val="2"/>
      </rPr>
      <t xml:space="preserve"> (.5+2.25 /2)</t>
    </r>
  </si>
  <si>
    <t>Reducer (26+12)/2 (26+10)/2</t>
  </si>
  <si>
    <t>Duct        (26*10)</t>
  </si>
  <si>
    <t>End Cap (26*10)</t>
  </si>
  <si>
    <t>Duct        (18*8)</t>
  </si>
  <si>
    <t>Neck       (14*4)</t>
  </si>
  <si>
    <t>End Cap (12*6)</t>
  </si>
  <si>
    <t>End Cap (12*4)</t>
  </si>
  <si>
    <r>
      <t xml:space="preserve">Elbow     (8*4)  </t>
    </r>
    <r>
      <rPr>
        <b/>
        <sz val="30"/>
        <color indexed="8"/>
        <rFont val="Arial"/>
        <family val="2"/>
      </rPr>
      <t>L</t>
    </r>
    <r>
      <rPr>
        <sz val="30"/>
        <color indexed="8"/>
        <rFont val="Arial"/>
        <family val="2"/>
      </rPr>
      <t xml:space="preserve"> (.5+1.58 /2)</t>
    </r>
  </si>
  <si>
    <t>Reducer (22+12)/2 (28+14)/2</t>
  </si>
  <si>
    <t>Neck       (22*8)</t>
  </si>
  <si>
    <t>Duct        (22*8)</t>
  </si>
  <si>
    <t>Reducer (22+8)/2 (18+8)/2</t>
  </si>
  <si>
    <t>Duct        (28*12)</t>
  </si>
  <si>
    <r>
      <t xml:space="preserve">Elbow     (28*12)  </t>
    </r>
    <r>
      <rPr>
        <b/>
        <sz val="30"/>
        <color indexed="8"/>
        <rFont val="Arial"/>
        <family val="2"/>
      </rPr>
      <t>L</t>
    </r>
    <r>
      <rPr>
        <sz val="30"/>
        <color indexed="8"/>
        <rFont val="Arial"/>
        <family val="2"/>
      </rPr>
      <t xml:space="preserve"> (1.08+4.75 /2)</t>
    </r>
  </si>
  <si>
    <t>Reducer (28+12)/2 (42+14)/2</t>
  </si>
  <si>
    <t>Neck       (42*14)</t>
  </si>
  <si>
    <t>Reducer (28+12)/2 (18+12)/2</t>
  </si>
  <si>
    <t>Offset      (18*12)</t>
  </si>
  <si>
    <t>Reducer (18+12)/2 (18+8)/2</t>
  </si>
  <si>
    <t>Reducer (26+8)/2 (18+8)/2</t>
  </si>
  <si>
    <t>Neck       (20*10)</t>
  </si>
  <si>
    <t>Duct        (20*10)</t>
  </si>
  <si>
    <t>Reducer (20+10)/2 (14+10)/2</t>
  </si>
  <si>
    <t>Reducer (14+10)/2 (14+8)/2</t>
  </si>
  <si>
    <r>
      <t xml:space="preserve">Elbow     (14*8)  </t>
    </r>
    <r>
      <rPr>
        <b/>
        <sz val="30"/>
        <color indexed="8"/>
        <rFont val="Arial"/>
        <family val="2"/>
      </rPr>
      <t>L</t>
    </r>
    <r>
      <rPr>
        <sz val="30"/>
        <color indexed="8"/>
        <rFont val="Arial"/>
        <family val="2"/>
      </rPr>
      <t xml:space="preserve"> (1.08+2.91 /2)</t>
    </r>
  </si>
  <si>
    <t>End Cap (14*8)</t>
  </si>
  <si>
    <t>End Cap (10*6)</t>
  </si>
  <si>
    <t>End Cap (18*6)</t>
  </si>
  <si>
    <t>Neck       (10*8)</t>
  </si>
  <si>
    <t>Duct        (10*8)</t>
  </si>
  <si>
    <t>Offset      (18*8)</t>
  </si>
  <si>
    <t>Reducer (18+8)/2 (18+6)/2</t>
  </si>
  <si>
    <t>Neck       (24*10)</t>
  </si>
  <si>
    <t>Duct        (24*10)</t>
  </si>
  <si>
    <t>Offset      (24*10)</t>
  </si>
  <si>
    <t>Reducer (24+10)/2 (18+10)/2</t>
  </si>
  <si>
    <r>
      <t xml:space="preserve">Elbow     (18*10)  </t>
    </r>
    <r>
      <rPr>
        <b/>
        <sz val="30"/>
        <color indexed="8"/>
        <rFont val="Arial"/>
        <family val="2"/>
      </rPr>
      <t>L</t>
    </r>
    <r>
      <rPr>
        <sz val="30"/>
        <color indexed="8"/>
        <rFont val="Arial"/>
        <family val="2"/>
      </rPr>
      <t xml:space="preserve"> (.41+1.58 /2)</t>
    </r>
  </si>
  <si>
    <t>FIRST       FLOOR</t>
  </si>
  <si>
    <t>Neck         (16*8)</t>
  </si>
  <si>
    <t>Duct          (16*8)</t>
  </si>
  <si>
    <r>
      <t xml:space="preserve">Elbow       (16*8)  </t>
    </r>
    <r>
      <rPr>
        <b/>
        <sz val="30"/>
        <color indexed="8"/>
        <rFont val="Arial"/>
        <family val="2"/>
      </rPr>
      <t>L</t>
    </r>
    <r>
      <rPr>
        <sz val="30"/>
        <color indexed="8"/>
        <rFont val="Arial"/>
        <family val="2"/>
      </rPr>
      <t xml:space="preserve"> (1.08+3.16 /2)</t>
    </r>
  </si>
  <si>
    <t>Reducer (16+8)/2 (14+8)/2</t>
  </si>
  <si>
    <t>Neck         (16*6)</t>
  </si>
  <si>
    <t>Duct          (16*6)</t>
  </si>
  <si>
    <t>Reducer (16+6)/2 (14+6)/2</t>
  </si>
  <si>
    <r>
      <t xml:space="preserve">Elbow       (14*6)  </t>
    </r>
    <r>
      <rPr>
        <b/>
        <sz val="30"/>
        <color indexed="8"/>
        <rFont val="Arial"/>
        <family val="2"/>
      </rPr>
      <t>L</t>
    </r>
    <r>
      <rPr>
        <sz val="30"/>
        <color indexed="8"/>
        <rFont val="Arial"/>
        <family val="2"/>
      </rPr>
      <t xml:space="preserve"> (1.08+2.91 /2)</t>
    </r>
  </si>
  <si>
    <t>End Cap    (14*6)</t>
  </si>
  <si>
    <t>Neck         (8*6)</t>
  </si>
  <si>
    <t>Reducer (8+6)/2 (6+6)/2</t>
  </si>
  <si>
    <t>Duct          (6*6)</t>
  </si>
  <si>
    <r>
      <t xml:space="preserve">Elbow       (6*6)  </t>
    </r>
    <r>
      <rPr>
        <b/>
        <sz val="30"/>
        <color indexed="8"/>
        <rFont val="Arial"/>
        <family val="2"/>
      </rPr>
      <t>L</t>
    </r>
    <r>
      <rPr>
        <sz val="30"/>
        <color indexed="8"/>
        <rFont val="Arial"/>
        <family val="2"/>
      </rPr>
      <t xml:space="preserve"> (.25+.66 /2)</t>
    </r>
  </si>
  <si>
    <t>End Cap    (6*6)</t>
  </si>
  <si>
    <t>Duct          (22*4)</t>
  </si>
  <si>
    <t>End Cap    (22*4)</t>
  </si>
  <si>
    <t>Neck         (22*4)</t>
  </si>
  <si>
    <t>Reducer (14+10)/2 (14+4)/2</t>
  </si>
  <si>
    <t>Neck         (22*10)</t>
  </si>
  <si>
    <t>Duct          (22*10)</t>
  </si>
  <si>
    <t>Reducer (22+10)/2 (22+6)/2</t>
  </si>
  <si>
    <t>Duct          (22*6)</t>
  </si>
  <si>
    <r>
      <t xml:space="preserve">Elbow       (22*6)  </t>
    </r>
    <r>
      <rPr>
        <b/>
        <sz val="30"/>
        <color indexed="8"/>
        <rFont val="Arial"/>
        <family val="2"/>
      </rPr>
      <t>L</t>
    </r>
    <r>
      <rPr>
        <sz val="30"/>
        <color indexed="8"/>
        <rFont val="Arial"/>
        <family val="2"/>
      </rPr>
      <t xml:space="preserve"> (1.08+3.91 /2)</t>
    </r>
  </si>
  <si>
    <t>End Cap    (22*6)</t>
  </si>
  <si>
    <t>Exhaust Air Duct   (Installation Works)</t>
  </si>
  <si>
    <t>Rate Analysis for Air Curtain - Main Entrance &amp; Trifuel</t>
  </si>
  <si>
    <t>Quantity</t>
  </si>
  <si>
    <t>Gross</t>
  </si>
  <si>
    <t>Actual</t>
  </si>
  <si>
    <t>Waste</t>
  </si>
  <si>
    <t xml:space="preserve">    A          MATERIAL.   </t>
  </si>
  <si>
    <t>Supply of air curtain
5 Feet Length.</t>
  </si>
  <si>
    <t>No</t>
  </si>
  <si>
    <t>Total.</t>
  </si>
  <si>
    <t xml:space="preserve">   B          LABOUR.</t>
  </si>
  <si>
    <t>Installation of air curtain with hanging and supports.</t>
  </si>
  <si>
    <t xml:space="preserve">    C         OTHER</t>
  </si>
  <si>
    <t>Total Rs.</t>
  </si>
  <si>
    <t>Sub-Contractor Margin:</t>
  </si>
  <si>
    <t>Total Price</t>
  </si>
  <si>
    <t>Revised Rate Analysis for Kitchen Hood</t>
  </si>
  <si>
    <t>Supply of single skinned stainless steel kitchen hood (120" x 42" x 24") including grease trap, grease filter exhaust connections and hangers supports.</t>
  </si>
  <si>
    <t>Installation of Fans with regging lifting &amp; shifting of Fans including angle iron brackets, hangers, &amp; supports. (OFM Material)</t>
  </si>
  <si>
    <t>Installation of kitchen hood with hangers and supports.</t>
  </si>
  <si>
    <t>M.S Plateform for condensing units with related material - TRI-FIT COM-1 Karachi</t>
  </si>
  <si>
    <t>Material Rate</t>
  </si>
  <si>
    <t>Material Amount</t>
  </si>
  <si>
    <t>Labour Amount</t>
  </si>
  <si>
    <t>Providing &amp; installation of M.S Checker plates 4mm thick. (1080 Sqft)</t>
  </si>
  <si>
    <t>KG</t>
  </si>
  <si>
    <t>Supply &amp; installation of M.S C-Channel
4" x 2" (660 Rft)</t>
  </si>
  <si>
    <t>Supply &amp; installation of M.S Angle iron
1-1/2" x 3/16" (1680 Rft)</t>
  </si>
  <si>
    <t>Supply &amp; installation of M.S Plate (37 Nos)
(22" x  8" x 3/8")</t>
  </si>
  <si>
    <t>Supply &amp; installation of M.S rectangular pipe 14 SWG
2" x 2"</t>
  </si>
  <si>
    <t>Supply &amp; installation of M.S rectangular pipe 16 SWG
1" x 1"</t>
  </si>
  <si>
    <t>Supply &amp; installation of M.S pipe
1/2" for railing.</t>
  </si>
  <si>
    <t>Supply &amp; installation of rawal bolts</t>
  </si>
  <si>
    <t>Nos</t>
  </si>
  <si>
    <t>Application of Painting with 02 coat primer  and 02 coat of epoxy.</t>
  </si>
  <si>
    <t>SQFT</t>
  </si>
  <si>
    <t>Sub - Total Amount Rs</t>
  </si>
  <si>
    <t>Total Amount Rs</t>
  </si>
  <si>
    <t>Sub-Contractor Margin 10%</t>
  </si>
  <si>
    <t>Grand Total Amount Rs</t>
  </si>
  <si>
    <t>Exhaust &amp; Fresh Air Duct (Cafeterea)</t>
  </si>
  <si>
    <t>End Cap (16*14)</t>
  </si>
  <si>
    <t>Duct        (16*14)</t>
  </si>
  <si>
    <r>
      <t xml:space="preserve">Elbow     (16*14)  </t>
    </r>
    <r>
      <rPr>
        <b/>
        <sz val="30"/>
        <color indexed="8"/>
        <rFont val="Arial"/>
        <family val="2"/>
      </rPr>
      <t>L</t>
    </r>
    <r>
      <rPr>
        <sz val="30"/>
        <color indexed="8"/>
        <rFont val="Arial"/>
        <family val="2"/>
      </rPr>
      <t xml:space="preserve"> (3.16+1.08 /2)</t>
    </r>
  </si>
  <si>
    <r>
      <t xml:space="preserve">Elbow     (16*14)  </t>
    </r>
    <r>
      <rPr>
        <b/>
        <sz val="30"/>
        <color indexed="8"/>
        <rFont val="Arial"/>
        <family val="2"/>
      </rPr>
      <t>L</t>
    </r>
    <r>
      <rPr>
        <sz val="30"/>
        <color indexed="8"/>
        <rFont val="Arial"/>
        <family val="2"/>
      </rPr>
      <t xml:space="preserve"> (1.41+.41 /2)</t>
    </r>
  </si>
  <si>
    <t>Offset      (16*14)</t>
  </si>
  <si>
    <r>
      <t xml:space="preserve">Elbow     (26*8)  </t>
    </r>
    <r>
      <rPr>
        <b/>
        <sz val="30"/>
        <color indexed="8"/>
        <rFont val="Arial"/>
        <family val="2"/>
      </rPr>
      <t>L</t>
    </r>
    <r>
      <rPr>
        <sz val="30"/>
        <color indexed="8"/>
        <rFont val="Arial"/>
        <family val="2"/>
      </rPr>
      <t xml:space="preserve"> (4.41+1.16 /2)</t>
    </r>
  </si>
  <si>
    <t>Offset      (26*8)</t>
  </si>
  <si>
    <r>
      <t xml:space="preserve">Elbow     (18*12)  </t>
    </r>
    <r>
      <rPr>
        <b/>
        <sz val="30"/>
        <color indexed="8"/>
        <rFont val="Arial"/>
        <family val="2"/>
      </rPr>
      <t>L</t>
    </r>
    <r>
      <rPr>
        <sz val="30"/>
        <color indexed="8"/>
        <rFont val="Arial"/>
        <family val="2"/>
      </rPr>
      <t xml:space="preserve"> (3.41+1.08 /2)</t>
    </r>
  </si>
  <si>
    <t>End Cap  (18*12)</t>
  </si>
  <si>
    <t xml:space="preserve">PREVIOUS AMOUNT
</t>
  </si>
  <si>
    <t xml:space="preserve">CURRENT AMOUNT
 </t>
  </si>
  <si>
    <t xml:space="preserve">TOTAL  AMOUNT
 </t>
  </si>
  <si>
    <t>TriFit Gym Com-1 Clifton, Karachi.</t>
  </si>
  <si>
    <t>BILL OF QUANTITES (AS PER CONTRACT)</t>
  </si>
  <si>
    <t>AS PER BILLING</t>
  </si>
  <si>
    <t>Supply &amp; Installation Qunatity</t>
  </si>
  <si>
    <t>Supply Amount</t>
  </si>
  <si>
    <t>Installation  Amount</t>
  </si>
  <si>
    <t>Supply &amp; Installation Total Amount</t>
  </si>
  <si>
    <t>%</t>
  </si>
  <si>
    <t>A</t>
  </si>
  <si>
    <t>B</t>
  </si>
  <si>
    <t>C</t>
  </si>
  <si>
    <t>D</t>
  </si>
  <si>
    <t>E = C  x D</t>
  </si>
  <si>
    <t>F</t>
  </si>
  <si>
    <t>G = C x F</t>
  </si>
  <si>
    <t>H = E + F</t>
  </si>
  <si>
    <t>I</t>
  </si>
  <si>
    <t>J = K - I</t>
  </si>
  <si>
    <t>K</t>
  </si>
  <si>
    <t>L = K x D</t>
  </si>
  <si>
    <t>M = K x F</t>
  </si>
  <si>
    <t>N</t>
  </si>
  <si>
    <t>O = P - N</t>
  </si>
  <si>
    <t>P = L + M</t>
  </si>
  <si>
    <t>Q</t>
  </si>
  <si>
    <t>R = Q x P</t>
  </si>
  <si>
    <t>1/4"</t>
  </si>
  <si>
    <t>1/2"</t>
  </si>
  <si>
    <r>
      <t>Type Class B&amp;C FX-3  (5 Kg. CO</t>
    </r>
    <r>
      <rPr>
        <sz val="32"/>
        <rFont val="Calibri"/>
        <family val="2"/>
      </rPr>
      <t>2 Carbon Dioxide Gas)</t>
    </r>
  </si>
  <si>
    <t>SUMMARY OF FIRE FIGHTING</t>
  </si>
  <si>
    <t>Fire Extinguishers</t>
  </si>
  <si>
    <t>Fire Extinguishers with fixing accessories.</t>
  </si>
  <si>
    <r>
      <t>Type Class B&amp;C FX-3  (5 Kg. CO</t>
    </r>
    <r>
      <rPr>
        <sz val="30"/>
        <rFont val="Calibri"/>
        <family val="2"/>
      </rPr>
      <t>2 Carbon Dioxide Gas)</t>
    </r>
  </si>
  <si>
    <r>
      <t>Supply &amp; installation of refrigerant pipes</t>
    </r>
    <r>
      <rPr>
        <b/>
        <sz val="30"/>
        <rFont val="Calibri"/>
        <family val="2"/>
        <scheme val="minor"/>
      </rPr>
      <t xml:space="preserve"> for VRF Units</t>
    </r>
    <r>
      <rPr>
        <sz val="30"/>
        <rFont val="Calibri"/>
        <family val="2"/>
        <scheme val="minor"/>
      </rPr>
      <t xml:space="preserve"> (all hard pipes except 1/4") (liquid + gas) with 1/2" thick expended rubber foam insulation, PVC tape wrapping including additional gas charging if required and installation of branch distributor (supplied with VRF / VRV units), supports &amp; hangers etc, complete in all respects ready to operate as per specification, drawings and as per instruction of consultant. </t>
    </r>
  </si>
  <si>
    <t>3/8" Dia</t>
  </si>
  <si>
    <t>1/2" Dia</t>
  </si>
  <si>
    <t>5/8" Dia</t>
  </si>
  <si>
    <t>3/4" Dia</t>
  </si>
  <si>
    <t>1-1/8" Dia</t>
  </si>
  <si>
    <t>5/8"</t>
  </si>
  <si>
    <t>Copper Pipe-12-TON</t>
  </si>
  <si>
    <t>1-1/8"</t>
  </si>
  <si>
    <t>Copper Pipe-24-TON</t>
  </si>
  <si>
    <t>Copper Pipe-2-TON</t>
  </si>
  <si>
    <t>G.F-AC-01</t>
  </si>
  <si>
    <t>1.5" Dia</t>
  </si>
  <si>
    <t>Sq.in</t>
  </si>
  <si>
    <r>
      <t xml:space="preserve">Elbow     (26*9)  </t>
    </r>
    <r>
      <rPr>
        <b/>
        <sz val="30"/>
        <color indexed="8"/>
        <rFont val="Arial"/>
        <family val="2"/>
      </rPr>
      <t>L</t>
    </r>
    <r>
      <rPr>
        <sz val="30"/>
        <color indexed="8"/>
        <rFont val="Arial"/>
        <family val="2"/>
      </rPr>
      <t xml:space="preserve"> (1.33+4.75 /2)</t>
    </r>
  </si>
  <si>
    <t>Round Duct   (13") Dia</t>
  </si>
  <si>
    <r>
      <t xml:space="preserve">Elbow     (13*14)  </t>
    </r>
    <r>
      <rPr>
        <b/>
        <sz val="30"/>
        <color indexed="8"/>
        <rFont val="Arial"/>
        <family val="2"/>
      </rPr>
      <t>L</t>
    </r>
    <r>
      <rPr>
        <sz val="30"/>
        <color indexed="8"/>
        <rFont val="Arial"/>
        <family val="2"/>
      </rPr>
      <t xml:space="preserve"> (.41+1.58 /2)</t>
    </r>
  </si>
  <si>
    <t>Duct        (13*14)</t>
  </si>
  <si>
    <t>Reducer (13+14)/2 (16+14)/2</t>
  </si>
  <si>
    <t>Plenum Box   (36*36)</t>
  </si>
  <si>
    <t>Neck       (18*12)</t>
  </si>
  <si>
    <r>
      <t xml:space="preserve">Elbow     (18*12)  </t>
    </r>
    <r>
      <rPr>
        <b/>
        <sz val="30"/>
        <color indexed="8"/>
        <rFont val="Arial"/>
        <family val="2"/>
      </rPr>
      <t>L</t>
    </r>
    <r>
      <rPr>
        <sz val="30"/>
        <color indexed="8"/>
        <rFont val="Arial"/>
        <family val="2"/>
      </rPr>
      <t xml:space="preserve"> (.75+3.16 /2)</t>
    </r>
  </si>
  <si>
    <t>Round Drop Neck   (8") Dia</t>
  </si>
  <si>
    <t>Drop Neck   (20*5)</t>
  </si>
  <si>
    <t xml:space="preserve">Drop Neck  Fresh &amp; Exhaust Air </t>
  </si>
  <si>
    <t>EAD</t>
  </si>
  <si>
    <t>Drop Neck   (15*15)</t>
  </si>
  <si>
    <t>Drop Neck   (6*6)</t>
  </si>
  <si>
    <t>Drop Neck   (18*18)</t>
  </si>
  <si>
    <t>FAD</t>
  </si>
  <si>
    <t>Drop Neck   (12*12)</t>
  </si>
  <si>
    <t>Drop Neck   (9*9)</t>
  </si>
  <si>
    <t xml:space="preserve">(Round Drop Neck Disc Valves)  Exhaust Air Duct </t>
  </si>
  <si>
    <t>Exhaust &amp; Fresh Air Duct (Insulation)</t>
  </si>
  <si>
    <t>Drop Neck  Fresh &amp; Exhaust Air  (Insulation)</t>
  </si>
  <si>
    <t>Drop Neck  Fresh &amp; Exhaust Air   (Insulation)</t>
  </si>
  <si>
    <t>Exhaust &amp; Fresh Air Duct   (Insulation Pocket)</t>
  </si>
  <si>
    <t>Duct       (22*8)</t>
  </si>
  <si>
    <t>Duct       (22*4)</t>
  </si>
  <si>
    <t>Duct       (22*10)</t>
  </si>
  <si>
    <t>Duct       (16*8)</t>
  </si>
  <si>
    <t>Duct       (14*8)</t>
  </si>
  <si>
    <t>Duct       (16*6)</t>
  </si>
  <si>
    <t>Duct       (14*6)</t>
  </si>
  <si>
    <t>Duct       (8*6)</t>
  </si>
  <si>
    <t>Duct       (6*6)</t>
  </si>
  <si>
    <t>Duct       (22*6)</t>
  </si>
  <si>
    <t>Duct       (26*12)</t>
  </si>
  <si>
    <t>Duct       (26*10)</t>
  </si>
  <si>
    <t>Duct       (26*14)</t>
  </si>
  <si>
    <t>Duct       (8*4)</t>
  </si>
  <si>
    <t>Duct       (22*12)</t>
  </si>
  <si>
    <t>Duct       (24*8)</t>
  </si>
  <si>
    <t>Duct       (18*8)</t>
  </si>
  <si>
    <t>Duct       (18*6)</t>
  </si>
  <si>
    <t>Duct       (18*4)</t>
  </si>
  <si>
    <t>Duct       (10*8)</t>
  </si>
  <si>
    <t>Duct       (14*4)</t>
  </si>
  <si>
    <t>Duct       (12*6)</t>
  </si>
  <si>
    <t>Duct       (12*4)</t>
  </si>
  <si>
    <t>Duct       (18*12)</t>
  </si>
  <si>
    <t>Duct       (20*10)</t>
  </si>
  <si>
    <t>Duct       (14*10)</t>
  </si>
  <si>
    <t>Duct       (10*6)</t>
  </si>
  <si>
    <t>Duct       (24*10)</t>
  </si>
  <si>
    <t>Duct       (18*10)</t>
  </si>
  <si>
    <t xml:space="preserve">EXTERNAL </t>
  </si>
  <si>
    <t>Exhaust &amp; Fresh Air Louvers</t>
  </si>
  <si>
    <t>(32*8)</t>
  </si>
  <si>
    <t>(30*13)</t>
  </si>
  <si>
    <t>(34*14)</t>
  </si>
  <si>
    <t>(42*14)</t>
  </si>
  <si>
    <t>(38*14)</t>
  </si>
  <si>
    <t>(28*14)</t>
  </si>
  <si>
    <t>(20*7)</t>
  </si>
  <si>
    <t>(10*10)</t>
  </si>
  <si>
    <t>(16*14)</t>
  </si>
  <si>
    <t>(18*12)</t>
  </si>
  <si>
    <t>(9*9)</t>
  </si>
  <si>
    <t>(15*15)</t>
  </si>
  <si>
    <t>(12*12)</t>
  </si>
  <si>
    <t>(6*6)</t>
  </si>
  <si>
    <t>GROUND &amp; SECOND FLOOR</t>
  </si>
  <si>
    <t>Fresh Air Grills</t>
  </si>
  <si>
    <t>(10*8)</t>
  </si>
  <si>
    <t>(26*8)</t>
  </si>
  <si>
    <t>(14*8)</t>
  </si>
  <si>
    <t>(18*18)</t>
  </si>
  <si>
    <t>Volume Control Damper</t>
  </si>
  <si>
    <t>(20*5)</t>
  </si>
  <si>
    <t>(21.5*13)</t>
  </si>
  <si>
    <t>(15.5*13)</t>
  </si>
  <si>
    <t>(22*15)</t>
  </si>
  <si>
    <t>(16*15)</t>
  </si>
  <si>
    <t xml:space="preserve">Dia  4"         </t>
  </si>
  <si>
    <t xml:space="preserve">BASEMENT </t>
  </si>
  <si>
    <t>Fire Pipe</t>
  </si>
  <si>
    <t>Dia 4"</t>
  </si>
  <si>
    <t>Riser No-02 Vertical Pipe</t>
  </si>
  <si>
    <t>Dated:</t>
  </si>
  <si>
    <t>Project:</t>
  </si>
  <si>
    <t>TRI-FIT COM-1</t>
  </si>
  <si>
    <t>Contractor: M/s Pioneer Engineering Services</t>
  </si>
  <si>
    <t>National Engineering Services</t>
  </si>
  <si>
    <t>Rate Analysis for Charging of Refrigerant Gas in Ac unit</t>
  </si>
  <si>
    <t>Honeywell USA Refrigerant Gas 11.5 kg</t>
  </si>
  <si>
    <t>Charging of Gas</t>
  </si>
  <si>
    <t>Units</t>
  </si>
  <si>
    <t xml:space="preserve">Rate Analysis for Exhaust Hood Fan Relocation </t>
  </si>
  <si>
    <t>Rigging Lifting and Shifting of Hood Exhaust Fan.      (OFM Material)</t>
  </si>
  <si>
    <t>Dismantling of G.I Ducting</t>
  </si>
  <si>
    <t>Installation of Flexiable Connector with Exhaust Fan.</t>
  </si>
  <si>
    <t>Rate Analysis for Exhaust system Against HRV</t>
  </si>
  <si>
    <t>Supply of Hanging Support for hanging exhaust fan and ducting.</t>
  </si>
  <si>
    <t>job</t>
  </si>
  <si>
    <t>Installation of Exhaust Fan.      (OFM Material)</t>
  </si>
  <si>
    <t>Installation of G.I Ducting.</t>
  </si>
  <si>
    <t>Installation of Hanging Support for Ducting and Exhaust fan.</t>
  </si>
  <si>
    <t>Master servicing of complete VRF system - TRI-FIT COM-1 Karachi</t>
  </si>
  <si>
    <t xml:space="preserve">Master servicing of complete VRF system </t>
  </si>
  <si>
    <t>11 Nos. Cassette type Indoor units</t>
  </si>
  <si>
    <t>i</t>
  </si>
  <si>
    <t>Remove the front panels and any other removable parts on the indoor units</t>
  </si>
  <si>
    <t>ii</t>
  </si>
  <si>
    <t>Clean the coils with water pressure and karchar pump</t>
  </si>
  <si>
    <t>iii</t>
  </si>
  <si>
    <t>Remove and clean the soiled air filters</t>
  </si>
  <si>
    <t>iv</t>
  </si>
  <si>
    <t>Clean both the interior and exterior surfaces of the indoor units using a mild detergent and a soft cloth</t>
  </si>
  <si>
    <t>2   Nos. Outdoor  condensing units</t>
  </si>
  <si>
    <t>Clean the condenser coils using a Karcher pump</t>
  </si>
  <si>
    <t>Clean the exterior of the outdoor units using a mild detergent and a soft cloth</t>
  </si>
  <si>
    <t>Remove dust and debris from electrical components, control boards, and cards. using air blower, 
Ensure all electrical connections are secure and free of corrosion</t>
  </si>
  <si>
    <t>Monitor the system's performance for a while to ensure it operates correctly</t>
  </si>
  <si>
    <t>Pioneer Margin 25%</t>
  </si>
  <si>
    <r>
      <t xml:space="preserve">Unloading, installation, testing and commissioning of </t>
    </r>
    <r>
      <rPr>
        <b/>
        <sz val="30"/>
        <rFont val="Calibri"/>
        <family val="2"/>
        <scheme val="minor"/>
      </rPr>
      <t>(OWNER SUPPLIED)</t>
    </r>
    <r>
      <rPr>
        <sz val="30"/>
        <rFont val="Calibri"/>
        <family val="2"/>
        <scheme val="minor"/>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</si>
  <si>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G.F-AC-01 (LV Room Wall Mounted)</t>
  </si>
  <si>
    <t>F.F-AC-01</t>
  </si>
  <si>
    <t>FIRST  FLOOR</t>
  </si>
  <si>
    <t>SECOND  FLOOR</t>
  </si>
  <si>
    <t>S.F-AC-01</t>
  </si>
  <si>
    <t xml:space="preserve"> </t>
  </si>
  <si>
    <t>IPC # FINAL BILL</t>
  </si>
  <si>
    <t>COST SUMMARY OF FINAL BILL</t>
  </si>
  <si>
    <t>HVAC</t>
  </si>
  <si>
    <t>Fire</t>
  </si>
  <si>
    <t>TOTAL</t>
  </si>
  <si>
    <t>LESS TAX 8%</t>
  </si>
  <si>
    <t>LESS NEC MARGIN 3.97%</t>
  </si>
  <si>
    <t>Remaining</t>
  </si>
  <si>
    <t>Variations</t>
  </si>
  <si>
    <t>Grand total</t>
  </si>
  <si>
    <t>Retention 5%</t>
  </si>
  <si>
    <t>Remaining payable</t>
  </si>
  <si>
    <t>Received</t>
  </si>
  <si>
    <t>Payable</t>
  </si>
  <si>
    <t>Trifit 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</si>
</sst>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_);_(* \(#,##0.00\);_(* &quot;-&quot;??_);_(@_)"/>
    <numFmt numFmtId="165" formatCode="General_)"/>
    <numFmt numFmtId="166" formatCode="#,##0.0"/>
    <numFmt numFmtId="167" formatCode="_(* #,##0_);_(* \(#,##0\);_(* &quot;-&quot;??_);_(@_)"/>
    <numFmt numFmtId="168" formatCode="_(* #,##0.0_);_(* \(#,##0.0\);_(* &quot;-&quot;??_);_(@_)"/>
    <numFmt numFmtId="169" formatCode="0.0"/>
    <numFmt numFmtId="170" formatCode="[$-409]d\-mmm\-yy;@"/>
    <numFmt numFmtId="171" formatCode="0.000"/>
  </numFmts>
  <fonts count="91">
    <font>
      <sz val="11"/>
      <name val="Arial"/>
    </font>
    <font>
      <sz val="10"/>
      <name val="Arial"/>
      <family val="2"/>
    </font>
    <font>
      <sz val="12"/>
      <name val="Arial"/>
      <family val="2"/>
    </font>
    <font>
      <sz val="11"/>
      <name val="Arial"/>
      <family val="2"/>
    </font>
    <font>
      <sz val="12"/>
      <name val="Times New Roman"/>
      <family val="1"/>
    </font>
    <font>
      <sz val="11"/>
      <name val="Arial"/>
      <family val="2"/>
    </font>
    <font>
      <b/>
      <sz val="12"/>
      <name val="Calibri"/>
      <family val="2"/>
      <scheme val="minor"/>
    </font>
    <font>
      <sz val="12"/>
      <name val="Calibri"/>
      <family val="2"/>
      <scheme val="minor"/>
    </font>
    <font>
      <sz val="11"/>
      <name val="Calibri"/>
      <family val="2"/>
      <scheme val="minor"/>
    </font>
    <font>
      <b/>
      <sz val="10"/>
      <name val="Calibri"/>
      <family val="2"/>
      <scheme val="minor"/>
    </font>
    <font>
      <sz val="10"/>
      <name val="Calibri"/>
      <family val="2"/>
      <scheme val="minor"/>
    </font>
    <font>
      <b/>
      <u/>
      <sz val="14"/>
      <name val="Arial"/>
      <family val="2"/>
    </font>
    <font>
      <b/>
      <sz val="12"/>
      <name val="Arial"/>
      <family val="2"/>
    </font>
    <font>
      <b/>
      <sz val="14"/>
      <name val="Arial"/>
      <family val="2"/>
    </font>
    <font>
      <b/>
      <u/>
      <sz val="10"/>
      <name val="Calibri"/>
      <family val="2"/>
      <scheme val="minor"/>
    </font>
    <font>
      <b/>
      <u/>
      <sz val="18"/>
      <color theme="1"/>
      <name val="Calibri"/>
      <family val="2"/>
      <scheme val="minor"/>
    </font>
    <font>
      <sz val="12"/>
      <color theme="1"/>
      <name val="Calibri"/>
      <family val="2"/>
      <scheme val="minor"/>
    </font>
    <font>
      <sz val="14"/>
      <color theme="1"/>
      <name val="Calibri"/>
      <family val="2"/>
      <scheme val="minor"/>
    </font>
    <font>
      <b/>
      <sz val="16"/>
      <name val="Calibri"/>
      <family val="2"/>
      <scheme val="minor"/>
    </font>
    <font>
      <sz val="11"/>
      <color theme="1"/>
      <name val="Calibri"/>
      <family val="2"/>
      <scheme val="minor"/>
    </font>
    <font>
      <sz val="26"/>
      <name val="Arial"/>
      <family val="2"/>
    </font>
    <font>
      <b/>
      <sz val="28"/>
      <name val="Arial"/>
      <family val="2"/>
    </font>
    <font>
      <sz val="28"/>
      <name val="Arial"/>
      <family val="2"/>
    </font>
    <font>
      <sz val="30"/>
      <name val="Calibri"/>
      <family val="2"/>
      <scheme val="minor"/>
    </font>
    <font>
      <b/>
      <sz val="26"/>
      <name val="Arial"/>
      <family val="2"/>
    </font>
    <font>
      <b/>
      <sz val="32"/>
      <name val="Arial"/>
      <family val="2"/>
    </font>
    <font>
      <b/>
      <sz val="48"/>
      <name val="Arial"/>
      <family val="2"/>
    </font>
    <font>
      <b/>
      <sz val="32"/>
      <color indexed="8"/>
      <name val="Arial"/>
      <family val="2"/>
    </font>
    <font>
      <sz val="28"/>
      <color indexed="8"/>
      <name val="Arial"/>
      <family val="2"/>
    </font>
    <font>
      <b/>
      <sz val="30"/>
      <name val="Arial"/>
      <family val="2"/>
    </font>
    <font>
      <b/>
      <sz val="30"/>
      <color indexed="8"/>
      <name val="Arial"/>
      <family val="2"/>
    </font>
    <font>
      <sz val="30"/>
      <color indexed="8"/>
      <name val="Arial"/>
      <family val="2"/>
    </font>
    <font>
      <sz val="30"/>
      <name val="Arial"/>
      <family val="2"/>
    </font>
    <font>
      <b/>
      <sz val="30"/>
      <name val="Calibri"/>
      <family val="2"/>
      <scheme val="minor"/>
    </font>
    <font>
      <sz val="34"/>
      <color theme="1"/>
      <name val="Calibri"/>
      <family val="2"/>
      <scheme val="minor"/>
    </font>
    <font>
      <sz val="32"/>
      <color indexed="8"/>
      <name val="Arial"/>
      <family val="2"/>
    </font>
    <font>
      <sz val="34"/>
      <name val="Arial"/>
      <family val="2"/>
    </font>
    <font>
      <sz val="34"/>
      <color indexed="8"/>
      <name val="Arial"/>
      <family val="2"/>
    </font>
    <font>
      <b/>
      <sz val="34"/>
      <color indexed="8"/>
      <name val="Arial"/>
      <family val="2"/>
    </font>
    <font>
      <b/>
      <sz val="34"/>
      <color theme="1"/>
      <name val="Calibri"/>
      <family val="2"/>
      <scheme val="minor"/>
    </font>
    <font>
      <b/>
      <sz val="36"/>
      <name val="Arial"/>
      <family val="2"/>
    </font>
    <font>
      <b/>
      <sz val="60"/>
      <color theme="1"/>
      <name val="Calibri"/>
      <family val="2"/>
      <scheme val="minor"/>
    </font>
    <font>
      <b/>
      <sz val="34"/>
      <name val="Arial"/>
      <family val="2"/>
    </font>
    <font>
      <sz val="32"/>
      <name val="Arial"/>
      <family val="2"/>
    </font>
    <font>
      <b/>
      <sz val="24"/>
      <name val="Albertus Extra Bold"/>
    </font>
    <font>
      <sz val="14"/>
      <name val="Arial"/>
      <family val="2"/>
    </font>
    <font>
      <sz val="14"/>
      <color indexed="8"/>
      <name val="Arial"/>
      <family val="2"/>
    </font>
    <font>
      <b/>
      <sz val="15"/>
      <name val="Arial"/>
      <family val="2"/>
    </font>
    <font>
      <b/>
      <sz val="14"/>
      <color indexed="8"/>
      <name val="Arial"/>
      <family val="2"/>
    </font>
    <font>
      <sz val="14"/>
      <color rgb="FF000000"/>
      <name val="Calibri"/>
      <family val="2"/>
      <scheme val="minor"/>
    </font>
    <font>
      <b/>
      <sz val="16"/>
      <color theme="1"/>
      <name val="Calibri"/>
      <family val="2"/>
      <scheme val="minor"/>
    </font>
    <font>
      <sz val="16"/>
      <name val="Calibri"/>
      <family val="2"/>
      <scheme val="minor"/>
    </font>
    <font>
      <b/>
      <u/>
      <sz val="22"/>
      <color theme="1"/>
      <name val="Calibri"/>
      <family val="2"/>
      <scheme val="minor"/>
    </font>
    <font>
      <b/>
      <sz val="15"/>
      <color theme="1"/>
      <name val="Calibri"/>
      <family val="2"/>
      <scheme val="minor"/>
    </font>
    <font>
      <sz val="14"/>
      <name val="Calibri"/>
      <family val="2"/>
      <scheme val="minor"/>
    </font>
    <font>
      <sz val="12"/>
      <name val="Calibri"/>
      <family val="2"/>
    </font>
    <font>
      <b/>
      <sz val="14"/>
      <name val="Calibri"/>
      <family val="2"/>
      <scheme val="minor"/>
    </font>
    <font>
      <b/>
      <sz val="18"/>
      <name val="Calibri"/>
      <family val="2"/>
      <scheme val="minor"/>
    </font>
    <font>
      <b/>
      <sz val="24"/>
      <name val="Calibri"/>
      <family val="2"/>
      <scheme val="minor"/>
    </font>
    <font>
      <i/>
      <sz val="12"/>
      <name val="Calibri"/>
      <family val="2"/>
      <scheme val="minor"/>
    </font>
    <font>
      <b/>
      <u/>
      <sz val="16"/>
      <name val="Arial"/>
      <family val="2"/>
    </font>
    <font>
      <sz val="14"/>
      <color theme="1"/>
      <name val="Arial"/>
      <family val="2"/>
    </font>
    <font>
      <b/>
      <sz val="16"/>
      <name val="Arial"/>
      <family val="2"/>
    </font>
    <font>
      <sz val="16"/>
      <name val="Arial"/>
      <family val="2"/>
    </font>
    <font>
      <sz val="10"/>
      <name val="Arial"/>
      <family val="2"/>
    </font>
    <font>
      <sz val="10"/>
      <name val="Century Gothic"/>
      <family val="2"/>
    </font>
    <font>
      <sz val="12"/>
      <name val="Garamond"/>
      <family val="1"/>
    </font>
    <font>
      <sz val="10"/>
      <name val="MS Sans Serif"/>
      <family val="2"/>
    </font>
    <font>
      <sz val="10"/>
      <name val="MS Sans Serif"/>
    </font>
    <font>
      <sz val="16"/>
      <color rgb="FF000000"/>
      <name val="Calibri"/>
      <family val="2"/>
      <scheme val="minor"/>
    </font>
    <font>
      <sz val="16"/>
      <color theme="1"/>
      <name val="Calibri"/>
      <family val="2"/>
      <scheme val="minor"/>
    </font>
    <font>
      <b/>
      <sz val="20"/>
      <name val="Calibri"/>
      <family val="2"/>
      <scheme val="minor"/>
    </font>
    <font>
      <b/>
      <u/>
      <sz val="16"/>
      <color theme="1"/>
      <name val="Calibri"/>
      <family val="2"/>
      <scheme val="minor"/>
    </font>
    <font>
      <b/>
      <u/>
      <sz val="20"/>
      <color theme="1"/>
      <name val="Calibri"/>
      <family val="2"/>
      <scheme val="minor"/>
    </font>
    <font>
      <sz val="18"/>
      <name val="Calibri"/>
      <family val="2"/>
      <scheme val="minor"/>
    </font>
    <font>
      <b/>
      <sz val="20"/>
      <name val="Arial"/>
      <family val="2"/>
    </font>
    <font>
      <sz val="30"/>
      <color theme="1"/>
      <name val="Calibri"/>
      <family val="2"/>
      <scheme val="minor"/>
    </font>
    <font>
      <sz val="36"/>
      <color indexed="8"/>
      <name val="Arial"/>
      <family val="2"/>
    </font>
    <font>
      <sz val="32"/>
      <name val="Calibri"/>
      <family val="2"/>
      <scheme val="minor"/>
    </font>
    <font>
      <sz val="32"/>
      <name val="Calibri"/>
      <family val="2"/>
    </font>
    <font>
      <sz val="60"/>
      <color theme="1"/>
      <name val="Calibri"/>
      <family val="2"/>
      <scheme val="minor"/>
    </font>
    <font>
      <sz val="34"/>
      <name val="Calibri"/>
      <family val="2"/>
      <scheme val="minor"/>
    </font>
    <font>
      <sz val="30"/>
      <name val="Calibri"/>
      <family val="2"/>
    </font>
    <font>
      <sz val="28"/>
      <name val="Calibri"/>
      <family val="2"/>
      <scheme val="minor"/>
    </font>
    <font>
      <b/>
      <sz val="14"/>
      <color theme="1"/>
      <name val="Calibri"/>
      <family val="2"/>
      <scheme val="minor"/>
    </font>
    <font>
      <b/>
      <sz val="34"/>
      <name val="Calibri"/>
      <family val="2"/>
      <scheme val="minor"/>
    </font>
    <font>
      <sz val="24"/>
      <name val="Arial"/>
      <family val="2"/>
    </font>
    <font>
      <b/>
      <sz val="28"/>
      <color indexed="8"/>
      <name val="Arial"/>
      <family val="2"/>
    </font>
    <font>
      <b/>
      <sz val="11"/>
      <name val="Calibri"/>
      <family val="2"/>
      <scheme val="minor"/>
    </font>
    <font>
      <b/>
      <u/>
      <sz val="16"/>
      <color rgb="FF000000"/>
      <name val="Calibri"/>
      <family val="2"/>
      <scheme val="minor"/>
    </font>
    <font>
      <sz val="11"/>
      <name val="Arial"/>
      <family val="2"/>
    </font>
  </fonts>
  <fills count="14">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9"/>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59999389629810485"/>
        <bgColor indexed="64"/>
      </patternFill>
    </fill>
  </fills>
  <borders count="70">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top/>
      <bottom style="medium">
        <color indexed="64"/>
      </bottom>
      <diagonal/>
    </border>
    <border>
      <left style="thin">
        <color indexed="64"/>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hair">
        <color indexed="64"/>
      </top>
      <bottom/>
      <diagonal/>
    </border>
    <border>
      <left style="thin">
        <color indexed="64"/>
      </left>
      <right/>
      <top style="thin">
        <color indexed="64"/>
      </top>
      <bottom style="hair">
        <color indexed="64"/>
      </bottom>
      <diagonal/>
    </border>
    <border>
      <left/>
      <right style="thin">
        <color indexed="64"/>
      </right>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hair">
        <color indexed="64"/>
      </top>
      <bottom/>
      <diagonal/>
    </border>
    <border>
      <left style="medium">
        <color indexed="64"/>
      </left>
      <right/>
      <top style="hair">
        <color indexed="64"/>
      </top>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thin">
        <color indexed="64"/>
      </left>
      <right style="hair">
        <color indexed="64"/>
      </right>
      <top style="double">
        <color indexed="64"/>
      </top>
      <bottom/>
      <diagonal/>
    </border>
  </borders>
  <cellStyleXfs count="29">
    <xf numFmtId="0" fontId="0"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164" fontId="1" fillId="0" borderId="0" applyFont="0" applyFill="0" applyBorder="0" applyAlignment="0" applyProtection="0"/>
    <xf numFmtId="164" fontId="4" fillId="0" borderId="0" applyFont="0" applyFill="0" applyBorder="0" applyAlignment="0" applyProtection="0"/>
    <xf numFmtId="0" fontId="2" fillId="0" borderId="0">
      <alignment vertical="center"/>
    </xf>
    <xf numFmtId="9" fontId="1" fillId="0" borderId="0" applyFont="0" applyFill="0" applyBorder="0" applyAlignment="0" applyProtection="0"/>
    <xf numFmtId="164" fontId="5" fillId="0" borderId="0" applyFont="0" applyFill="0" applyBorder="0" applyAlignment="0" applyProtection="0"/>
    <xf numFmtId="0" fontId="1" fillId="0" borderId="0"/>
    <xf numFmtId="0" fontId="19" fillId="0" borderId="0"/>
    <xf numFmtId="164" fontId="19" fillId="0" borderId="0" applyFont="0" applyFill="0" applyBorder="0" applyAlignment="0" applyProtection="0"/>
    <xf numFmtId="0" fontId="64" fillId="0" borderId="0"/>
    <xf numFmtId="43" fontId="1" fillId="0" borderId="0" applyFont="0" applyFill="0" applyBorder="0" applyAlignment="0" applyProtection="0"/>
    <xf numFmtId="0" fontId="1" fillId="0" borderId="0"/>
    <xf numFmtId="43" fontId="65" fillId="0" borderId="0" applyFont="0" applyFill="0" applyBorder="0" applyAlignment="0" applyProtection="0"/>
    <xf numFmtId="0" fontId="66" fillId="0" borderId="0"/>
    <xf numFmtId="40" fontId="67" fillId="0" borderId="0" applyFont="0" applyFill="0" applyBorder="0" applyAlignment="0" applyProtection="0"/>
    <xf numFmtId="43" fontId="65" fillId="0" borderId="0" applyFont="0" applyFill="0" applyBorder="0" applyAlignment="0" applyProtection="0"/>
    <xf numFmtId="0" fontId="68" fillId="0" borderId="0"/>
    <xf numFmtId="0" fontId="65" fillId="0" borderId="0"/>
    <xf numFmtId="0" fontId="19" fillId="0" borderId="0"/>
    <xf numFmtId="43" fontId="19" fillId="0" borderId="0" applyFont="0" applyFill="0" applyBorder="0" applyAlignment="0" applyProtection="0"/>
    <xf numFmtId="9" fontId="90" fillId="0" borderId="0" applyFont="0" applyFill="0" applyBorder="0" applyAlignment="0" applyProtection="0"/>
  </cellStyleXfs>
  <cellXfs count="759">
    <xf numFmtId="0" fontId="0" fillId="0" borderId="0" xfId="0"/>
    <xf numFmtId="0" fontId="10" fillId="0" borderId="0" xfId="3" applyFont="1" applyAlignment="1">
      <alignment vertical="center"/>
    </xf>
    <xf numFmtId="0" fontId="8" fillId="0" borderId="0" xfId="3" applyFont="1" applyAlignment="1">
      <alignment vertical="center"/>
    </xf>
    <xf numFmtId="0" fontId="9" fillId="0" borderId="0" xfId="3" applyFont="1" applyAlignment="1">
      <alignment vertical="center"/>
    </xf>
    <xf numFmtId="0" fontId="10" fillId="0" borderId="0" xfId="3" applyFont="1" applyAlignment="1">
      <alignment horizontal="left"/>
    </xf>
    <xf numFmtId="0" fontId="10" fillId="0" borderId="0" xfId="3" applyFont="1"/>
    <xf numFmtId="0" fontId="10" fillId="0" borderId="6" xfId="3" applyFont="1" applyBorder="1" applyAlignment="1">
      <alignment horizontal="center" vertical="center"/>
    </xf>
    <xf numFmtId="0" fontId="10" fillId="0" borderId="6" xfId="3" applyFont="1" applyBorder="1" applyAlignment="1">
      <alignment horizontal="left" vertical="center"/>
    </xf>
    <xf numFmtId="165" fontId="10" fillId="0" borderId="6" xfId="3" applyNumberFormat="1" applyFont="1" applyBorder="1" applyAlignment="1">
      <alignment horizontal="justify" vertical="center"/>
    </xf>
    <xf numFmtId="3" fontId="9" fillId="0" borderId="6" xfId="3" applyNumberFormat="1" applyFont="1" applyBorder="1" applyAlignment="1">
      <alignment horizontal="right" vertical="center"/>
    </xf>
    <xf numFmtId="0" fontId="10" fillId="0" borderId="6" xfId="3" applyFont="1" applyBorder="1" applyAlignment="1">
      <alignment vertical="center"/>
    </xf>
    <xf numFmtId="0" fontId="9" fillId="0" borderId="0" xfId="3" applyFont="1" applyAlignment="1">
      <alignment horizontal="left"/>
    </xf>
    <xf numFmtId="0" fontId="10" fillId="0" borderId="0" xfId="3" applyFont="1" applyAlignment="1">
      <alignment horizontal="center"/>
    </xf>
    <xf numFmtId="3" fontId="10" fillId="0" borderId="0" xfId="3" applyNumberFormat="1" applyFont="1" applyAlignment="1">
      <alignment horizontal="center"/>
    </xf>
    <xf numFmtId="0" fontId="10" fillId="0" borderId="0" xfId="3" applyFont="1" applyAlignment="1">
      <alignment horizontal="center" vertical="top"/>
    </xf>
    <xf numFmtId="0" fontId="10" fillId="0" borderId="0" xfId="3" applyFont="1" applyAlignment="1">
      <alignment vertical="top"/>
    </xf>
    <xf numFmtId="0" fontId="8" fillId="0" borderId="0" xfId="3" applyFont="1" applyAlignment="1">
      <alignment horizontal="center"/>
    </xf>
    <xf numFmtId="0" fontId="8" fillId="0" borderId="0" xfId="3" applyFont="1" applyAlignment="1">
      <alignment horizontal="left"/>
    </xf>
    <xf numFmtId="0" fontId="8" fillId="0" borderId="0" xfId="3" applyFont="1"/>
    <xf numFmtId="3" fontId="8" fillId="0" borderId="0" xfId="3" applyNumberFormat="1" applyFont="1" applyAlignment="1">
      <alignment horizontal="center"/>
    </xf>
    <xf numFmtId="3" fontId="8" fillId="0" borderId="0" xfId="3" applyNumberFormat="1" applyFont="1"/>
    <xf numFmtId="0" fontId="12" fillId="0" borderId="0" xfId="14" applyFont="1" applyAlignment="1">
      <alignment vertical="center"/>
    </xf>
    <xf numFmtId="0" fontId="11" fillId="0" borderId="0" xfId="14" applyFont="1" applyAlignment="1">
      <alignment horizontal="center" vertical="center"/>
    </xf>
    <xf numFmtId="0" fontId="12" fillId="0" borderId="13" xfId="14" applyFont="1" applyBorder="1" applyAlignment="1">
      <alignment horizontal="center" vertical="center"/>
    </xf>
    <xf numFmtId="167" fontId="0" fillId="0" borderId="0" xfId="13" applyNumberFormat="1" applyFont="1"/>
    <xf numFmtId="15" fontId="0" fillId="0" borderId="0" xfId="0" applyNumberFormat="1"/>
    <xf numFmtId="164" fontId="0" fillId="0" borderId="0" xfId="0" applyNumberFormat="1"/>
    <xf numFmtId="0" fontId="8" fillId="2" borderId="0" xfId="0" applyFont="1" applyFill="1"/>
    <xf numFmtId="0" fontId="8" fillId="2" borderId="0" xfId="0" applyFont="1" applyFill="1" applyAlignment="1">
      <alignment vertical="center"/>
    </xf>
    <xf numFmtId="0" fontId="10" fillId="0" borderId="8" xfId="3" applyFont="1" applyBorder="1" applyAlignment="1">
      <alignment horizontal="center" vertical="center"/>
    </xf>
    <xf numFmtId="0" fontId="10" fillId="0" borderId="4" xfId="3" applyFont="1" applyBorder="1" applyAlignment="1">
      <alignment horizontal="left" vertical="center"/>
    </xf>
    <xf numFmtId="3" fontId="9" fillId="0" borderId="11" xfId="3" applyNumberFormat="1" applyFont="1" applyBorder="1" applyAlignment="1">
      <alignment vertical="center"/>
    </xf>
    <xf numFmtId="0" fontId="0" fillId="0" borderId="0" xfId="0" applyAlignment="1">
      <alignment horizontal="center"/>
    </xf>
    <xf numFmtId="167" fontId="0" fillId="0" borderId="0" xfId="13" applyNumberFormat="1" applyFont="1" applyAlignment="1">
      <alignment vertical="center"/>
    </xf>
    <xf numFmtId="0" fontId="15" fillId="0" borderId="0" xfId="0" applyFont="1" applyAlignment="1">
      <alignment horizontal="center"/>
    </xf>
    <xf numFmtId="0" fontId="17" fillId="0" borderId="0" xfId="0" applyFont="1"/>
    <xf numFmtId="0" fontId="16" fillId="0" borderId="0" xfId="0" applyFont="1"/>
    <xf numFmtId="0" fontId="10" fillId="0" borderId="19" xfId="3" applyFont="1" applyBorder="1" applyAlignment="1">
      <alignment horizontal="left" vertical="center"/>
    </xf>
    <xf numFmtId="0" fontId="10" fillId="0" borderId="19" xfId="3" applyFont="1" applyBorder="1" applyAlignment="1">
      <alignment horizontal="center" vertical="center"/>
    </xf>
    <xf numFmtId="0" fontId="10" fillId="0" borderId="19" xfId="0" applyFont="1" applyBorder="1" applyAlignment="1">
      <alignment horizontal="center" vertical="top"/>
    </xf>
    <xf numFmtId="0" fontId="20" fillId="0" borderId="0" xfId="15" applyFont="1" applyAlignment="1">
      <alignment horizontal="center" vertical="center"/>
    </xf>
    <xf numFmtId="0" fontId="20" fillId="0" borderId="0" xfId="15" applyFont="1" applyAlignment="1">
      <alignment horizontal="left"/>
    </xf>
    <xf numFmtId="0" fontId="20" fillId="0" borderId="0" xfId="15" applyFont="1" applyAlignment="1">
      <alignment horizontal="center"/>
    </xf>
    <xf numFmtId="0" fontId="20" fillId="3" borderId="19" xfId="8" applyFont="1" applyFill="1" applyBorder="1" applyAlignment="1">
      <alignment horizontal="center" vertical="center" wrapText="1"/>
    </xf>
    <xf numFmtId="0" fontId="23" fillId="0" borderId="19" xfId="8" applyFont="1" applyBorder="1" applyAlignment="1">
      <alignment vertical="center"/>
    </xf>
    <xf numFmtId="0" fontId="22" fillId="0" borderId="19" xfId="8" quotePrefix="1" applyFont="1" applyBorder="1" applyAlignment="1">
      <alignment horizontal="center" vertical="center"/>
    </xf>
    <xf numFmtId="0" fontId="24" fillId="0" borderId="19" xfId="8" quotePrefix="1" applyFont="1" applyBorder="1" applyAlignment="1">
      <alignment horizontal="center" vertical="center"/>
    </xf>
    <xf numFmtId="0" fontId="24" fillId="0" borderId="19" xfId="0" applyFont="1" applyBorder="1" applyAlignment="1">
      <alignment horizontal="center" vertical="center"/>
    </xf>
    <xf numFmtId="0" fontId="24" fillId="0" borderId="19" xfId="0" applyFont="1" applyBorder="1" applyAlignment="1">
      <alignment horizontal="center" vertical="center" wrapText="1"/>
    </xf>
    <xf numFmtId="0" fontId="22" fillId="0" borderId="19" xfId="0" applyFont="1" applyBorder="1" applyAlignment="1">
      <alignment horizontal="center" vertical="center"/>
    </xf>
    <xf numFmtId="0" fontId="27" fillId="0" borderId="19" xfId="8" applyFont="1" applyBorder="1" applyAlignment="1">
      <alignment horizontal="left" vertical="center" wrapText="1"/>
    </xf>
    <xf numFmtId="0" fontId="27" fillId="0" borderId="19" xfId="8" applyFont="1" applyBorder="1" applyAlignment="1">
      <alignment horizontal="center" vertical="center" wrapText="1"/>
    </xf>
    <xf numFmtId="0" fontId="29" fillId="0" borderId="19" xfId="8" quotePrefix="1" applyFont="1" applyBorder="1" applyAlignment="1">
      <alignment horizontal="center" vertical="center"/>
    </xf>
    <xf numFmtId="165" fontId="23" fillId="0" borderId="3" xfId="8" quotePrefix="1" applyNumberFormat="1" applyFont="1" applyBorder="1" applyAlignment="1">
      <alignment horizontal="justify" vertical="center"/>
    </xf>
    <xf numFmtId="0" fontId="20" fillId="0" borderId="19" xfId="8" quotePrefix="1" applyFont="1" applyBorder="1" applyAlignment="1">
      <alignment horizontal="center" vertical="center"/>
    </xf>
    <xf numFmtId="2" fontId="22" fillId="0" borderId="19" xfId="0" applyNumberFormat="1" applyFont="1" applyBorder="1" applyAlignment="1">
      <alignment horizontal="center" vertical="center"/>
    </xf>
    <xf numFmtId="0" fontId="28" fillId="0" borderId="19" xfId="8" applyFont="1" applyBorder="1" applyAlignment="1">
      <alignment horizontal="left" vertical="center"/>
    </xf>
    <xf numFmtId="0" fontId="25" fillId="3" borderId="19" xfId="0" applyFont="1" applyFill="1" applyBorder="1" applyAlignment="1">
      <alignment horizontal="left" vertical="center"/>
    </xf>
    <xf numFmtId="0" fontId="27" fillId="3" borderId="19" xfId="8" applyFont="1" applyFill="1" applyBorder="1" applyAlignment="1">
      <alignment horizontal="center" vertical="center" wrapText="1"/>
    </xf>
    <xf numFmtId="164" fontId="25" fillId="3" borderId="19" xfId="16" applyFont="1" applyFill="1" applyBorder="1" applyAlignment="1">
      <alignment horizontal="left" vertical="center"/>
    </xf>
    <xf numFmtId="2" fontId="25" fillId="3" borderId="19" xfId="16" applyNumberFormat="1" applyFont="1" applyFill="1" applyBorder="1" applyAlignment="1">
      <alignment horizontal="center" vertical="center"/>
    </xf>
    <xf numFmtId="0" fontId="31" fillId="0" borderId="19" xfId="8" applyFont="1" applyBorder="1" applyAlignment="1">
      <alignment horizontal="left" vertical="center" wrapText="1"/>
    </xf>
    <xf numFmtId="0" fontId="32" fillId="0" borderId="19" xfId="8" quotePrefix="1" applyFont="1" applyBorder="1" applyAlignment="1">
      <alignment horizontal="center" vertical="center"/>
    </xf>
    <xf numFmtId="0" fontId="32" fillId="0" borderId="19" xfId="0" applyFont="1" applyBorder="1" applyAlignment="1">
      <alignment horizontal="center" vertical="center"/>
    </xf>
    <xf numFmtId="2" fontId="32" fillId="0" borderId="19" xfId="0" applyNumberFormat="1" applyFont="1" applyBorder="1" applyAlignment="1">
      <alignment horizontal="center" vertical="center"/>
    </xf>
    <xf numFmtId="0" fontId="32" fillId="2" borderId="19" xfId="8" quotePrefix="1" applyFont="1" applyFill="1" applyBorder="1" applyAlignment="1">
      <alignment horizontal="center" vertical="center"/>
    </xf>
    <xf numFmtId="0" fontId="31" fillId="0" borderId="19" xfId="8" applyFont="1" applyBorder="1" applyAlignment="1">
      <alignment horizontal="left" vertical="center"/>
    </xf>
    <xf numFmtId="2" fontId="29" fillId="3" borderId="19" xfId="16" applyNumberFormat="1" applyFont="1" applyFill="1" applyBorder="1" applyAlignment="1">
      <alignment horizontal="center" vertical="center"/>
    </xf>
    <xf numFmtId="0" fontId="30" fillId="0" borderId="19" xfId="8" applyFont="1" applyBorder="1" applyAlignment="1">
      <alignment horizontal="center" vertical="center" wrapText="1"/>
    </xf>
    <xf numFmtId="0" fontId="20" fillId="2" borderId="23" xfId="8" quotePrefix="1" applyFont="1" applyFill="1" applyBorder="1" applyAlignment="1">
      <alignment horizontal="center" vertical="center"/>
    </xf>
    <xf numFmtId="0" fontId="29" fillId="2" borderId="24" xfId="0" applyFont="1" applyFill="1" applyBorder="1" applyAlignment="1">
      <alignment horizontal="left" vertical="center"/>
    </xf>
    <xf numFmtId="0" fontId="30" fillId="2" borderId="24" xfId="8" applyFont="1" applyFill="1" applyBorder="1" applyAlignment="1">
      <alignment horizontal="center" vertical="center" wrapText="1"/>
    </xf>
    <xf numFmtId="164" fontId="29" fillId="2" borderId="24" xfId="16" applyFont="1" applyFill="1" applyBorder="1" applyAlignment="1">
      <alignment horizontal="left" vertical="center"/>
    </xf>
    <xf numFmtId="2" fontId="29" fillId="2" borderId="25" xfId="16" applyNumberFormat="1" applyFont="1" applyFill="1" applyBorder="1" applyAlignment="1">
      <alignment horizontal="center" vertical="center"/>
    </xf>
    <xf numFmtId="0" fontId="30" fillId="0" borderId="19" xfId="8" applyFont="1" applyBorder="1" applyAlignment="1">
      <alignment horizontal="left" vertical="center" wrapText="1"/>
    </xf>
    <xf numFmtId="0" fontId="34" fillId="0" borderId="19" xfId="15" applyFont="1" applyBorder="1" applyAlignment="1">
      <alignment horizontal="center" vertical="center" wrapText="1"/>
    </xf>
    <xf numFmtId="0" fontId="35" fillId="2" borderId="19" xfId="8" applyFont="1" applyFill="1" applyBorder="1" applyAlignment="1">
      <alignment horizontal="center" vertical="center" wrapText="1"/>
    </xf>
    <xf numFmtId="0" fontId="36" fillId="0" borderId="19" xfId="8" applyFont="1" applyBorder="1" applyAlignment="1">
      <alignment vertical="center"/>
    </xf>
    <xf numFmtId="0" fontId="22" fillId="0" borderId="19" xfId="8" applyFont="1" applyBorder="1" applyAlignment="1">
      <alignment horizontal="center" vertical="center" wrapText="1"/>
    </xf>
    <xf numFmtId="0" fontId="37" fillId="0" borderId="19" xfId="8" applyFont="1" applyBorder="1" applyAlignment="1">
      <alignment horizontal="center" vertical="center" wrapText="1"/>
    </xf>
    <xf numFmtId="0" fontId="38" fillId="0" borderId="19" xfId="8" applyFont="1" applyBorder="1" applyAlignment="1">
      <alignment horizontal="center" vertical="center" wrapText="1"/>
    </xf>
    <xf numFmtId="0" fontId="28" fillId="0" borderId="19" xfId="8" applyFont="1" applyBorder="1" applyAlignment="1">
      <alignment horizontal="center" vertical="center" wrapText="1"/>
    </xf>
    <xf numFmtId="0" fontId="31" fillId="0" borderId="19" xfId="8" applyFont="1" applyBorder="1" applyAlignment="1">
      <alignment horizontal="center" vertical="center" wrapText="1"/>
    </xf>
    <xf numFmtId="0" fontId="34" fillId="0" borderId="19" xfId="0" applyFont="1" applyBorder="1" applyAlignment="1">
      <alignment horizontal="center" vertical="center" wrapText="1"/>
    </xf>
    <xf numFmtId="165" fontId="23" fillId="0" borderId="19" xfId="8" quotePrefix="1" applyNumberFormat="1" applyFont="1" applyBorder="1" applyAlignment="1">
      <alignment horizontal="justify" vertical="center"/>
    </xf>
    <xf numFmtId="0" fontId="32" fillId="0" borderId="19" xfId="8" applyFont="1" applyBorder="1" applyAlignment="1">
      <alignment vertical="center"/>
    </xf>
    <xf numFmtId="0" fontId="42" fillId="0" borderId="19" xfId="8" quotePrefix="1" applyFont="1" applyBorder="1" applyAlignment="1">
      <alignment horizontal="center" vertical="center"/>
    </xf>
    <xf numFmtId="0" fontId="32" fillId="0" borderId="19" xfId="8" applyFont="1" applyBorder="1" applyAlignment="1">
      <alignment horizontal="center" vertical="center"/>
    </xf>
    <xf numFmtId="164" fontId="32" fillId="3" borderId="19" xfId="16" applyFont="1" applyFill="1" applyBorder="1" applyAlignment="1">
      <alignment horizontal="center" vertical="center"/>
    </xf>
    <xf numFmtId="14" fontId="32" fillId="0" borderId="19" xfId="0" applyNumberFormat="1" applyFont="1" applyBorder="1" applyAlignment="1">
      <alignment horizontal="center" vertical="center"/>
    </xf>
    <xf numFmtId="0" fontId="29" fillId="0" borderId="19" xfId="0" applyFont="1" applyBorder="1" applyAlignment="1">
      <alignment horizontal="left" vertical="center"/>
    </xf>
    <xf numFmtId="0" fontId="32" fillId="0" borderId="19" xfId="0" applyFont="1" applyBorder="1" applyAlignment="1">
      <alignment horizontal="left" vertical="center"/>
    </xf>
    <xf numFmtId="0" fontId="29" fillId="0" borderId="19" xfId="0" applyFont="1" applyBorder="1" applyAlignment="1">
      <alignment horizontal="center" vertical="center"/>
    </xf>
    <xf numFmtId="0" fontId="29" fillId="0" borderId="19" xfId="0" applyFont="1" applyBorder="1" applyAlignment="1">
      <alignment horizontal="center" vertical="center" wrapText="1"/>
    </xf>
    <xf numFmtId="2" fontId="32" fillId="0" borderId="19" xfId="0" applyNumberFormat="1" applyFont="1" applyBorder="1" applyAlignment="1">
      <alignment horizontal="center" vertical="center" wrapText="1"/>
    </xf>
    <xf numFmtId="0" fontId="32" fillId="0" borderId="19" xfId="0" applyFont="1" applyBorder="1" applyAlignment="1">
      <alignment vertical="center" wrapText="1"/>
    </xf>
    <xf numFmtId="0" fontId="29" fillId="0" borderId="19" xfId="8" applyFont="1" applyBorder="1" applyAlignment="1">
      <alignment horizontal="center" vertical="center"/>
    </xf>
    <xf numFmtId="0" fontId="29" fillId="0" borderId="19" xfId="8" applyFont="1" applyBorder="1" applyAlignment="1">
      <alignment horizontal="center" vertical="center" wrapText="1"/>
    </xf>
    <xf numFmtId="0" fontId="32" fillId="0" borderId="19" xfId="8" applyFont="1" applyBorder="1" applyAlignment="1">
      <alignment horizontal="center" vertical="center" wrapText="1"/>
    </xf>
    <xf numFmtId="0" fontId="23" fillId="0" borderId="19" xfId="8" applyFont="1" applyBorder="1" applyAlignment="1">
      <alignment horizontal="justify" vertical="center"/>
    </xf>
    <xf numFmtId="0" fontId="32" fillId="2" borderId="19" xfId="0" applyFont="1" applyFill="1" applyBorder="1" applyAlignment="1">
      <alignment horizontal="center" vertical="center"/>
    </xf>
    <xf numFmtId="0" fontId="23" fillId="0" borderId="31" xfId="8" quotePrefix="1" applyFont="1" applyBorder="1" applyAlignment="1">
      <alignment horizontal="justify" vertical="center"/>
    </xf>
    <xf numFmtId="0" fontId="31" fillId="2" borderId="19" xfId="8" applyFont="1" applyFill="1" applyBorder="1" applyAlignment="1">
      <alignment horizontal="left" vertical="center" wrapText="1"/>
    </xf>
    <xf numFmtId="2" fontId="32" fillId="2" borderId="19" xfId="0" applyNumberFormat="1" applyFont="1" applyFill="1" applyBorder="1" applyAlignment="1">
      <alignment horizontal="center" vertical="center"/>
    </xf>
    <xf numFmtId="0" fontId="27" fillId="0" borderId="19" xfId="8" applyFont="1" applyBorder="1" applyAlignment="1">
      <alignment horizontal="left" vertical="center"/>
    </xf>
    <xf numFmtId="0" fontId="38" fillId="0" borderId="19" xfId="8" applyFont="1" applyBorder="1" applyAlignment="1">
      <alignment horizontal="left" vertical="center"/>
    </xf>
    <xf numFmtId="0" fontId="20" fillId="0" borderId="23" xfId="15" applyFont="1" applyBorder="1" applyAlignment="1">
      <alignment horizontal="center"/>
    </xf>
    <xf numFmtId="0" fontId="20" fillId="0" borderId="24" xfId="15" applyFont="1" applyBorder="1" applyAlignment="1">
      <alignment horizontal="left"/>
    </xf>
    <xf numFmtId="0" fontId="20" fillId="0" borderId="24" xfId="15" applyFont="1" applyBorder="1" applyAlignment="1">
      <alignment horizontal="center" vertical="center"/>
    </xf>
    <xf numFmtId="0" fontId="32" fillId="0" borderId="0" xfId="15" applyFont="1" applyAlignment="1">
      <alignment horizontal="center" vertical="center"/>
    </xf>
    <xf numFmtId="0" fontId="20" fillId="3" borderId="19" xfId="8" quotePrefix="1" applyFont="1" applyFill="1" applyBorder="1" applyAlignment="1">
      <alignment horizontal="center" vertical="center"/>
    </xf>
    <xf numFmtId="0" fontId="43" fillId="3" borderId="19" xfId="8" quotePrefix="1" applyFont="1" applyFill="1" applyBorder="1" applyAlignment="1">
      <alignment horizontal="center" vertical="center"/>
    </xf>
    <xf numFmtId="0" fontId="45" fillId="0" borderId="19" xfId="8" applyFont="1" applyBorder="1" applyAlignment="1">
      <alignment horizontal="center" vertical="center"/>
    </xf>
    <xf numFmtId="0" fontId="45" fillId="0" borderId="19" xfId="8" applyFont="1" applyBorder="1" applyAlignment="1">
      <alignment horizontal="center" vertical="center" wrapText="1"/>
    </xf>
    <xf numFmtId="164" fontId="45" fillId="0" borderId="19" xfId="16" applyFont="1" applyFill="1" applyBorder="1" applyAlignment="1">
      <alignment horizontal="center" vertical="center"/>
    </xf>
    <xf numFmtId="0" fontId="45" fillId="0" borderId="19" xfId="8" applyFont="1" applyBorder="1" applyAlignment="1">
      <alignment horizontal="left" vertical="center" wrapText="1"/>
    </xf>
    <xf numFmtId="0" fontId="17" fillId="0" borderId="19" xfId="0" applyFont="1" applyBorder="1"/>
    <xf numFmtId="0" fontId="45" fillId="0" borderId="19" xfId="0" applyFont="1" applyBorder="1"/>
    <xf numFmtId="0" fontId="17" fillId="0" borderId="19" xfId="0" applyFont="1" applyBorder="1" applyAlignment="1">
      <alignment horizontal="center" vertical="center"/>
    </xf>
    <xf numFmtId="0" fontId="49" fillId="0" borderId="19" xfId="0" applyFont="1" applyBorder="1" applyAlignment="1">
      <alignment horizontal="justify" vertical="center" wrapText="1"/>
    </xf>
    <xf numFmtId="167" fontId="17" fillId="0" borderId="19" xfId="13" applyNumberFormat="1" applyFont="1" applyFill="1" applyBorder="1" applyAlignment="1">
      <alignment horizontal="right" vertical="center"/>
    </xf>
    <xf numFmtId="167" fontId="17" fillId="0" borderId="19" xfId="13" applyNumberFormat="1" applyFont="1" applyBorder="1" applyAlignment="1">
      <alignment horizontal="right" vertical="center"/>
    </xf>
    <xf numFmtId="0" fontId="50" fillId="0" borderId="19" xfId="0" applyFont="1" applyBorder="1" applyAlignment="1">
      <alignment horizontal="center" vertical="center" wrapText="1"/>
    </xf>
    <xf numFmtId="167" fontId="50" fillId="0" borderId="19" xfId="13" applyNumberFormat="1" applyFont="1" applyBorder="1" applyAlignment="1">
      <alignment horizontal="center" vertical="center" wrapText="1"/>
    </xf>
    <xf numFmtId="167" fontId="50" fillId="0" borderId="19" xfId="13" applyNumberFormat="1" applyFont="1" applyFill="1" applyBorder="1" applyAlignment="1">
      <alignment horizontal="center" vertical="center" wrapText="1"/>
    </xf>
    <xf numFmtId="167" fontId="50" fillId="0" borderId="19" xfId="13" applyNumberFormat="1" applyFont="1" applyBorder="1" applyAlignment="1">
      <alignment horizontal="center" vertical="center"/>
    </xf>
    <xf numFmtId="0" fontId="15" fillId="0" borderId="0" xfId="0" applyFont="1"/>
    <xf numFmtId="0" fontId="46" fillId="5" borderId="19" xfId="8" applyFont="1" applyFill="1" applyBorder="1" applyAlignment="1">
      <alignment horizontal="center" vertical="top"/>
    </xf>
    <xf numFmtId="1" fontId="47" fillId="5" borderId="19" xfId="8" applyNumberFormat="1" applyFont="1" applyFill="1" applyBorder="1" applyAlignment="1">
      <alignment vertical="center"/>
    </xf>
    <xf numFmtId="4" fontId="48" fillId="5" borderId="19" xfId="16" applyNumberFormat="1" applyFont="1" applyFill="1" applyBorder="1" applyAlignment="1">
      <alignment horizontal="center" vertical="center"/>
    </xf>
    <xf numFmtId="0" fontId="53" fillId="5" borderId="19" xfId="0" applyFont="1" applyFill="1" applyBorder="1" applyAlignment="1">
      <alignment horizontal="center" vertical="center"/>
    </xf>
    <xf numFmtId="167" fontId="53" fillId="5" borderId="19" xfId="0" applyNumberFormat="1" applyFont="1" applyFill="1" applyBorder="1" applyAlignment="1">
      <alignment horizontal="center" vertical="center"/>
    </xf>
    <xf numFmtId="0" fontId="17" fillId="5" borderId="19" xfId="0" applyFont="1" applyFill="1" applyBorder="1" applyAlignment="1">
      <alignment horizontal="center" vertical="center"/>
    </xf>
    <xf numFmtId="0" fontId="29" fillId="3" borderId="19" xfId="0" applyFont="1" applyFill="1" applyBorder="1" applyAlignment="1">
      <alignment horizontal="left" vertical="center"/>
    </xf>
    <xf numFmtId="0" fontId="30" fillId="3" borderId="19" xfId="8" applyFont="1" applyFill="1" applyBorder="1" applyAlignment="1">
      <alignment horizontal="center" vertical="center" wrapText="1"/>
    </xf>
    <xf numFmtId="164" fontId="29" fillId="3" borderId="19" xfId="16" applyFont="1" applyFill="1" applyBorder="1" applyAlignment="1">
      <alignment horizontal="left" vertical="center"/>
    </xf>
    <xf numFmtId="165" fontId="7" fillId="0" borderId="19" xfId="0" applyNumberFormat="1" applyFont="1" applyBorder="1" applyAlignment="1">
      <alignment horizontal="justify" vertical="center" wrapText="1"/>
    </xf>
    <xf numFmtId="0" fontId="7" fillId="0" borderId="19" xfId="0" applyFont="1" applyBorder="1" applyAlignment="1">
      <alignment horizontal="center" vertical="top"/>
    </xf>
    <xf numFmtId="0" fontId="7" fillId="0" borderId="19" xfId="0" applyFont="1" applyBorder="1" applyAlignment="1">
      <alignment horizontal="justify" vertical="center" wrapText="1"/>
    </xf>
    <xf numFmtId="0" fontId="7" fillId="0" borderId="19" xfId="0" applyFont="1" applyBorder="1" applyAlignment="1">
      <alignment horizontal="center" vertical="center"/>
    </xf>
    <xf numFmtId="0" fontId="7" fillId="0" borderId="19" xfId="0" applyFont="1" applyBorder="1" applyAlignment="1">
      <alignment horizontal="justify" wrapText="1"/>
    </xf>
    <xf numFmtId="1" fontId="7" fillId="0" borderId="19" xfId="0" applyNumberFormat="1" applyFont="1" applyBorder="1" applyAlignment="1">
      <alignment horizontal="center" vertical="center"/>
    </xf>
    <xf numFmtId="165" fontId="7" fillId="0" borderId="19" xfId="0" applyNumberFormat="1" applyFont="1" applyBorder="1" applyAlignment="1">
      <alignment horizontal="justify" vertical="center"/>
    </xf>
    <xf numFmtId="0" fontId="18" fillId="3" borderId="19" xfId="0" applyFont="1" applyFill="1" applyBorder="1" applyAlignment="1">
      <alignment horizontal="center" vertical="center"/>
    </xf>
    <xf numFmtId="0" fontId="56" fillId="0" borderId="19" xfId="0" applyFont="1" applyBorder="1" applyAlignment="1">
      <alignment horizontal="center" vertical="center"/>
    </xf>
    <xf numFmtId="0" fontId="54" fillId="0" borderId="19" xfId="0" applyFont="1" applyBorder="1" applyAlignment="1">
      <alignment horizontal="center" vertical="top"/>
    </xf>
    <xf numFmtId="1" fontId="54" fillId="0" borderId="19" xfId="0" applyNumberFormat="1" applyFont="1" applyBorder="1" applyAlignment="1">
      <alignment horizontal="center"/>
    </xf>
    <xf numFmtId="0" fontId="54" fillId="0" borderId="19" xfId="0" applyFont="1" applyBorder="1" applyAlignment="1">
      <alignment horizontal="center" vertical="center"/>
    </xf>
    <xf numFmtId="165" fontId="56" fillId="0" borderId="10" xfId="3" applyNumberFormat="1" applyFont="1" applyBorder="1" applyAlignment="1">
      <alignment horizontal="right" vertical="center"/>
    </xf>
    <xf numFmtId="3" fontId="56" fillId="0" borderId="10" xfId="3" applyNumberFormat="1" applyFont="1" applyBorder="1" applyAlignment="1">
      <alignment horizontal="right" vertical="center"/>
    </xf>
    <xf numFmtId="0" fontId="54" fillId="0" borderId="26" xfId="3" applyFont="1" applyBorder="1" applyAlignment="1">
      <alignment vertical="center"/>
    </xf>
    <xf numFmtId="3" fontId="56" fillId="0" borderId="21" xfId="3" applyNumberFormat="1" applyFont="1" applyBorder="1" applyAlignment="1">
      <alignment vertical="center"/>
    </xf>
    <xf numFmtId="3" fontId="56" fillId="0" borderId="22" xfId="3" applyNumberFormat="1" applyFont="1" applyBorder="1" applyAlignment="1">
      <alignment vertical="center"/>
    </xf>
    <xf numFmtId="3" fontId="56" fillId="0" borderId="11" xfId="3" applyNumberFormat="1" applyFont="1" applyBorder="1" applyAlignment="1">
      <alignment vertical="center"/>
    </xf>
    <xf numFmtId="3" fontId="56" fillId="0" borderId="18" xfId="3" applyNumberFormat="1" applyFont="1" applyBorder="1" applyAlignment="1">
      <alignment vertical="center"/>
    </xf>
    <xf numFmtId="0" fontId="18" fillId="0" borderId="19" xfId="0" applyFont="1" applyBorder="1" applyAlignment="1">
      <alignment horizontal="left" vertical="top" wrapText="1"/>
    </xf>
    <xf numFmtId="0" fontId="56" fillId="0" borderId="19" xfId="0" applyFont="1" applyBorder="1" applyAlignment="1">
      <alignment horizontal="justify" vertical="center" wrapText="1"/>
    </xf>
    <xf numFmtId="0" fontId="54" fillId="0" borderId="19" xfId="0" applyFont="1" applyBorder="1" applyAlignment="1">
      <alignment horizontal="left" vertical="center" wrapText="1"/>
    </xf>
    <xf numFmtId="0" fontId="7" fillId="2" borderId="19" xfId="3" quotePrefix="1" applyFont="1" applyFill="1" applyBorder="1" applyAlignment="1">
      <alignment horizontal="left" vertical="top"/>
    </xf>
    <xf numFmtId="0" fontId="7" fillId="2" borderId="19" xfId="3" applyFont="1" applyFill="1" applyBorder="1" applyAlignment="1">
      <alignment horizontal="left" vertical="top"/>
    </xf>
    <xf numFmtId="0" fontId="7" fillId="2" borderId="19" xfId="3" applyFont="1" applyFill="1" applyBorder="1" applyAlignment="1">
      <alignment vertical="center" wrapText="1"/>
    </xf>
    <xf numFmtId="0" fontId="7" fillId="2" borderId="19" xfId="3" applyFont="1" applyFill="1" applyBorder="1" applyAlignment="1">
      <alignment horizontal="justify" vertical="center"/>
    </xf>
    <xf numFmtId="0" fontId="7" fillId="2" borderId="19" xfId="3" applyFont="1" applyFill="1" applyBorder="1" applyAlignment="1">
      <alignment horizontal="left" vertical="center"/>
    </xf>
    <xf numFmtId="0" fontId="6" fillId="2" borderId="19" xfId="3" quotePrefix="1" applyFont="1" applyFill="1" applyBorder="1" applyAlignment="1">
      <alignment horizontal="left" vertical="center"/>
    </xf>
    <xf numFmtId="0" fontId="7" fillId="2" borderId="19" xfId="3" quotePrefix="1" applyFont="1" applyFill="1" applyBorder="1" applyAlignment="1">
      <alignment horizontal="left" vertical="center"/>
    </xf>
    <xf numFmtId="0" fontId="6" fillId="2" borderId="19" xfId="3" applyFont="1" applyFill="1" applyBorder="1" applyAlignment="1">
      <alignment horizontal="justify" vertical="center"/>
    </xf>
    <xf numFmtId="165" fontId="7" fillId="2" borderId="19" xfId="3" applyNumberFormat="1" applyFont="1" applyFill="1" applyBorder="1" applyAlignment="1">
      <alignment horizontal="left" vertical="center"/>
    </xf>
    <xf numFmtId="165" fontId="7" fillId="2" borderId="19" xfId="3" applyNumberFormat="1" applyFont="1" applyFill="1" applyBorder="1" applyAlignment="1">
      <alignment horizontal="left" vertical="top"/>
    </xf>
    <xf numFmtId="165" fontId="7" fillId="2" borderId="19" xfId="3" quotePrefix="1" applyNumberFormat="1" applyFont="1" applyFill="1" applyBorder="1" applyAlignment="1">
      <alignment horizontal="left" vertical="top"/>
    </xf>
    <xf numFmtId="166" fontId="7" fillId="2" borderId="19" xfId="3" applyNumberFormat="1" applyFont="1" applyFill="1" applyBorder="1" applyAlignment="1">
      <alignment horizontal="left" vertical="center"/>
    </xf>
    <xf numFmtId="0" fontId="56" fillId="2" borderId="19" xfId="3" quotePrefix="1" applyFont="1" applyFill="1" applyBorder="1" applyAlignment="1">
      <alignment horizontal="center" vertical="center"/>
    </xf>
    <xf numFmtId="0" fontId="54" fillId="2" borderId="19" xfId="3" applyFont="1" applyFill="1" applyBorder="1" applyAlignment="1">
      <alignment horizontal="center" vertical="center"/>
    </xf>
    <xf numFmtId="0" fontId="54" fillId="2" borderId="19" xfId="3" quotePrefix="1" applyFont="1" applyFill="1" applyBorder="1" applyAlignment="1">
      <alignment horizontal="center" vertical="center"/>
    </xf>
    <xf numFmtId="12" fontId="54" fillId="2" borderId="19" xfId="3" quotePrefix="1" applyNumberFormat="1" applyFont="1" applyFill="1" applyBorder="1" applyAlignment="1">
      <alignment horizontal="center" vertical="center"/>
    </xf>
    <xf numFmtId="0" fontId="54" fillId="2" borderId="19" xfId="3" applyFont="1" applyFill="1" applyBorder="1" applyAlignment="1">
      <alignment vertical="center"/>
    </xf>
    <xf numFmtId="0" fontId="13" fillId="0" borderId="0" xfId="8" applyFont="1" applyAlignment="1">
      <alignment vertical="center"/>
    </xf>
    <xf numFmtId="0" fontId="61" fillId="0" borderId="0" xfId="0" applyFont="1"/>
    <xf numFmtId="0" fontId="62" fillId="0" borderId="13" xfId="14" applyFont="1" applyBorder="1" applyAlignment="1">
      <alignment horizontal="center" vertical="center"/>
    </xf>
    <xf numFmtId="1" fontId="13" fillId="2" borderId="7" xfId="8" applyNumberFormat="1" applyFont="1" applyFill="1" applyBorder="1" applyAlignment="1">
      <alignment horizontal="center" vertical="center" wrapText="1"/>
    </xf>
    <xf numFmtId="0" fontId="63" fillId="3" borderId="7" xfId="14" applyFont="1" applyFill="1" applyBorder="1" applyAlignment="1">
      <alignment horizontal="center" vertical="center"/>
    </xf>
    <xf numFmtId="0" fontId="62" fillId="3" borderId="7" xfId="14" applyFont="1" applyFill="1" applyBorder="1" applyAlignment="1">
      <alignment vertical="center"/>
    </xf>
    <xf numFmtId="0" fontId="32" fillId="3" borderId="19" xfId="8" applyFont="1" applyFill="1" applyBorder="1" applyAlignment="1">
      <alignment horizontal="center" vertical="center" wrapText="1"/>
    </xf>
    <xf numFmtId="0" fontId="29" fillId="3" borderId="19" xfId="0" applyFont="1" applyFill="1" applyBorder="1" applyAlignment="1">
      <alignment horizontal="center" vertical="center"/>
    </xf>
    <xf numFmtId="0" fontId="32" fillId="3" borderId="19" xfId="0" applyFont="1" applyFill="1" applyBorder="1" applyAlignment="1">
      <alignment horizontal="center" vertical="center"/>
    </xf>
    <xf numFmtId="0" fontId="29" fillId="3" borderId="19" xfId="8" applyFont="1" applyFill="1" applyBorder="1" applyAlignment="1">
      <alignment horizontal="center" vertical="center"/>
    </xf>
    <xf numFmtId="0" fontId="32" fillId="0" borderId="0" xfId="0" applyFont="1" applyAlignment="1">
      <alignment horizontal="center" vertical="center"/>
    </xf>
    <xf numFmtId="2" fontId="34" fillId="0" borderId="19" xfId="15" applyNumberFormat="1" applyFont="1" applyBorder="1" applyAlignment="1">
      <alignment horizontal="center" vertical="center" wrapText="1"/>
    </xf>
    <xf numFmtId="0" fontId="30" fillId="0" borderId="19" xfId="8" applyFont="1" applyBorder="1" applyAlignment="1">
      <alignment horizontal="left" vertical="center"/>
    </xf>
    <xf numFmtId="0" fontId="0" fillId="0" borderId="19" xfId="0" applyBorder="1"/>
    <xf numFmtId="0" fontId="16" fillId="0" borderId="19" xfId="0" applyFont="1" applyBorder="1"/>
    <xf numFmtId="0" fontId="17" fillId="5" borderId="19" xfId="0" applyFont="1" applyFill="1" applyBorder="1"/>
    <xf numFmtId="0" fontId="0" fillId="5" borderId="19" xfId="0" applyFill="1" applyBorder="1"/>
    <xf numFmtId="43" fontId="18" fillId="0" borderId="19" xfId="20" applyFont="1" applyFill="1" applyBorder="1" applyAlignment="1">
      <alignment horizontal="center" vertical="center"/>
    </xf>
    <xf numFmtId="0" fontId="18" fillId="0" borderId="19" xfId="19" applyFont="1" applyBorder="1" applyAlignment="1">
      <alignment horizontal="center" vertical="center"/>
    </xf>
    <xf numFmtId="0" fontId="51" fillId="0" borderId="19" xfId="19" applyFont="1" applyBorder="1" applyAlignment="1">
      <alignment horizontal="center" vertical="center"/>
    </xf>
    <xf numFmtId="0" fontId="69" fillId="0" borderId="27" xfId="17" applyFont="1" applyBorder="1" applyAlignment="1">
      <alignment horizontal="justify" vertical="center" wrapText="1"/>
    </xf>
    <xf numFmtId="43" fontId="51" fillId="0" borderId="19" xfId="20" applyFont="1" applyFill="1" applyBorder="1" applyAlignment="1">
      <alignment horizontal="center" vertical="center"/>
    </xf>
    <xf numFmtId="167" fontId="51" fillId="0" borderId="19" xfId="18" applyNumberFormat="1" applyFont="1" applyFill="1" applyBorder="1" applyAlignment="1">
      <alignment horizontal="center" vertical="center"/>
    </xf>
    <xf numFmtId="43" fontId="51" fillId="0" borderId="19" xfId="20" applyFont="1" applyFill="1" applyBorder="1" applyAlignment="1">
      <alignment horizontal="center"/>
    </xf>
    <xf numFmtId="0" fontId="51" fillId="0" borderId="19" xfId="19" applyFont="1" applyBorder="1" applyAlignment="1">
      <alignment vertical="center"/>
    </xf>
    <xf numFmtId="0" fontId="18" fillId="0" borderId="19" xfId="19" applyFont="1" applyBorder="1" applyAlignment="1">
      <alignment vertical="center"/>
    </xf>
    <xf numFmtId="43" fontId="51" fillId="0" borderId="19" xfId="19" applyNumberFormat="1" applyFont="1" applyBorder="1" applyAlignment="1">
      <alignment vertical="center"/>
    </xf>
    <xf numFmtId="167" fontId="18" fillId="0" borderId="19" xfId="20" applyNumberFormat="1" applyFont="1" applyFill="1" applyBorder="1" applyAlignment="1">
      <alignment vertical="center"/>
    </xf>
    <xf numFmtId="0" fontId="51" fillId="6" borderId="19" xfId="21" applyFont="1" applyFill="1" applyBorder="1" applyAlignment="1">
      <alignment horizontal="center" vertical="center" wrapText="1"/>
    </xf>
    <xf numFmtId="0" fontId="70" fillId="0" borderId="19" xfId="26" applyFont="1" applyBorder="1" applyAlignment="1">
      <alignment vertical="center" wrapText="1"/>
    </xf>
    <xf numFmtId="9" fontId="51" fillId="0" borderId="19" xfId="12" applyFont="1" applyFill="1" applyBorder="1" applyAlignment="1">
      <alignment vertical="center"/>
    </xf>
    <xf numFmtId="167" fontId="51" fillId="0" borderId="19" xfId="20" applyNumberFormat="1" applyFont="1" applyFill="1" applyBorder="1" applyAlignment="1">
      <alignment vertical="center"/>
    </xf>
    <xf numFmtId="0" fontId="51" fillId="6" borderId="19" xfId="21" applyFont="1" applyFill="1" applyBorder="1" applyAlignment="1">
      <alignment horizontal="center" wrapText="1"/>
    </xf>
    <xf numFmtId="0" fontId="51" fillId="0" borderId="19" xfId="19" applyFont="1" applyBorder="1" applyAlignment="1">
      <alignment wrapText="1"/>
    </xf>
    <xf numFmtId="0" fontId="51" fillId="0" borderId="19" xfId="19" applyFont="1" applyBorder="1" applyAlignment="1">
      <alignment horizontal="center"/>
    </xf>
    <xf numFmtId="43" fontId="51" fillId="0" borderId="19" xfId="20" applyFont="1" applyFill="1" applyBorder="1" applyAlignment="1"/>
    <xf numFmtId="9" fontId="51" fillId="0" borderId="19" xfId="12" applyFont="1" applyFill="1" applyBorder="1" applyAlignment="1"/>
    <xf numFmtId="167" fontId="51" fillId="0" borderId="19" xfId="20" applyNumberFormat="1" applyFont="1" applyFill="1" applyBorder="1" applyAlignment="1"/>
    <xf numFmtId="0" fontId="51" fillId="0" borderId="19" xfId="19" applyFont="1" applyBorder="1"/>
    <xf numFmtId="0" fontId="18" fillId="0" borderId="19" xfId="19" applyFont="1" applyBorder="1"/>
    <xf numFmtId="167" fontId="18" fillId="0" borderId="19" xfId="20" applyNumberFormat="1" applyFont="1" applyFill="1" applyBorder="1" applyAlignment="1"/>
    <xf numFmtId="167" fontId="18" fillId="0" borderId="19" xfId="18" applyNumberFormat="1" applyFont="1" applyFill="1" applyBorder="1" applyAlignment="1"/>
    <xf numFmtId="0" fontId="51" fillId="6" borderId="19" xfId="17" applyFont="1" applyFill="1" applyBorder="1" applyAlignment="1">
      <alignment horizontal="justify" wrapText="1"/>
    </xf>
    <xf numFmtId="0" fontId="51" fillId="6" borderId="19" xfId="20" applyNumberFormat="1" applyFont="1" applyFill="1" applyBorder="1" applyAlignment="1">
      <alignment horizontal="center"/>
    </xf>
    <xf numFmtId="168" fontId="51" fillId="6" borderId="19" xfId="20" applyNumberFormat="1" applyFont="1" applyFill="1" applyBorder="1" applyAlignment="1"/>
    <xf numFmtId="43" fontId="51" fillId="6" borderId="19" xfId="20" applyFont="1" applyFill="1" applyBorder="1" applyAlignment="1"/>
    <xf numFmtId="43" fontId="18" fillId="0" borderId="19" xfId="20" applyFont="1" applyFill="1" applyBorder="1" applyAlignment="1"/>
    <xf numFmtId="9" fontId="51" fillId="0" borderId="19" xfId="20" applyNumberFormat="1" applyFont="1" applyFill="1" applyBorder="1" applyAlignment="1"/>
    <xf numFmtId="0" fontId="69" fillId="0" borderId="27" xfId="8" applyFont="1" applyBorder="1" applyAlignment="1">
      <alignment horizontal="justify" vertical="center" wrapText="1"/>
    </xf>
    <xf numFmtId="0" fontId="51" fillId="6" borderId="19" xfId="8" applyFont="1" applyFill="1" applyBorder="1" applyAlignment="1">
      <alignment horizontal="justify" wrapText="1"/>
    </xf>
    <xf numFmtId="0" fontId="50" fillId="0" borderId="19" xfId="0" applyFont="1" applyBorder="1" applyAlignment="1">
      <alignment horizontal="center" vertical="center"/>
    </xf>
    <xf numFmtId="167" fontId="50" fillId="0" borderId="19" xfId="16" applyNumberFormat="1" applyFont="1" applyBorder="1" applyAlignment="1">
      <alignment horizontal="center" vertical="center" wrapText="1"/>
    </xf>
    <xf numFmtId="0" fontId="70" fillId="0" borderId="19" xfId="0" applyFont="1" applyBorder="1" applyAlignment="1">
      <alignment horizontal="center" vertical="center"/>
    </xf>
    <xf numFmtId="0" fontId="69" fillId="0" borderId="19" xfId="0" applyFont="1" applyBorder="1" applyAlignment="1">
      <alignment horizontal="justify" vertical="center" wrapText="1"/>
    </xf>
    <xf numFmtId="167" fontId="70" fillId="0" borderId="19" xfId="16" applyNumberFormat="1" applyFont="1" applyBorder="1" applyAlignment="1">
      <alignment horizontal="center" vertical="center"/>
    </xf>
    <xf numFmtId="167" fontId="70" fillId="0" borderId="19" xfId="16" applyNumberFormat="1" applyFont="1" applyBorder="1" applyAlignment="1">
      <alignment horizontal="center" vertical="center" wrapText="1"/>
    </xf>
    <xf numFmtId="0" fontId="70" fillId="0" borderId="19" xfId="0" applyFont="1" applyBorder="1"/>
    <xf numFmtId="167" fontId="70" fillId="0" borderId="19" xfId="16" applyNumberFormat="1" applyFont="1" applyBorder="1"/>
    <xf numFmtId="0" fontId="72" fillId="0" borderId="19" xfId="0" applyFont="1" applyBorder="1" applyAlignment="1">
      <alignment horizontal="center" vertical="center" wrapText="1"/>
    </xf>
    <xf numFmtId="167" fontId="50" fillId="0" borderId="19" xfId="0" applyNumberFormat="1" applyFont="1" applyBorder="1" applyAlignment="1">
      <alignment vertical="center"/>
    </xf>
    <xf numFmtId="167" fontId="63" fillId="0" borderId="0" xfId="0" applyNumberFormat="1" applyFont="1" applyAlignment="1">
      <alignment horizontal="center" vertical="center"/>
    </xf>
    <xf numFmtId="0" fontId="74" fillId="5" borderId="19" xfId="19" applyFont="1" applyFill="1" applyBorder="1" applyAlignment="1">
      <alignment vertical="center"/>
    </xf>
    <xf numFmtId="9" fontId="74" fillId="5" borderId="19" xfId="20" applyNumberFormat="1" applyFont="1" applyFill="1" applyBorder="1" applyAlignment="1">
      <alignment vertical="center"/>
    </xf>
    <xf numFmtId="43" fontId="74" fillId="5" borderId="19" xfId="20" applyFont="1" applyFill="1" applyBorder="1" applyAlignment="1">
      <alignment vertical="center"/>
    </xf>
    <xf numFmtId="167" fontId="57" fillId="5" borderId="19" xfId="19" applyNumberFormat="1" applyFont="1" applyFill="1" applyBorder="1" applyAlignment="1">
      <alignment vertical="center"/>
    </xf>
    <xf numFmtId="0" fontId="13" fillId="2" borderId="7" xfId="8" applyFont="1" applyFill="1" applyBorder="1" applyAlignment="1">
      <alignment horizontal="center" vertical="center"/>
    </xf>
    <xf numFmtId="0" fontId="62" fillId="0" borderId="14" xfId="14" applyFont="1" applyBorder="1" applyAlignment="1">
      <alignment horizontal="left" vertical="center"/>
    </xf>
    <xf numFmtId="0" fontId="62" fillId="0" borderId="15" xfId="14" applyFont="1" applyBorder="1" applyAlignment="1">
      <alignment horizontal="left" vertical="center"/>
    </xf>
    <xf numFmtId="0" fontId="13" fillId="2" borderId="16" xfId="8" applyFont="1" applyFill="1" applyBorder="1" applyAlignment="1">
      <alignment horizontal="center" vertical="center"/>
    </xf>
    <xf numFmtId="167" fontId="12" fillId="0" borderId="14" xfId="14" applyNumberFormat="1" applyFont="1" applyBorder="1" applyAlignment="1">
      <alignment horizontal="left" vertical="center"/>
    </xf>
    <xf numFmtId="0" fontId="0" fillId="0" borderId="38" xfId="0" applyBorder="1"/>
    <xf numFmtId="167" fontId="62" fillId="0" borderId="14" xfId="1" applyNumberFormat="1" applyFont="1" applyBorder="1" applyAlignment="1">
      <alignment horizontal="right" vertical="center"/>
    </xf>
    <xf numFmtId="167" fontId="62" fillId="0" borderId="13" xfId="1" applyNumberFormat="1" applyFont="1" applyBorder="1" applyAlignment="1">
      <alignment horizontal="right" vertical="center"/>
    </xf>
    <xf numFmtId="0" fontId="62" fillId="0" borderId="39" xfId="14" applyFont="1" applyBorder="1" applyAlignment="1">
      <alignment horizontal="center" vertical="center"/>
    </xf>
    <xf numFmtId="167" fontId="62" fillId="0" borderId="40" xfId="14" applyNumberFormat="1" applyFont="1" applyBorder="1" applyAlignment="1">
      <alignment horizontal="left" vertical="center"/>
    </xf>
    <xf numFmtId="0" fontId="0" fillId="0" borderId="27" xfId="0" applyBorder="1"/>
    <xf numFmtId="167" fontId="62" fillId="0" borderId="39" xfId="1" applyNumberFormat="1" applyFont="1" applyBorder="1" applyAlignment="1">
      <alignment horizontal="right" vertical="center"/>
    </xf>
    <xf numFmtId="167" fontId="62" fillId="3" borderId="16" xfId="14" applyNumberFormat="1" applyFont="1" applyFill="1" applyBorder="1" applyAlignment="1">
      <alignment vertical="center"/>
    </xf>
    <xf numFmtId="167" fontId="62" fillId="3" borderId="7" xfId="1" applyNumberFormat="1" applyFont="1" applyFill="1" applyBorder="1" applyAlignment="1">
      <alignment horizontal="right" vertical="center"/>
    </xf>
    <xf numFmtId="167" fontId="10" fillId="0" borderId="0" xfId="1" applyNumberFormat="1" applyFont="1" applyAlignment="1">
      <alignment vertical="center"/>
    </xf>
    <xf numFmtId="167" fontId="8" fillId="0" borderId="0" xfId="1" applyNumberFormat="1" applyFont="1" applyAlignment="1">
      <alignment vertical="center"/>
    </xf>
    <xf numFmtId="167" fontId="9" fillId="0" borderId="0" xfId="1" applyNumberFormat="1" applyFont="1" applyAlignment="1">
      <alignment vertical="center"/>
    </xf>
    <xf numFmtId="3" fontId="56" fillId="9" borderId="27" xfId="3" applyNumberFormat="1" applyFont="1" applyFill="1" applyBorder="1" applyAlignment="1">
      <alignment horizontal="center" vertical="center" wrapText="1"/>
    </xf>
    <xf numFmtId="3" fontId="56" fillId="9" borderId="27" xfId="3" applyNumberFormat="1" applyFont="1" applyFill="1" applyBorder="1" applyAlignment="1">
      <alignment horizontal="center" vertical="center"/>
    </xf>
    <xf numFmtId="0" fontId="56" fillId="10" borderId="55" xfId="3" applyFont="1" applyFill="1" applyBorder="1" applyAlignment="1">
      <alignment horizontal="center" vertical="center" wrapText="1"/>
    </xf>
    <xf numFmtId="0" fontId="56" fillId="10" borderId="27" xfId="3" applyFont="1" applyFill="1" applyBorder="1" applyAlignment="1">
      <alignment horizontal="center" vertical="center" wrapText="1"/>
    </xf>
    <xf numFmtId="3" fontId="56" fillId="10" borderId="27" xfId="3" applyNumberFormat="1" applyFont="1" applyFill="1" applyBorder="1" applyAlignment="1">
      <alignment horizontal="center" vertical="center" wrapText="1"/>
    </xf>
    <xf numFmtId="3" fontId="56" fillId="10" borderId="52" xfId="3" applyNumberFormat="1" applyFont="1" applyFill="1" applyBorder="1" applyAlignment="1">
      <alignment horizontal="center" vertical="center" wrapText="1"/>
    </xf>
    <xf numFmtId="165" fontId="56" fillId="8" borderId="57" xfId="3" applyNumberFormat="1" applyFont="1" applyFill="1" applyBorder="1" applyAlignment="1">
      <alignment horizontal="center" vertical="center"/>
    </xf>
    <xf numFmtId="165" fontId="56" fillId="8" borderId="41" xfId="3" applyNumberFormat="1" applyFont="1" applyFill="1" applyBorder="1" applyAlignment="1">
      <alignment horizontal="center" vertical="center"/>
    </xf>
    <xf numFmtId="165" fontId="56" fillId="9" borderId="41" xfId="3" applyNumberFormat="1" applyFont="1" applyFill="1" applyBorder="1" applyAlignment="1">
      <alignment horizontal="center" vertical="center"/>
    </xf>
    <xf numFmtId="3" fontId="56" fillId="9" borderId="41" xfId="3" applyNumberFormat="1" applyFont="1" applyFill="1" applyBorder="1" applyAlignment="1">
      <alignment horizontal="center" vertical="center"/>
    </xf>
    <xf numFmtId="3" fontId="56" fillId="9" borderId="41" xfId="3" applyNumberFormat="1" applyFont="1" applyFill="1" applyBorder="1" applyAlignment="1">
      <alignment horizontal="center" vertical="center" wrapText="1"/>
    </xf>
    <xf numFmtId="0" fontId="56" fillId="10" borderId="41" xfId="3" applyFont="1" applyFill="1" applyBorder="1" applyAlignment="1">
      <alignment horizontal="center" vertical="center" wrapText="1"/>
    </xf>
    <xf numFmtId="3" fontId="56" fillId="10" borderId="41" xfId="3" applyNumberFormat="1" applyFont="1" applyFill="1" applyBorder="1" applyAlignment="1">
      <alignment horizontal="center" vertical="center" wrapText="1"/>
    </xf>
    <xf numFmtId="3" fontId="56" fillId="10" borderId="58" xfId="3" applyNumberFormat="1" applyFont="1" applyFill="1" applyBorder="1" applyAlignment="1">
      <alignment horizontal="center" vertical="center" wrapText="1"/>
    </xf>
    <xf numFmtId="9" fontId="56" fillId="10" borderId="41" xfId="5" applyFont="1" applyFill="1" applyBorder="1" applyAlignment="1">
      <alignment horizontal="center" vertical="center" wrapText="1"/>
    </xf>
    <xf numFmtId="0" fontId="54" fillId="2" borderId="12" xfId="3" applyFont="1" applyFill="1" applyBorder="1" applyAlignment="1">
      <alignment horizontal="center"/>
    </xf>
    <xf numFmtId="0" fontId="7" fillId="2" borderId="12" xfId="3" applyFont="1" applyFill="1" applyBorder="1" applyAlignment="1">
      <alignment horizontal="left"/>
    </xf>
    <xf numFmtId="0" fontId="7" fillId="2" borderId="12" xfId="3" applyFont="1" applyFill="1" applyBorder="1" applyAlignment="1">
      <alignment horizontal="justify" vertical="center"/>
    </xf>
    <xf numFmtId="0" fontId="7" fillId="2" borderId="12" xfId="3" applyFont="1" applyFill="1" applyBorder="1" applyAlignment="1">
      <alignment horizontal="center"/>
    </xf>
    <xf numFmtId="3" fontId="7" fillId="2" borderId="12" xfId="3" applyNumberFormat="1" applyFont="1" applyFill="1" applyBorder="1" applyAlignment="1">
      <alignment horizontal="center"/>
    </xf>
    <xf numFmtId="3" fontId="7" fillId="2" borderId="12" xfId="3" applyNumberFormat="1" applyFont="1" applyFill="1" applyBorder="1"/>
    <xf numFmtId="0" fontId="7" fillId="2" borderId="12" xfId="3" applyFont="1" applyFill="1" applyBorder="1"/>
    <xf numFmtId="9" fontId="7" fillId="2" borderId="12" xfId="5" applyFont="1" applyFill="1" applyBorder="1"/>
    <xf numFmtId="167" fontId="10" fillId="0" borderId="0" xfId="1" applyNumberFormat="1" applyFont="1"/>
    <xf numFmtId="0" fontId="7" fillId="2" borderId="19" xfId="3" applyFont="1" applyFill="1" applyBorder="1" applyAlignment="1">
      <alignment horizontal="center"/>
    </xf>
    <xf numFmtId="3" fontId="7" fillId="2" borderId="19" xfId="3" applyNumberFormat="1" applyFont="1" applyFill="1" applyBorder="1" applyAlignment="1">
      <alignment horizontal="center"/>
    </xf>
    <xf numFmtId="3" fontId="59" fillId="2" borderId="19" xfId="3" applyNumberFormat="1" applyFont="1" applyFill="1" applyBorder="1" applyAlignment="1">
      <alignment horizontal="center"/>
    </xf>
    <xf numFmtId="3" fontId="59" fillId="2" borderId="19" xfId="3" applyNumberFormat="1" applyFont="1" applyFill="1" applyBorder="1"/>
    <xf numFmtId="0" fontId="59" fillId="2" borderId="19" xfId="3" applyFont="1" applyFill="1" applyBorder="1"/>
    <xf numFmtId="9" fontId="59" fillId="2" borderId="19" xfId="5" applyFont="1" applyFill="1" applyBorder="1"/>
    <xf numFmtId="0" fontId="7" fillId="2" borderId="19" xfId="3" applyFont="1" applyFill="1" applyBorder="1" applyAlignment="1">
      <alignment horizontal="center" vertical="center"/>
    </xf>
    <xf numFmtId="3" fontId="7" fillId="2" borderId="19" xfId="3" applyNumberFormat="1" applyFont="1" applyFill="1" applyBorder="1" applyAlignment="1">
      <alignment horizontal="center" vertical="center"/>
    </xf>
    <xf numFmtId="167" fontId="7" fillId="2" borderId="19" xfId="1" applyNumberFormat="1" applyFont="1" applyFill="1" applyBorder="1" applyAlignment="1">
      <alignment vertical="center"/>
    </xf>
    <xf numFmtId="167" fontId="7" fillId="2" borderId="19" xfId="9" applyNumberFormat="1" applyFont="1" applyFill="1" applyBorder="1" applyAlignment="1">
      <alignment horizontal="right"/>
    </xf>
    <xf numFmtId="0" fontId="7" fillId="2" borderId="19" xfId="9" applyNumberFormat="1" applyFont="1" applyFill="1" applyBorder="1" applyAlignment="1">
      <alignment horizontal="right"/>
    </xf>
    <xf numFmtId="0" fontId="7" fillId="2" borderId="19" xfId="9" applyNumberFormat="1" applyFont="1" applyFill="1" applyBorder="1" applyAlignment="1">
      <alignment horizontal="center" vertical="center"/>
    </xf>
    <xf numFmtId="167" fontId="7" fillId="2" borderId="19" xfId="9" applyNumberFormat="1" applyFont="1" applyFill="1" applyBorder="1" applyAlignment="1">
      <alignment horizontal="center" vertical="center"/>
    </xf>
    <xf numFmtId="167" fontId="7" fillId="2" borderId="19" xfId="1" applyNumberFormat="1" applyFont="1" applyFill="1" applyBorder="1" applyAlignment="1">
      <alignment horizontal="center" vertical="center"/>
    </xf>
    <xf numFmtId="9" fontId="7" fillId="2" borderId="19" xfId="5" applyFont="1" applyFill="1" applyBorder="1" applyAlignment="1">
      <alignment horizontal="center" vertical="center"/>
    </xf>
    <xf numFmtId="167" fontId="7" fillId="2" borderId="19" xfId="9" applyNumberFormat="1" applyFont="1" applyFill="1" applyBorder="1" applyAlignment="1">
      <alignment horizontal="left" vertical="center"/>
    </xf>
    <xf numFmtId="167" fontId="7" fillId="2" borderId="19" xfId="9" applyNumberFormat="1" applyFont="1" applyFill="1" applyBorder="1" applyAlignment="1">
      <alignment horizontal="right" vertical="center"/>
    </xf>
    <xf numFmtId="3" fontId="7" fillId="2" borderId="19" xfId="3" applyNumberFormat="1" applyFont="1" applyFill="1" applyBorder="1" applyAlignment="1">
      <alignment vertical="center" wrapText="1"/>
    </xf>
    <xf numFmtId="3" fontId="7" fillId="2" borderId="19" xfId="3" applyNumberFormat="1" applyFont="1" applyFill="1" applyBorder="1" applyAlignment="1">
      <alignment horizontal="center" wrapText="1"/>
    </xf>
    <xf numFmtId="3" fontId="7" fillId="2" borderId="19" xfId="3" applyNumberFormat="1" applyFont="1" applyFill="1" applyBorder="1"/>
    <xf numFmtId="0" fontId="7" fillId="2" borderId="19" xfId="3" applyFont="1" applyFill="1" applyBorder="1"/>
    <xf numFmtId="3" fontId="7" fillId="2" borderId="19" xfId="3" applyNumberFormat="1" applyFont="1" applyFill="1" applyBorder="1" applyAlignment="1">
      <alignment vertical="center"/>
    </xf>
    <xf numFmtId="0" fontId="7" fillId="2" borderId="19" xfId="3" applyFont="1" applyFill="1" applyBorder="1" applyAlignment="1">
      <alignment vertical="center"/>
    </xf>
    <xf numFmtId="9" fontId="7" fillId="2" borderId="19" xfId="5" applyFont="1" applyFill="1" applyBorder="1" applyAlignment="1">
      <alignment horizontal="left" vertical="center"/>
    </xf>
    <xf numFmtId="0" fontId="7" fillId="2" borderId="19" xfId="9" applyNumberFormat="1" applyFont="1" applyFill="1" applyBorder="1" applyAlignment="1">
      <alignment horizontal="right" vertical="center"/>
    </xf>
    <xf numFmtId="3" fontId="59" fillId="2" borderId="19" xfId="3" applyNumberFormat="1" applyFont="1" applyFill="1" applyBorder="1" applyAlignment="1">
      <alignment horizontal="center" vertical="center"/>
    </xf>
    <xf numFmtId="3" fontId="59" fillId="2" borderId="19" xfId="3" applyNumberFormat="1" applyFont="1" applyFill="1" applyBorder="1" applyAlignment="1">
      <alignment vertical="center"/>
    </xf>
    <xf numFmtId="0" fontId="59" fillId="2" borderId="19" xfId="3" applyFont="1" applyFill="1" applyBorder="1" applyAlignment="1">
      <alignment vertical="center"/>
    </xf>
    <xf numFmtId="0" fontId="7" fillId="2" borderId="19" xfId="3" quotePrefix="1" applyFont="1" applyFill="1" applyBorder="1" applyAlignment="1">
      <alignment horizontal="justify" vertical="center"/>
    </xf>
    <xf numFmtId="165" fontId="7" fillId="2" borderId="19" xfId="3" applyNumberFormat="1" applyFont="1" applyFill="1" applyBorder="1" applyAlignment="1">
      <alignment horizontal="center" vertical="center"/>
    </xf>
    <xf numFmtId="165" fontId="7" fillId="2" borderId="19" xfId="3" quotePrefix="1" applyNumberFormat="1" applyFont="1" applyFill="1" applyBorder="1" applyAlignment="1">
      <alignment horizontal="justify" vertical="center"/>
    </xf>
    <xf numFmtId="2" fontId="7" fillId="2" borderId="19" xfId="3" applyNumberFormat="1" applyFont="1" applyFill="1" applyBorder="1" applyAlignment="1">
      <alignment horizontal="justify" vertical="center"/>
    </xf>
    <xf numFmtId="3" fontId="7" fillId="2" borderId="19" xfId="3" applyNumberFormat="1" applyFont="1" applyFill="1" applyBorder="1" applyAlignment="1">
      <alignment horizontal="right"/>
    </xf>
    <xf numFmtId="0" fontId="7" fillId="2" borderId="19" xfId="3" applyFont="1" applyFill="1" applyBorder="1" applyAlignment="1">
      <alignment horizontal="right"/>
    </xf>
    <xf numFmtId="0" fontId="56" fillId="2" borderId="27" xfId="3" quotePrefix="1" applyFont="1" applyFill="1" applyBorder="1" applyAlignment="1">
      <alignment horizontal="center" vertical="center"/>
    </xf>
    <xf numFmtId="165" fontId="7" fillId="2" borderId="27" xfId="3" quotePrefix="1" applyNumberFormat="1" applyFont="1" applyFill="1" applyBorder="1" applyAlignment="1">
      <alignment horizontal="left" vertical="top"/>
    </xf>
    <xf numFmtId="165" fontId="7" fillId="2" borderId="27" xfId="3" applyNumberFormat="1" applyFont="1" applyFill="1" applyBorder="1" applyAlignment="1">
      <alignment horizontal="justify" vertical="center"/>
    </xf>
    <xf numFmtId="165" fontId="7" fillId="2" borderId="27" xfId="3" applyNumberFormat="1" applyFont="1" applyFill="1" applyBorder="1" applyAlignment="1">
      <alignment horizontal="center" vertical="center"/>
    </xf>
    <xf numFmtId="3" fontId="7" fillId="2" borderId="27" xfId="3" applyNumberFormat="1" applyFont="1" applyFill="1" applyBorder="1" applyAlignment="1">
      <alignment horizontal="center" vertical="center"/>
    </xf>
    <xf numFmtId="167" fontId="7" fillId="2" borderId="27" xfId="1" applyNumberFormat="1" applyFont="1" applyFill="1" applyBorder="1" applyAlignment="1">
      <alignment vertical="center"/>
    </xf>
    <xf numFmtId="167" fontId="7" fillId="2" borderId="27" xfId="9" applyNumberFormat="1" applyFont="1" applyFill="1" applyBorder="1" applyAlignment="1">
      <alignment horizontal="right" vertical="center"/>
    </xf>
    <xf numFmtId="167" fontId="7" fillId="2" borderId="27" xfId="9" applyNumberFormat="1" applyFont="1" applyFill="1" applyBorder="1" applyAlignment="1">
      <alignment horizontal="left" vertical="center"/>
    </xf>
    <xf numFmtId="0" fontId="7" fillId="2" borderId="27" xfId="9" applyNumberFormat="1" applyFont="1" applyFill="1" applyBorder="1" applyAlignment="1">
      <alignment horizontal="center" vertical="center"/>
    </xf>
    <xf numFmtId="167" fontId="7" fillId="2" borderId="27" xfId="9" applyNumberFormat="1" applyFont="1" applyFill="1" applyBorder="1" applyAlignment="1">
      <alignment horizontal="center" vertical="center"/>
    </xf>
    <xf numFmtId="167" fontId="7" fillId="2" borderId="27" xfId="1" applyNumberFormat="1" applyFont="1" applyFill="1" applyBorder="1" applyAlignment="1">
      <alignment horizontal="center" vertical="center"/>
    </xf>
    <xf numFmtId="9" fontId="7" fillId="2" borderId="27" xfId="5" applyFont="1" applyFill="1" applyBorder="1" applyAlignment="1">
      <alignment horizontal="center" vertical="center"/>
    </xf>
    <xf numFmtId="0" fontId="18" fillId="10" borderId="57" xfId="3" applyFont="1" applyFill="1" applyBorder="1" applyAlignment="1">
      <alignment horizontal="center" vertical="center"/>
    </xf>
    <xf numFmtId="0" fontId="18" fillId="10" borderId="41" xfId="3" applyFont="1" applyFill="1" applyBorder="1" applyAlignment="1">
      <alignment horizontal="left" vertical="center"/>
    </xf>
    <xf numFmtId="165" fontId="18" fillId="10" borderId="41" xfId="3" applyNumberFormat="1" applyFont="1" applyFill="1" applyBorder="1" applyAlignment="1">
      <alignment horizontal="right" vertical="center"/>
    </xf>
    <xf numFmtId="3" fontId="18" fillId="9" borderId="41" xfId="3" applyNumberFormat="1" applyFont="1" applyFill="1" applyBorder="1" applyAlignment="1">
      <alignment horizontal="right" vertical="center"/>
    </xf>
    <xf numFmtId="0" fontId="18" fillId="9" borderId="59" xfId="3" applyFont="1" applyFill="1" applyBorder="1" applyAlignment="1">
      <alignment vertical="center"/>
    </xf>
    <xf numFmtId="3" fontId="18" fillId="9" borderId="60" xfId="3" applyNumberFormat="1" applyFont="1" applyFill="1" applyBorder="1" applyAlignment="1">
      <alignment vertical="center"/>
    </xf>
    <xf numFmtId="3" fontId="18" fillId="9" borderId="61" xfId="3" applyNumberFormat="1" applyFont="1" applyFill="1" applyBorder="1" applyAlignment="1">
      <alignment vertical="center"/>
    </xf>
    <xf numFmtId="3" fontId="18" fillId="9" borderId="59" xfId="3" applyNumberFormat="1" applyFont="1" applyFill="1" applyBorder="1" applyAlignment="1">
      <alignment vertical="center"/>
    </xf>
    <xf numFmtId="0" fontId="18" fillId="10" borderId="59" xfId="3" applyFont="1" applyFill="1" applyBorder="1" applyAlignment="1">
      <alignment vertical="center"/>
    </xf>
    <xf numFmtId="3" fontId="18" fillId="10" borderId="59" xfId="3" applyNumberFormat="1" applyFont="1" applyFill="1" applyBorder="1" applyAlignment="1">
      <alignment vertical="center"/>
    </xf>
    <xf numFmtId="3" fontId="18" fillId="10" borderId="41" xfId="3" applyNumberFormat="1" applyFont="1" applyFill="1" applyBorder="1" applyAlignment="1">
      <alignment vertical="center"/>
    </xf>
    <xf numFmtId="9" fontId="18" fillId="10" borderId="59" xfId="5" applyFont="1" applyFill="1" applyBorder="1" applyAlignment="1">
      <alignment vertical="center"/>
    </xf>
    <xf numFmtId="3" fontId="18" fillId="10" borderId="58" xfId="3" applyNumberFormat="1" applyFont="1" applyFill="1" applyBorder="1" applyAlignment="1">
      <alignment vertical="center"/>
    </xf>
    <xf numFmtId="165" fontId="9" fillId="0" borderId="10" xfId="3" applyNumberFormat="1" applyFont="1" applyBorder="1" applyAlignment="1">
      <alignment horizontal="right" vertical="center"/>
    </xf>
    <xf numFmtId="3" fontId="9" fillId="0" borderId="10" xfId="3" applyNumberFormat="1" applyFont="1" applyBorder="1" applyAlignment="1">
      <alignment horizontal="right" vertical="center"/>
    </xf>
    <xf numFmtId="0" fontId="10" fillId="0" borderId="26" xfId="3" applyFont="1" applyBorder="1" applyAlignment="1">
      <alignment vertical="center"/>
    </xf>
    <xf numFmtId="3" fontId="9" fillId="0" borderId="21" xfId="3" applyNumberFormat="1" applyFont="1" applyBorder="1" applyAlignment="1">
      <alignment vertical="center"/>
    </xf>
    <xf numFmtId="3" fontId="9" fillId="0" borderId="22" xfId="3" applyNumberFormat="1" applyFont="1" applyBorder="1" applyAlignment="1">
      <alignment vertical="center"/>
    </xf>
    <xf numFmtId="0" fontId="9" fillId="0" borderId="11" xfId="3" applyFont="1" applyBorder="1" applyAlignment="1">
      <alignment vertical="center"/>
    </xf>
    <xf numFmtId="9" fontId="9" fillId="0" borderId="11" xfId="5" applyFont="1" applyBorder="1" applyAlignment="1">
      <alignment vertical="center"/>
    </xf>
    <xf numFmtId="9" fontId="10" fillId="0" borderId="6" xfId="5" applyFont="1" applyBorder="1" applyAlignment="1">
      <alignment vertical="center"/>
    </xf>
    <xf numFmtId="9" fontId="10" fillId="0" borderId="0" xfId="5" applyFont="1" applyAlignment="1">
      <alignment horizontal="center"/>
    </xf>
    <xf numFmtId="9" fontId="10" fillId="0" borderId="0" xfId="5" applyFont="1" applyAlignment="1">
      <alignment vertical="top"/>
    </xf>
    <xf numFmtId="167" fontId="10" fillId="0" borderId="0" xfId="1" applyNumberFormat="1" applyFont="1" applyAlignment="1">
      <alignment vertical="top"/>
    </xf>
    <xf numFmtId="9" fontId="8" fillId="0" borderId="0" xfId="5" applyFont="1"/>
    <xf numFmtId="167" fontId="8" fillId="0" borderId="0" xfId="1" applyNumberFormat="1" applyFont="1"/>
    <xf numFmtId="167" fontId="75" fillId="5" borderId="19" xfId="0" applyNumberFormat="1" applyFont="1" applyFill="1" applyBorder="1"/>
    <xf numFmtId="15" fontId="13" fillId="0" borderId="0" xfId="0" applyNumberFormat="1" applyFont="1" applyAlignment="1">
      <alignment horizontal="center" vertical="center"/>
    </xf>
    <xf numFmtId="0" fontId="76" fillId="0" borderId="12" xfId="0" applyFont="1" applyBorder="1" applyAlignment="1">
      <alignment horizontal="center" vertical="center" wrapText="1"/>
    </xf>
    <xf numFmtId="0" fontId="40" fillId="0" borderId="19" xfId="8" quotePrefix="1" applyFont="1" applyBorder="1" applyAlignment="1">
      <alignment horizontal="center" vertical="center"/>
    </xf>
    <xf numFmtId="0" fontId="77" fillId="0" borderId="19" xfId="8" applyFont="1" applyBorder="1" applyAlignment="1">
      <alignment horizontal="left" vertical="center" wrapText="1"/>
    </xf>
    <xf numFmtId="0" fontId="78" fillId="0" borderId="19" xfId="0" applyFont="1" applyBorder="1" applyAlignment="1">
      <alignment horizontal="left" vertical="center" wrapText="1"/>
    </xf>
    <xf numFmtId="0" fontId="81" fillId="0" borderId="19" xfId="0" applyFont="1" applyBorder="1" applyAlignment="1">
      <alignment horizontal="justify" vertical="center" wrapText="1"/>
    </xf>
    <xf numFmtId="0" fontId="23" fillId="0" borderId="19" xfId="0" applyFont="1" applyBorder="1" applyAlignment="1">
      <alignment horizontal="left" vertical="center" wrapText="1"/>
    </xf>
    <xf numFmtId="0" fontId="23" fillId="0" borderId="5" xfId="8" applyFont="1" applyBorder="1" applyAlignment="1">
      <alignment horizontal="justify" vertical="center"/>
    </xf>
    <xf numFmtId="0" fontId="22" fillId="0" borderId="23" xfId="8" applyFont="1" applyBorder="1" applyAlignment="1">
      <alignment horizontal="center" vertical="center" wrapText="1"/>
    </xf>
    <xf numFmtId="0" fontId="36" fillId="0" borderId="24" xfId="8" applyFont="1" applyBorder="1" applyAlignment="1">
      <alignment vertical="center"/>
    </xf>
    <xf numFmtId="0" fontId="35" fillId="2" borderId="24" xfId="8" applyFont="1" applyFill="1" applyBorder="1" applyAlignment="1">
      <alignment horizontal="center" vertical="center" wrapText="1"/>
    </xf>
    <xf numFmtId="0" fontId="34" fillId="0" borderId="24" xfId="0" applyFont="1" applyBorder="1" applyAlignment="1">
      <alignment horizontal="center" vertical="center" wrapText="1"/>
    </xf>
    <xf numFmtId="14" fontId="32" fillId="0" borderId="19" xfId="15" applyNumberFormat="1" applyFont="1" applyBorder="1" applyAlignment="1">
      <alignment horizontal="center" vertical="center"/>
    </xf>
    <xf numFmtId="0" fontId="32" fillId="0" borderId="19" xfId="15" applyFont="1" applyBorder="1" applyAlignment="1">
      <alignment horizontal="left" vertical="center"/>
    </xf>
    <xf numFmtId="0" fontId="29" fillId="0" borderId="19" xfId="15" applyFont="1" applyBorder="1" applyAlignment="1">
      <alignment horizontal="center" vertical="center"/>
    </xf>
    <xf numFmtId="0" fontId="32" fillId="0" borderId="19" xfId="15" applyFont="1" applyBorder="1" applyAlignment="1">
      <alignment horizontal="center" vertical="center"/>
    </xf>
    <xf numFmtId="2" fontId="32" fillId="0" borderId="19" xfId="15" applyNumberFormat="1" applyFont="1" applyBorder="1" applyAlignment="1">
      <alignment horizontal="center" vertical="center" wrapText="1"/>
    </xf>
    <xf numFmtId="0" fontId="32" fillId="0" borderId="19" xfId="15" applyFont="1" applyBorder="1" applyAlignment="1">
      <alignment vertical="center" wrapText="1"/>
    </xf>
    <xf numFmtId="0" fontId="29" fillId="3" borderId="19" xfId="15" applyFont="1" applyFill="1" applyBorder="1" applyAlignment="1">
      <alignment horizontal="left" vertical="center"/>
    </xf>
    <xf numFmtId="0" fontId="29" fillId="3" borderId="19" xfId="15" applyFont="1" applyFill="1" applyBorder="1" applyAlignment="1">
      <alignment horizontal="center" vertical="center"/>
    </xf>
    <xf numFmtId="0" fontId="32" fillId="3" borderId="19" xfId="15" applyFont="1" applyFill="1" applyBorder="1" applyAlignment="1">
      <alignment horizontal="center" vertical="center"/>
    </xf>
    <xf numFmtId="14" fontId="0" fillId="0" borderId="0" xfId="13" applyNumberFormat="1" applyFont="1" applyBorder="1" applyAlignment="1">
      <alignment vertical="center"/>
    </xf>
    <xf numFmtId="14" fontId="45" fillId="0" borderId="19" xfId="13" applyNumberFormat="1" applyFont="1" applyBorder="1" applyAlignment="1">
      <alignment horizontal="center" vertical="center"/>
    </xf>
    <xf numFmtId="0" fontId="34" fillId="0" borderId="12" xfId="0" applyFont="1" applyBorder="1" applyAlignment="1">
      <alignment horizontal="center" vertical="center" wrapText="1"/>
    </xf>
    <xf numFmtId="0" fontId="32" fillId="0" borderId="2" xfId="8" quotePrefix="1" applyFont="1" applyBorder="1" applyAlignment="1">
      <alignment horizontal="justify" vertical="center"/>
    </xf>
    <xf numFmtId="0" fontId="29" fillId="0" borderId="19" xfId="15" applyFont="1" applyBorder="1" applyAlignment="1">
      <alignment horizontal="center" vertical="center" wrapText="1"/>
    </xf>
    <xf numFmtId="0" fontId="29" fillId="0" borderId="19" xfId="15" applyFont="1" applyBorder="1" applyAlignment="1">
      <alignment horizontal="left" vertical="center"/>
    </xf>
    <xf numFmtId="2" fontId="34" fillId="0" borderId="12" xfId="0" applyNumberFormat="1" applyFont="1" applyBorder="1" applyAlignment="1">
      <alignment horizontal="center" vertical="center" wrapText="1"/>
    </xf>
    <xf numFmtId="2" fontId="34" fillId="0" borderId="19" xfId="0" applyNumberFormat="1" applyFont="1" applyBorder="1" applyAlignment="1">
      <alignment horizontal="center" vertical="center" wrapText="1"/>
    </xf>
    <xf numFmtId="165" fontId="83" fillId="0" borderId="19" xfId="8" quotePrefix="1" applyNumberFormat="1" applyFont="1" applyBorder="1" applyAlignment="1">
      <alignment horizontal="justify" vertical="center"/>
    </xf>
    <xf numFmtId="0" fontId="84" fillId="0" borderId="0" xfId="0" applyFont="1" applyAlignment="1">
      <alignment horizontal="center" vertical="center"/>
    </xf>
    <xf numFmtId="165" fontId="85" fillId="2" borderId="19" xfId="8" applyNumberFormat="1" applyFont="1" applyFill="1" applyBorder="1" applyAlignment="1">
      <alignment horizontal="left" vertical="center"/>
    </xf>
    <xf numFmtId="0" fontId="20" fillId="0" borderId="19" xfId="0" applyFont="1" applyBorder="1" applyAlignment="1">
      <alignment horizontal="center" vertical="center"/>
    </xf>
    <xf numFmtId="0" fontId="20" fillId="3" borderId="19" xfId="0" applyFont="1" applyFill="1" applyBorder="1" applyAlignment="1">
      <alignment horizontal="center" vertical="center"/>
    </xf>
    <xf numFmtId="0" fontId="27" fillId="0" borderId="19" xfId="8" applyFont="1" applyBorder="1" applyAlignment="1">
      <alignment horizontal="center" vertical="center"/>
    </xf>
    <xf numFmtId="14" fontId="86" fillId="0" borderId="19" xfId="0" applyNumberFormat="1" applyFont="1" applyBorder="1" applyAlignment="1">
      <alignment horizontal="center" vertical="center"/>
    </xf>
    <xf numFmtId="0" fontId="24" fillId="0" borderId="19" xfId="0" applyFont="1" applyBorder="1" applyAlignment="1">
      <alignment horizontal="left" vertical="center"/>
    </xf>
    <xf numFmtId="0" fontId="20" fillId="0" borderId="19" xfId="0" applyFont="1" applyBorder="1" applyAlignment="1">
      <alignment horizontal="left" vertical="center"/>
    </xf>
    <xf numFmtId="0" fontId="21" fillId="0" borderId="19" xfId="0" applyFont="1" applyBorder="1" applyAlignment="1">
      <alignment horizontal="center" vertical="center"/>
    </xf>
    <xf numFmtId="0" fontId="24" fillId="0" borderId="19" xfId="8" applyFont="1" applyBorder="1" applyAlignment="1">
      <alignment horizontal="center" vertical="center" wrapText="1"/>
    </xf>
    <xf numFmtId="0" fontId="87" fillId="0" borderId="19" xfId="8" applyFont="1" applyBorder="1" applyAlignment="1">
      <alignment horizontal="center" vertical="center" wrapText="1"/>
    </xf>
    <xf numFmtId="0" fontId="24" fillId="0" borderId="19" xfId="8" applyFont="1" applyBorder="1" applyAlignment="1">
      <alignment horizontal="center" vertical="center"/>
    </xf>
    <xf numFmtId="0" fontId="28" fillId="0" borderId="19" xfId="8" applyFont="1" applyBorder="1" applyAlignment="1">
      <alignment horizontal="left" vertical="center" wrapText="1"/>
    </xf>
    <xf numFmtId="0" fontId="38" fillId="0" borderId="19" xfId="8" applyFont="1" applyBorder="1" applyAlignment="1">
      <alignment horizontal="left" vertical="center" wrapText="1"/>
    </xf>
    <xf numFmtId="169" fontId="32" fillId="0" borderId="19" xfId="0" applyNumberFormat="1" applyFont="1" applyBorder="1" applyAlignment="1">
      <alignment horizontal="center" vertical="center"/>
    </xf>
    <xf numFmtId="169" fontId="29" fillId="3" borderId="19" xfId="16" applyNumberFormat="1" applyFont="1" applyFill="1" applyBorder="1" applyAlignment="1">
      <alignment horizontal="center" vertical="center"/>
    </xf>
    <xf numFmtId="2" fontId="31" fillId="0" borderId="19" xfId="8" applyNumberFormat="1" applyFont="1" applyBorder="1" applyAlignment="1">
      <alignment horizontal="center" vertical="center" wrapText="1"/>
    </xf>
    <xf numFmtId="2" fontId="31" fillId="5" borderId="19" xfId="8" applyNumberFormat="1" applyFont="1" applyFill="1" applyBorder="1" applyAlignment="1">
      <alignment horizontal="center" vertical="center" wrapText="1"/>
    </xf>
    <xf numFmtId="0" fontId="23" fillId="0" borderId="19" xfId="0" applyFont="1" applyBorder="1" applyAlignment="1">
      <alignment horizontal="justify" vertical="center" wrapText="1"/>
    </xf>
    <xf numFmtId="0" fontId="78" fillId="0" borderId="12" xfId="0" applyFont="1" applyBorder="1" applyAlignment="1">
      <alignment horizontal="justify" vertical="center" wrapText="1"/>
    </xf>
    <xf numFmtId="0" fontId="36" fillId="2" borderId="19" xfId="8" quotePrefix="1" applyFont="1" applyFill="1" applyBorder="1" applyAlignment="1">
      <alignment horizontal="center" vertical="center"/>
    </xf>
    <xf numFmtId="0" fontId="37" fillId="0" borderId="19" xfId="8" applyFont="1" applyBorder="1" applyAlignment="1">
      <alignment horizontal="left" vertical="center"/>
    </xf>
    <xf numFmtId="0" fontId="23" fillId="0" borderId="1" xfId="0" applyFont="1" applyBorder="1" applyAlignment="1">
      <alignment horizontal="left" vertical="center" wrapText="1"/>
    </xf>
    <xf numFmtId="0" fontId="29" fillId="0" borderId="19" xfId="8" applyFont="1" applyBorder="1" applyAlignment="1">
      <alignment vertical="center"/>
    </xf>
    <xf numFmtId="0" fontId="23" fillId="0" borderId="1" xfId="0" applyFont="1" applyBorder="1" applyAlignment="1">
      <alignment horizontal="justify" vertical="center" wrapText="1"/>
    </xf>
    <xf numFmtId="0" fontId="8" fillId="0" borderId="0" xfId="19" applyFont="1" applyAlignment="1">
      <alignment vertical="center"/>
    </xf>
    <xf numFmtId="0" fontId="88" fillId="0" borderId="0" xfId="19" applyFont="1" applyAlignment="1">
      <alignment vertical="center"/>
    </xf>
    <xf numFmtId="0" fontId="8" fillId="0" borderId="0" xfId="0" applyFont="1"/>
    <xf numFmtId="0" fontId="8" fillId="0" borderId="0" xfId="19" applyFont="1" applyAlignment="1">
      <alignment horizontal="center" vertical="center"/>
    </xf>
    <xf numFmtId="1" fontId="8" fillId="0" borderId="0" xfId="19" applyNumberFormat="1" applyFont="1" applyAlignment="1">
      <alignment horizontal="center" vertical="center"/>
    </xf>
    <xf numFmtId="0" fontId="56" fillId="0" borderId="0" xfId="19" applyFont="1" applyAlignment="1">
      <alignment vertical="center"/>
    </xf>
    <xf numFmtId="170" fontId="56" fillId="0" borderId="0" xfId="19" applyNumberFormat="1" applyFont="1" applyAlignment="1">
      <alignment horizontal="left" vertical="center"/>
    </xf>
    <xf numFmtId="0" fontId="18" fillId="0" borderId="0" xfId="19" applyFont="1" applyAlignment="1">
      <alignment vertical="center"/>
    </xf>
    <xf numFmtId="170" fontId="18" fillId="0" borderId="0" xfId="19" applyNumberFormat="1" applyFont="1" applyAlignment="1">
      <alignment horizontal="left" vertical="center"/>
    </xf>
    <xf numFmtId="0" fontId="51" fillId="0" borderId="0" xfId="19" applyFont="1" applyAlignment="1">
      <alignment vertical="center"/>
    </xf>
    <xf numFmtId="0" fontId="51" fillId="0" borderId="0" xfId="0" applyFont="1"/>
    <xf numFmtId="0" fontId="51" fillId="0" borderId="0" xfId="19" applyFont="1" applyAlignment="1">
      <alignment horizontal="center" vertical="center"/>
    </xf>
    <xf numFmtId="1" fontId="51" fillId="0" borderId="0" xfId="19" applyNumberFormat="1" applyFont="1" applyAlignment="1">
      <alignment horizontal="center" vertical="center"/>
    </xf>
    <xf numFmtId="164" fontId="18" fillId="0" borderId="19" xfId="16" applyFont="1" applyFill="1" applyBorder="1" applyAlignment="1">
      <alignment horizontal="center" vertical="center"/>
    </xf>
    <xf numFmtId="167" fontId="18" fillId="0" borderId="19" xfId="9" applyNumberFormat="1" applyFont="1" applyBorder="1" applyAlignment="1">
      <alignment horizontal="center" vertical="center"/>
    </xf>
    <xf numFmtId="164" fontId="51" fillId="0" borderId="19" xfId="19" applyNumberFormat="1" applyFont="1" applyBorder="1" applyAlignment="1">
      <alignment horizontal="center" vertical="center"/>
    </xf>
    <xf numFmtId="167" fontId="18" fillId="0" borderId="19" xfId="16" applyNumberFormat="1" applyFont="1" applyFill="1" applyBorder="1" applyAlignment="1">
      <alignment horizontal="center"/>
    </xf>
    <xf numFmtId="0" fontId="70" fillId="0" borderId="19" xfId="26" applyFont="1" applyBorder="1" applyAlignment="1">
      <alignment horizontal="left" vertical="center" wrapText="1"/>
    </xf>
    <xf numFmtId="164" fontId="51" fillId="0" borderId="19" xfId="16" applyFont="1" applyFill="1" applyBorder="1" applyAlignment="1">
      <alignment horizontal="center" vertical="center"/>
    </xf>
    <xf numFmtId="9" fontId="51" fillId="0" borderId="19" xfId="12" applyFont="1" applyFill="1" applyBorder="1" applyAlignment="1">
      <alignment horizontal="center" vertical="center"/>
    </xf>
    <xf numFmtId="167" fontId="51" fillId="0" borderId="19" xfId="16" applyNumberFormat="1" applyFont="1" applyFill="1" applyBorder="1" applyAlignment="1">
      <alignment horizontal="center" vertical="center"/>
    </xf>
    <xf numFmtId="0" fontId="18" fillId="0" borderId="19" xfId="19" applyFont="1" applyBorder="1" applyAlignment="1">
      <alignment horizontal="center"/>
    </xf>
    <xf numFmtId="167" fontId="18" fillId="0" borderId="19" xfId="9" applyNumberFormat="1" applyFont="1" applyFill="1" applyBorder="1" applyAlignment="1">
      <alignment horizontal="center"/>
    </xf>
    <xf numFmtId="0" fontId="51" fillId="6" borderId="19" xfId="0" applyFont="1" applyFill="1" applyBorder="1" applyAlignment="1">
      <alignment horizontal="center" wrapText="1"/>
    </xf>
    <xf numFmtId="164" fontId="51" fillId="0" borderId="19" xfId="16" applyFont="1" applyFill="1" applyBorder="1" applyAlignment="1">
      <alignment horizontal="center"/>
    </xf>
    <xf numFmtId="9" fontId="51" fillId="0" borderId="19" xfId="12" applyFont="1" applyFill="1" applyBorder="1" applyAlignment="1">
      <alignment horizontal="center"/>
    </xf>
    <xf numFmtId="0" fontId="51" fillId="6" borderId="19" xfId="16" applyNumberFormat="1" applyFont="1" applyFill="1" applyBorder="1" applyAlignment="1">
      <alignment horizontal="center"/>
    </xf>
    <xf numFmtId="168" fontId="51" fillId="6" borderId="19" xfId="16" applyNumberFormat="1" applyFont="1" applyFill="1" applyBorder="1" applyAlignment="1">
      <alignment horizontal="center"/>
    </xf>
    <xf numFmtId="164" fontId="51" fillId="6" borderId="19" xfId="16" applyFont="1" applyFill="1" applyBorder="1" applyAlignment="1">
      <alignment horizontal="center"/>
    </xf>
    <xf numFmtId="164" fontId="18" fillId="0" borderId="19" xfId="16" applyFont="1" applyFill="1" applyBorder="1" applyAlignment="1">
      <alignment horizontal="center"/>
    </xf>
    <xf numFmtId="9" fontId="51" fillId="0" borderId="19" xfId="16" applyNumberFormat="1" applyFont="1" applyFill="1" applyBorder="1" applyAlignment="1">
      <alignment horizontal="center"/>
    </xf>
    <xf numFmtId="9" fontId="51" fillId="0" borderId="19" xfId="16" applyNumberFormat="1" applyFont="1" applyFill="1" applyBorder="1" applyAlignment="1">
      <alignment horizontal="center" vertical="center"/>
    </xf>
    <xf numFmtId="167" fontId="18" fillId="0" borderId="19" xfId="19" applyNumberFormat="1" applyFont="1" applyBorder="1" applyAlignment="1">
      <alignment horizontal="center" vertical="center"/>
    </xf>
    <xf numFmtId="170" fontId="18" fillId="0" borderId="19" xfId="19" applyNumberFormat="1" applyFont="1" applyBorder="1" applyAlignment="1">
      <alignment horizontal="left" vertical="center"/>
    </xf>
    <xf numFmtId="0" fontId="51" fillId="0" borderId="19" xfId="0" applyFont="1" applyBorder="1"/>
    <xf numFmtId="1" fontId="51" fillId="0" borderId="19" xfId="19" applyNumberFormat="1" applyFont="1" applyBorder="1" applyAlignment="1">
      <alignment horizontal="center" vertical="center"/>
    </xf>
    <xf numFmtId="164" fontId="51" fillId="0" borderId="19" xfId="19" applyNumberFormat="1" applyFont="1" applyBorder="1" applyAlignment="1">
      <alignment vertical="center"/>
    </xf>
    <xf numFmtId="167" fontId="18" fillId="0" borderId="19" xfId="16" applyNumberFormat="1" applyFont="1" applyFill="1" applyBorder="1" applyAlignment="1">
      <alignment vertical="center"/>
    </xf>
    <xf numFmtId="167" fontId="51" fillId="0" borderId="19" xfId="16" applyNumberFormat="1" applyFont="1" applyFill="1" applyBorder="1" applyAlignment="1">
      <alignment vertical="center"/>
    </xf>
    <xf numFmtId="167" fontId="18" fillId="0" borderId="19" xfId="16" applyNumberFormat="1" applyFont="1" applyFill="1" applyBorder="1" applyAlignment="1"/>
    <xf numFmtId="167" fontId="18" fillId="0" borderId="19" xfId="9" applyNumberFormat="1" applyFont="1" applyFill="1" applyBorder="1" applyAlignment="1"/>
    <xf numFmtId="0" fontId="51" fillId="6" borderId="19" xfId="0" applyFont="1" applyFill="1" applyBorder="1" applyAlignment="1">
      <alignment horizontal="justify" wrapText="1"/>
    </xf>
    <xf numFmtId="164" fontId="51" fillId="0" borderId="19" xfId="16" applyFont="1" applyFill="1" applyBorder="1" applyAlignment="1"/>
    <xf numFmtId="168" fontId="51" fillId="6" borderId="19" xfId="16" applyNumberFormat="1" applyFont="1" applyFill="1" applyBorder="1" applyAlignment="1"/>
    <xf numFmtId="164" fontId="51" fillId="6" borderId="19" xfId="16" applyFont="1" applyFill="1" applyBorder="1" applyAlignment="1"/>
    <xf numFmtId="164" fontId="18" fillId="0" borderId="19" xfId="16" applyFont="1" applyFill="1" applyBorder="1" applyAlignment="1"/>
    <xf numFmtId="9" fontId="51" fillId="0" borderId="19" xfId="16" applyNumberFormat="1" applyFont="1" applyFill="1" applyBorder="1" applyAlignment="1"/>
    <xf numFmtId="9" fontId="51" fillId="0" borderId="19" xfId="16" applyNumberFormat="1" applyFont="1" applyFill="1" applyBorder="1" applyAlignment="1">
      <alignment vertical="center"/>
    </xf>
    <xf numFmtId="164" fontId="51" fillId="0" borderId="19" xfId="16" applyFont="1" applyFill="1" applyBorder="1" applyAlignment="1">
      <alignment vertical="center"/>
    </xf>
    <xf numFmtId="167" fontId="18" fillId="0" borderId="19" xfId="19" applyNumberFormat="1" applyFont="1" applyBorder="1" applyAlignment="1">
      <alignment vertical="center"/>
    </xf>
    <xf numFmtId="0" fontId="69" fillId="0" borderId="27" xfId="0" applyFont="1" applyBorder="1" applyAlignment="1">
      <alignment horizontal="justify" vertical="center" wrapText="1"/>
    </xf>
    <xf numFmtId="167" fontId="51" fillId="0" borderId="19" xfId="9" applyNumberFormat="1" applyFont="1" applyFill="1" applyBorder="1" applyAlignment="1">
      <alignment horizontal="center" vertical="center"/>
    </xf>
    <xf numFmtId="0" fontId="72" fillId="0" borderId="0" xfId="0" applyFont="1" applyAlignment="1">
      <alignment horizontal="center" vertical="center" wrapText="1"/>
    </xf>
    <xf numFmtId="0" fontId="70" fillId="0" borderId="0" xfId="0" applyFont="1" applyAlignment="1">
      <alignment horizontal="center" vertical="center"/>
    </xf>
    <xf numFmtId="0" fontId="70" fillId="0" borderId="0" xfId="0" applyFont="1"/>
    <xf numFmtId="167" fontId="70" fillId="0" borderId="0" xfId="16" applyNumberFormat="1" applyFont="1"/>
    <xf numFmtId="0" fontId="69" fillId="0" borderId="23" xfId="0" applyFont="1" applyBorder="1" applyAlignment="1">
      <alignment horizontal="justify" vertical="center" wrapText="1"/>
    </xf>
    <xf numFmtId="0" fontId="70" fillId="0" borderId="23" xfId="0" applyFont="1" applyBorder="1" applyAlignment="1">
      <alignment horizontal="center" vertical="center"/>
    </xf>
    <xf numFmtId="167" fontId="70" fillId="0" borderId="24" xfId="16" applyNumberFormat="1" applyFont="1" applyBorder="1" applyAlignment="1">
      <alignment horizontal="center" vertical="center"/>
    </xf>
    <xf numFmtId="0" fontId="70" fillId="0" borderId="5" xfId="0" applyFont="1" applyBorder="1" applyAlignment="1">
      <alignment horizontal="center" vertical="center"/>
    </xf>
    <xf numFmtId="0" fontId="70" fillId="0" borderId="28" xfId="0" applyFont="1" applyBorder="1" applyAlignment="1">
      <alignment vertical="center"/>
    </xf>
    <xf numFmtId="0" fontId="70" fillId="0" borderId="5" xfId="0" applyFont="1" applyBorder="1" applyAlignment="1">
      <alignment vertical="center"/>
    </xf>
    <xf numFmtId="0" fontId="70" fillId="0" borderId="1" xfId="0" applyFont="1" applyBorder="1" applyAlignment="1">
      <alignment horizontal="center" vertical="center"/>
    </xf>
    <xf numFmtId="167" fontId="70" fillId="0" borderId="0" xfId="16" applyNumberFormat="1" applyFont="1" applyBorder="1" applyAlignment="1">
      <alignment horizontal="center" vertical="center"/>
    </xf>
    <xf numFmtId="167" fontId="70" fillId="0" borderId="1" xfId="16" applyNumberFormat="1" applyFont="1" applyBorder="1" applyAlignment="1">
      <alignment horizontal="center" vertical="center" wrapText="1"/>
    </xf>
    <xf numFmtId="167" fontId="70" fillId="0" borderId="1" xfId="16" applyNumberFormat="1" applyFont="1" applyBorder="1" applyAlignment="1">
      <alignment horizontal="center" vertical="center"/>
    </xf>
    <xf numFmtId="0" fontId="70" fillId="0" borderId="12" xfId="0" applyFont="1" applyBorder="1" applyAlignment="1">
      <alignment horizontal="center" vertical="center"/>
    </xf>
    <xf numFmtId="0" fontId="70" fillId="0" borderId="18" xfId="0" applyFont="1" applyBorder="1" applyAlignment="1">
      <alignment horizontal="center" vertical="center"/>
    </xf>
    <xf numFmtId="167" fontId="70" fillId="0" borderId="12" xfId="16" applyNumberFormat="1" applyFont="1" applyBorder="1" applyAlignment="1">
      <alignment horizontal="center" vertical="center"/>
    </xf>
    <xf numFmtId="167" fontId="70" fillId="0" borderId="36" xfId="16" applyNumberFormat="1" applyFont="1" applyBorder="1" applyAlignment="1">
      <alignment horizontal="center" vertical="center"/>
    </xf>
    <xf numFmtId="167" fontId="70" fillId="0" borderId="12" xfId="16" applyNumberFormat="1" applyFont="1" applyBorder="1" applyAlignment="1">
      <alignment horizontal="center" vertical="center" wrapText="1"/>
    </xf>
    <xf numFmtId="0" fontId="89" fillId="0" borderId="19" xfId="0" applyFont="1" applyBorder="1" applyAlignment="1">
      <alignment horizontal="justify" vertical="center" wrapText="1"/>
    </xf>
    <xf numFmtId="0" fontId="0" fillId="5" borderId="23" xfId="0" applyFill="1" applyBorder="1"/>
    <xf numFmtId="0" fontId="0" fillId="5" borderId="24" xfId="0" applyFill="1" applyBorder="1"/>
    <xf numFmtId="167" fontId="75" fillId="5" borderId="25" xfId="0" applyNumberFormat="1" applyFont="1" applyFill="1" applyBorder="1"/>
    <xf numFmtId="0" fontId="29" fillId="0" borderId="19" xfId="0" applyFont="1" applyBorder="1" applyAlignment="1">
      <alignment horizontal="left" vertical="center" wrapText="1"/>
    </xf>
    <xf numFmtId="0" fontId="39" fillId="0" borderId="12" xfId="0" applyFont="1" applyBorder="1" applyAlignment="1">
      <alignment horizontal="center" vertical="center"/>
    </xf>
    <xf numFmtId="0" fontId="39" fillId="0" borderId="12" xfId="0" applyFont="1" applyBorder="1" applyAlignment="1">
      <alignment horizontal="center" vertical="center" wrapText="1"/>
    </xf>
    <xf numFmtId="0" fontId="23" fillId="2" borderId="19" xfId="3" applyFont="1" applyFill="1" applyBorder="1" applyAlignment="1">
      <alignment horizontal="justify" vertical="center"/>
    </xf>
    <xf numFmtId="2" fontId="34" fillId="0" borderId="24" xfId="0" applyNumberFormat="1" applyFont="1" applyBorder="1" applyAlignment="1">
      <alignment horizontal="center" vertical="center" wrapText="1"/>
    </xf>
    <xf numFmtId="2" fontId="34" fillId="0" borderId="25" xfId="0" applyNumberFormat="1" applyFont="1" applyBorder="1" applyAlignment="1">
      <alignment horizontal="center" vertical="center" wrapText="1"/>
    </xf>
    <xf numFmtId="2" fontId="39" fillId="0" borderId="12" xfId="0" applyNumberFormat="1" applyFont="1" applyBorder="1" applyAlignment="1">
      <alignment horizontal="center" vertical="center" wrapText="1"/>
    </xf>
    <xf numFmtId="169" fontId="34" fillId="0" borderId="19" xfId="0" applyNumberFormat="1" applyFont="1" applyBorder="1" applyAlignment="1">
      <alignment horizontal="center" vertical="center" wrapText="1"/>
    </xf>
    <xf numFmtId="2" fontId="76" fillId="0" borderId="12" xfId="0" applyNumberFormat="1" applyFont="1" applyBorder="1" applyAlignment="1">
      <alignment horizontal="center" vertical="center" wrapText="1"/>
    </xf>
    <xf numFmtId="0" fontId="26" fillId="0" borderId="23" xfId="0" applyFont="1" applyBorder="1" applyAlignment="1">
      <alignment horizontal="center" vertical="center"/>
    </xf>
    <xf numFmtId="0" fontId="26" fillId="0" borderId="24" xfId="0" applyFont="1" applyBorder="1" applyAlignment="1">
      <alignment horizontal="center" vertical="center"/>
    </xf>
    <xf numFmtId="0" fontId="26" fillId="0" borderId="25" xfId="0" applyFont="1" applyBorder="1" applyAlignment="1">
      <alignment horizontal="center" vertical="center"/>
    </xf>
    <xf numFmtId="3" fontId="56" fillId="9" borderId="19" xfId="3" applyNumberFormat="1" applyFont="1" applyFill="1" applyBorder="1" applyAlignment="1">
      <alignment horizontal="center" vertical="center"/>
    </xf>
    <xf numFmtId="0" fontId="17" fillId="2" borderId="0" xfId="0" applyFont="1" applyFill="1"/>
    <xf numFmtId="3" fontId="56" fillId="9" borderId="64" xfId="3" applyNumberFormat="1" applyFont="1" applyFill="1" applyBorder="1" applyAlignment="1">
      <alignment horizontal="center" vertical="center" wrapText="1"/>
    </xf>
    <xf numFmtId="3" fontId="56" fillId="9" borderId="64" xfId="3" applyNumberFormat="1" applyFont="1" applyFill="1" applyBorder="1" applyAlignment="1">
      <alignment horizontal="center" vertical="center"/>
    </xf>
    <xf numFmtId="0" fontId="56" fillId="10" borderId="63" xfId="3" applyFont="1" applyFill="1" applyBorder="1" applyAlignment="1">
      <alignment horizontal="center" vertical="center" wrapText="1"/>
    </xf>
    <xf numFmtId="0" fontId="56" fillId="10" borderId="64" xfId="3" applyFont="1" applyFill="1" applyBorder="1" applyAlignment="1">
      <alignment horizontal="center" vertical="center" wrapText="1"/>
    </xf>
    <xf numFmtId="3" fontId="56" fillId="10" borderId="64" xfId="3" applyNumberFormat="1" applyFont="1" applyFill="1" applyBorder="1" applyAlignment="1">
      <alignment horizontal="center" vertical="center" wrapText="1"/>
    </xf>
    <xf numFmtId="3" fontId="56" fillId="10" borderId="65" xfId="3" applyNumberFormat="1" applyFont="1" applyFill="1" applyBorder="1" applyAlignment="1">
      <alignment horizontal="center" vertical="center" wrapText="1"/>
    </xf>
    <xf numFmtId="0" fontId="54" fillId="0" borderId="12" xfId="3" applyFont="1" applyBorder="1" applyAlignment="1">
      <alignment horizontal="center" vertical="center"/>
    </xf>
    <xf numFmtId="0" fontId="54" fillId="0" borderId="12" xfId="3" applyFont="1" applyBorder="1" applyAlignment="1">
      <alignment horizontal="left" vertical="center"/>
    </xf>
    <xf numFmtId="0" fontId="56" fillId="0" borderId="12" xfId="3" applyFont="1" applyBorder="1" applyAlignment="1">
      <alignment vertical="center" wrapText="1"/>
    </xf>
    <xf numFmtId="0" fontId="56" fillId="0" borderId="11" xfId="3" applyFont="1" applyBorder="1" applyAlignment="1">
      <alignment vertical="center"/>
    </xf>
    <xf numFmtId="9" fontId="56" fillId="0" borderId="11" xfId="28" applyFont="1" applyBorder="1" applyAlignment="1">
      <alignment vertical="center"/>
    </xf>
    <xf numFmtId="0" fontId="10" fillId="0" borderId="27" xfId="3" applyFont="1" applyBorder="1" applyAlignment="1">
      <alignment horizontal="center" vertical="center"/>
    </xf>
    <xf numFmtId="0" fontId="10" fillId="0" borderId="27" xfId="3" applyFont="1" applyBorder="1" applyAlignment="1">
      <alignment horizontal="left" vertical="center"/>
    </xf>
    <xf numFmtId="165" fontId="9" fillId="0" borderId="66" xfId="3" applyNumberFormat="1" applyFont="1" applyBorder="1" applyAlignment="1">
      <alignment horizontal="right" vertical="center"/>
    </xf>
    <xf numFmtId="3" fontId="9" fillId="0" borderId="66" xfId="3" applyNumberFormat="1" applyFont="1" applyBorder="1" applyAlignment="1">
      <alignment horizontal="right" vertical="center"/>
    </xf>
    <xf numFmtId="0" fontId="10" fillId="0" borderId="67" xfId="3" applyFont="1" applyBorder="1" applyAlignment="1">
      <alignment vertical="center"/>
    </xf>
    <xf numFmtId="3" fontId="9" fillId="0" borderId="68" xfId="3" applyNumberFormat="1" applyFont="1" applyBorder="1" applyAlignment="1">
      <alignment vertical="center"/>
    </xf>
    <xf numFmtId="3" fontId="9" fillId="0" borderId="69" xfId="3" applyNumberFormat="1" applyFont="1" applyBorder="1" applyAlignment="1">
      <alignment vertical="center"/>
    </xf>
    <xf numFmtId="3" fontId="9" fillId="0" borderId="67" xfId="3" applyNumberFormat="1" applyFont="1" applyBorder="1" applyAlignment="1">
      <alignment vertical="center"/>
    </xf>
    <xf numFmtId="3" fontId="9" fillId="0" borderId="5" xfId="3" applyNumberFormat="1" applyFont="1" applyBorder="1" applyAlignment="1">
      <alignment vertical="center"/>
    </xf>
    <xf numFmtId="0" fontId="9" fillId="0" borderId="5" xfId="3" applyFont="1" applyBorder="1" applyAlignment="1">
      <alignment vertical="center"/>
    </xf>
    <xf numFmtId="0" fontId="9" fillId="0" borderId="67" xfId="3" applyFont="1" applyBorder="1" applyAlignment="1">
      <alignment vertical="center"/>
    </xf>
    <xf numFmtId="9" fontId="9" fillId="0" borderId="67" xfId="28" applyFont="1" applyBorder="1" applyAlignment="1">
      <alignment vertical="center"/>
    </xf>
    <xf numFmtId="165" fontId="56" fillId="8" borderId="19" xfId="3" applyNumberFormat="1" applyFont="1" applyFill="1" applyBorder="1" applyAlignment="1">
      <alignment horizontal="center" vertical="center"/>
    </xf>
    <xf numFmtId="165" fontId="56" fillId="9" borderId="19" xfId="3" applyNumberFormat="1" applyFont="1" applyFill="1" applyBorder="1" applyAlignment="1">
      <alignment horizontal="center" vertical="center"/>
    </xf>
    <xf numFmtId="3" fontId="56" fillId="9" borderId="19" xfId="3" applyNumberFormat="1" applyFont="1" applyFill="1" applyBorder="1" applyAlignment="1">
      <alignment horizontal="center" vertical="center" wrapText="1"/>
    </xf>
    <xf numFmtId="0" fontId="56" fillId="10" borderId="19" xfId="3" applyFont="1" applyFill="1" applyBorder="1" applyAlignment="1">
      <alignment horizontal="center" vertical="center" wrapText="1"/>
    </xf>
    <xf numFmtId="9" fontId="56" fillId="10" borderId="19" xfId="28" applyFont="1" applyFill="1" applyBorder="1" applyAlignment="1">
      <alignment horizontal="center" vertical="center" wrapText="1"/>
    </xf>
    <xf numFmtId="165" fontId="9" fillId="0" borderId="19" xfId="3" applyNumberFormat="1" applyFont="1" applyBorder="1" applyAlignment="1">
      <alignment horizontal="right" vertical="center"/>
    </xf>
    <xf numFmtId="3" fontId="9" fillId="0" borderId="19" xfId="3" applyNumberFormat="1" applyFont="1" applyBorder="1" applyAlignment="1">
      <alignment horizontal="right" vertical="center"/>
    </xf>
    <xf numFmtId="0" fontId="10" fillId="0" borderId="19" xfId="3" applyFont="1" applyBorder="1" applyAlignment="1">
      <alignment vertical="center"/>
    </xf>
    <xf numFmtId="3" fontId="9" fillId="0" borderId="19" xfId="3" applyNumberFormat="1" applyFont="1" applyBorder="1" applyAlignment="1">
      <alignment vertical="center"/>
    </xf>
    <xf numFmtId="0" fontId="9" fillId="0" borderId="19" xfId="3" applyFont="1" applyBorder="1" applyAlignment="1">
      <alignment vertical="center"/>
    </xf>
    <xf numFmtId="9" fontId="9" fillId="0" borderId="19" xfId="28" applyFont="1" applyBorder="1" applyAlignment="1">
      <alignment vertical="center"/>
    </xf>
    <xf numFmtId="0" fontId="9" fillId="0" borderId="19" xfId="0" quotePrefix="1" applyFont="1" applyBorder="1" applyAlignment="1">
      <alignment horizontal="left"/>
    </xf>
    <xf numFmtId="165" fontId="18" fillId="0" borderId="19" xfId="0" applyNumberFormat="1" applyFont="1" applyBorder="1" applyAlignment="1">
      <alignment horizontal="left" vertical="center" wrapText="1"/>
    </xf>
    <xf numFmtId="165" fontId="14" fillId="0" borderId="19" xfId="0" applyNumberFormat="1" applyFont="1" applyBorder="1" applyAlignment="1">
      <alignment horizontal="left" vertical="center"/>
    </xf>
    <xf numFmtId="3" fontId="10" fillId="0" borderId="19" xfId="0" applyNumberFormat="1" applyFont="1" applyBorder="1" applyAlignment="1">
      <alignment horizontal="center" vertical="center"/>
    </xf>
    <xf numFmtId="0" fontId="10" fillId="0" borderId="19" xfId="0" applyFont="1" applyBorder="1" applyAlignment="1">
      <alignment horizontal="center" vertical="center"/>
    </xf>
    <xf numFmtId="9" fontId="10" fillId="0" borderId="19" xfId="28" applyFont="1" applyBorder="1" applyAlignment="1">
      <alignment horizontal="center" vertical="center"/>
    </xf>
    <xf numFmtId="165" fontId="54" fillId="0" borderId="19" xfId="0" applyNumberFormat="1" applyFont="1" applyBorder="1" applyAlignment="1">
      <alignment horizontal="center" vertical="top"/>
    </xf>
    <xf numFmtId="165" fontId="10" fillId="0" borderId="19" xfId="0" applyNumberFormat="1" applyFont="1" applyBorder="1" applyAlignment="1">
      <alignment horizontal="center" vertical="top"/>
    </xf>
    <xf numFmtId="165" fontId="7" fillId="0" borderId="19" xfId="0" applyNumberFormat="1" applyFont="1" applyBorder="1" applyAlignment="1">
      <alignment horizontal="center" vertical="center"/>
    </xf>
    <xf numFmtId="3" fontId="7" fillId="0" borderId="19" xfId="0" applyNumberFormat="1" applyFont="1" applyBorder="1" applyAlignment="1">
      <alignment horizontal="center" vertical="center"/>
    </xf>
    <xf numFmtId="0" fontId="7" fillId="0" borderId="19" xfId="9" applyNumberFormat="1" applyFont="1" applyFill="1" applyBorder="1" applyAlignment="1">
      <alignment horizontal="center" vertical="center"/>
    </xf>
    <xf numFmtId="9" fontId="7" fillId="2" borderId="19" xfId="28" applyFont="1" applyFill="1" applyBorder="1" applyAlignment="1">
      <alignment horizontal="center" vertical="center"/>
    </xf>
    <xf numFmtId="0" fontId="7" fillId="2" borderId="19" xfId="1" applyNumberFormat="1" applyFont="1" applyFill="1" applyBorder="1" applyAlignment="1">
      <alignment horizontal="center" vertical="center"/>
    </xf>
    <xf numFmtId="9" fontId="7" fillId="2" borderId="19" xfId="28" applyFont="1" applyFill="1" applyBorder="1" applyAlignment="1">
      <alignment horizontal="right"/>
    </xf>
    <xf numFmtId="0" fontId="7" fillId="2" borderId="19" xfId="1" applyNumberFormat="1" applyFont="1" applyFill="1" applyBorder="1" applyAlignment="1">
      <alignment horizontal="right"/>
    </xf>
    <xf numFmtId="167" fontId="7" fillId="0" borderId="19" xfId="0" applyNumberFormat="1" applyFont="1" applyBorder="1" applyAlignment="1">
      <alignment horizontal="center"/>
    </xf>
    <xf numFmtId="3" fontId="7" fillId="0" borderId="19" xfId="0" applyNumberFormat="1" applyFont="1" applyBorder="1" applyAlignment="1">
      <alignment horizontal="center"/>
    </xf>
    <xf numFmtId="167" fontId="7" fillId="0" borderId="19" xfId="9" applyNumberFormat="1" applyFont="1" applyFill="1" applyBorder="1" applyAlignment="1">
      <alignment horizontal="right"/>
    </xf>
    <xf numFmtId="0" fontId="7" fillId="0" borderId="19" xfId="9" applyNumberFormat="1" applyFont="1" applyFill="1" applyBorder="1" applyAlignment="1">
      <alignment horizontal="right"/>
    </xf>
    <xf numFmtId="167" fontId="7" fillId="2" borderId="19" xfId="1" applyNumberFormat="1" applyFont="1" applyFill="1" applyBorder="1" applyAlignment="1">
      <alignment horizontal="right"/>
    </xf>
    <xf numFmtId="167" fontId="7" fillId="0" borderId="19" xfId="0" applyNumberFormat="1" applyFont="1" applyBorder="1" applyAlignment="1">
      <alignment horizontal="center" vertical="center"/>
    </xf>
    <xf numFmtId="167" fontId="7" fillId="0" borderId="19" xfId="9" applyNumberFormat="1" applyFont="1" applyFill="1" applyBorder="1" applyAlignment="1">
      <alignment horizontal="right" vertical="center"/>
    </xf>
    <xf numFmtId="0" fontId="7" fillId="0" borderId="19" xfId="0" applyFont="1" applyBorder="1" applyAlignment="1">
      <alignment horizontal="center"/>
    </xf>
    <xf numFmtId="0" fontId="51" fillId="3" borderId="19" xfId="0" applyFont="1" applyFill="1" applyBorder="1" applyAlignment="1">
      <alignment horizontal="center" vertical="top"/>
    </xf>
    <xf numFmtId="0" fontId="18" fillId="3" borderId="19" xfId="0" applyFont="1" applyFill="1" applyBorder="1" applyAlignment="1">
      <alignment horizontal="left" vertical="center"/>
    </xf>
    <xf numFmtId="9" fontId="18" fillId="3" borderId="19" xfId="28" applyFont="1" applyFill="1" applyBorder="1" applyAlignment="1">
      <alignment horizontal="center" vertical="center"/>
    </xf>
    <xf numFmtId="0" fontId="10" fillId="0" borderId="0" xfId="3" applyFont="1" applyAlignment="1">
      <alignment horizontal="center" vertical="center"/>
    </xf>
    <xf numFmtId="0" fontId="10" fillId="0" borderId="0" xfId="3" applyFont="1" applyAlignment="1">
      <alignment horizontal="left" vertical="center"/>
    </xf>
    <xf numFmtId="165" fontId="10" fillId="0" borderId="0" xfId="3" applyNumberFormat="1" applyFont="1" applyAlignment="1">
      <alignment horizontal="justify" vertical="center"/>
    </xf>
    <xf numFmtId="3" fontId="9" fillId="0" borderId="0" xfId="3" applyNumberFormat="1" applyFont="1" applyAlignment="1">
      <alignment horizontal="right" vertical="center"/>
    </xf>
    <xf numFmtId="9" fontId="10" fillId="0" borderId="0" xfId="28" applyFont="1" applyBorder="1" applyAlignment="1">
      <alignment vertical="center"/>
    </xf>
    <xf numFmtId="9" fontId="10" fillId="0" borderId="0" xfId="28" applyFont="1" applyAlignment="1">
      <alignment horizontal="center"/>
    </xf>
    <xf numFmtId="9" fontId="8" fillId="0" borderId="0" xfId="28" applyFont="1"/>
    <xf numFmtId="0" fontId="10" fillId="2" borderId="19"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9" xfId="0" applyFont="1" applyFill="1" applyBorder="1" applyAlignment="1">
      <alignment horizontal="right"/>
    </xf>
    <xf numFmtId="0" fontId="9" fillId="2" borderId="19" xfId="3" applyFont="1" applyFill="1" applyBorder="1" applyAlignment="1">
      <alignment vertical="center"/>
    </xf>
    <xf numFmtId="171" fontId="34" fillId="0" borderId="19" xfId="0" applyNumberFormat="1" applyFont="1" applyBorder="1" applyAlignment="1">
      <alignment horizontal="center" vertical="center" wrapText="1"/>
    </xf>
    <xf numFmtId="2" fontId="17" fillId="0" borderId="0" xfId="0" applyNumberFormat="1" applyFont="1"/>
    <xf numFmtId="0" fontId="60" fillId="0" borderId="0" xfId="14" applyFont="1" applyAlignment="1">
      <alignment horizontal="center" vertical="center"/>
    </xf>
    <xf numFmtId="0" fontId="12" fillId="0" borderId="0" xfId="14" applyFont="1" applyAlignment="1">
      <alignment horizontal="center" vertical="center"/>
    </xf>
    <xf numFmtId="0" fontId="11" fillId="0" borderId="0" xfId="8" applyFont="1" applyAlignment="1">
      <alignment horizontal="center" vertical="center"/>
    </xf>
    <xf numFmtId="0" fontId="62" fillId="0" borderId="14" xfId="14" applyFont="1" applyBorder="1" applyAlignment="1">
      <alignment horizontal="left" vertical="center"/>
    </xf>
    <xf numFmtId="0" fontId="62" fillId="0" borderId="15" xfId="14" applyFont="1" applyBorder="1" applyAlignment="1">
      <alignment horizontal="left" vertical="center"/>
    </xf>
    <xf numFmtId="0" fontId="62" fillId="3" borderId="16" xfId="14" applyFont="1" applyFill="1" applyBorder="1" applyAlignment="1">
      <alignment horizontal="right" vertical="center"/>
    </xf>
    <xf numFmtId="0" fontId="62" fillId="3" borderId="17" xfId="14" applyFont="1" applyFill="1" applyBorder="1" applyAlignment="1">
      <alignment horizontal="right" vertical="center"/>
    </xf>
    <xf numFmtId="0" fontId="62" fillId="0" borderId="39" xfId="14" applyFont="1" applyBorder="1" applyAlignment="1">
      <alignment horizontal="left" vertical="center"/>
    </xf>
    <xf numFmtId="0" fontId="12" fillId="0" borderId="0" xfId="14" applyFont="1" applyAlignment="1">
      <alignment horizontal="center" vertical="center" wrapText="1"/>
    </xf>
    <xf numFmtId="0" fontId="13" fillId="2" borderId="7" xfId="8" applyFont="1" applyFill="1" applyBorder="1" applyAlignment="1">
      <alignment horizontal="center" vertical="center"/>
    </xf>
    <xf numFmtId="0" fontId="12" fillId="0" borderId="14" xfId="14" applyFont="1" applyBorder="1" applyAlignment="1">
      <alignment horizontal="center" vertical="center"/>
    </xf>
    <xf numFmtId="0" fontId="12" fillId="0" borderId="15" xfId="14" applyFont="1" applyBorder="1" applyAlignment="1">
      <alignment horizontal="center" vertical="center"/>
    </xf>
    <xf numFmtId="165" fontId="58" fillId="0" borderId="0" xfId="3" applyNumberFormat="1" applyFont="1" applyAlignment="1">
      <alignment horizontal="left" vertical="center"/>
    </xf>
    <xf numFmtId="165" fontId="56" fillId="8" borderId="42" xfId="3" applyNumberFormat="1" applyFont="1" applyFill="1" applyBorder="1" applyAlignment="1">
      <alignment horizontal="center" vertical="center"/>
    </xf>
    <xf numFmtId="165" fontId="56" fillId="8" borderId="43" xfId="3" applyNumberFormat="1" applyFont="1" applyFill="1" applyBorder="1" applyAlignment="1">
      <alignment horizontal="center" vertical="center"/>
    </xf>
    <xf numFmtId="165" fontId="56" fillId="8" borderId="49" xfId="3" applyNumberFormat="1" applyFont="1" applyFill="1" applyBorder="1" applyAlignment="1">
      <alignment horizontal="center" vertical="center"/>
    </xf>
    <xf numFmtId="165" fontId="56" fillId="8" borderId="33" xfId="3" applyNumberFormat="1" applyFont="1" applyFill="1" applyBorder="1" applyAlignment="1">
      <alignment horizontal="center" vertical="center"/>
    </xf>
    <xf numFmtId="165" fontId="56" fillId="8" borderId="44" xfId="3" applyNumberFormat="1" applyFont="1" applyFill="1" applyBorder="1" applyAlignment="1">
      <alignment horizontal="center" vertical="center"/>
    </xf>
    <xf numFmtId="165" fontId="56" fillId="8" borderId="50" xfId="3" applyNumberFormat="1" applyFont="1" applyFill="1" applyBorder="1" applyAlignment="1">
      <alignment horizontal="center" vertical="center"/>
    </xf>
    <xf numFmtId="165" fontId="57" fillId="9" borderId="45" xfId="3" applyNumberFormat="1" applyFont="1" applyFill="1" applyBorder="1" applyAlignment="1">
      <alignment horizontal="center" vertical="center"/>
    </xf>
    <xf numFmtId="165" fontId="57" fillId="9" borderId="46" xfId="3" applyNumberFormat="1" applyFont="1" applyFill="1" applyBorder="1" applyAlignment="1">
      <alignment horizontal="center" vertical="center"/>
    </xf>
    <xf numFmtId="165" fontId="57" fillId="9" borderId="47" xfId="3" applyNumberFormat="1" applyFont="1" applyFill="1" applyBorder="1" applyAlignment="1">
      <alignment horizontal="center" vertical="center"/>
    </xf>
    <xf numFmtId="165" fontId="57" fillId="10" borderId="16" xfId="3" applyNumberFormat="1" applyFont="1" applyFill="1" applyBorder="1" applyAlignment="1">
      <alignment horizontal="center" vertical="center"/>
    </xf>
    <xf numFmtId="165" fontId="57" fillId="10" borderId="48" xfId="3" applyNumberFormat="1" applyFont="1" applyFill="1" applyBorder="1" applyAlignment="1">
      <alignment horizontal="center" vertical="center"/>
    </xf>
    <xf numFmtId="165" fontId="57" fillId="10" borderId="17" xfId="3" applyNumberFormat="1" applyFont="1" applyFill="1" applyBorder="1" applyAlignment="1">
      <alignment horizontal="center" vertical="center"/>
    </xf>
    <xf numFmtId="165" fontId="56" fillId="9" borderId="51" xfId="3" applyNumberFormat="1" applyFont="1" applyFill="1" applyBorder="1" applyAlignment="1">
      <alignment horizontal="center" vertical="center"/>
    </xf>
    <xf numFmtId="165" fontId="56" fillId="9" borderId="55" xfId="3" applyNumberFormat="1" applyFont="1" applyFill="1" applyBorder="1" applyAlignment="1">
      <alignment horizontal="center" vertical="center"/>
    </xf>
    <xf numFmtId="3" fontId="56" fillId="9" borderId="19" xfId="3" applyNumberFormat="1" applyFont="1" applyFill="1" applyBorder="1" applyAlignment="1">
      <alignment horizontal="center" vertical="center"/>
    </xf>
    <xf numFmtId="3" fontId="56" fillId="9" borderId="27" xfId="3" applyNumberFormat="1" applyFont="1" applyFill="1" applyBorder="1" applyAlignment="1">
      <alignment horizontal="center" vertical="center"/>
    </xf>
    <xf numFmtId="3" fontId="56" fillId="9" borderId="23" xfId="3" applyNumberFormat="1" applyFont="1" applyFill="1" applyBorder="1" applyAlignment="1">
      <alignment horizontal="center" vertical="center"/>
    </xf>
    <xf numFmtId="3" fontId="56" fillId="9" borderId="25" xfId="3" applyNumberFormat="1" applyFont="1" applyFill="1" applyBorder="1" applyAlignment="1">
      <alignment horizontal="center" vertical="center"/>
    </xf>
    <xf numFmtId="9" fontId="56" fillId="10" borderId="42" xfId="5" applyFont="1" applyFill="1" applyBorder="1" applyAlignment="1">
      <alignment horizontal="center" vertical="center" wrapText="1"/>
    </xf>
    <xf numFmtId="9" fontId="56" fillId="10" borderId="8" xfId="5" applyFont="1" applyFill="1" applyBorder="1" applyAlignment="1">
      <alignment horizontal="center" vertical="center" wrapText="1"/>
    </xf>
    <xf numFmtId="3" fontId="56" fillId="10" borderId="20" xfId="3" applyNumberFormat="1" applyFont="1" applyFill="1" applyBorder="1" applyAlignment="1">
      <alignment horizontal="center" vertical="center" wrapText="1"/>
    </xf>
    <xf numFmtId="3" fontId="56" fillId="10" borderId="56" xfId="3" applyNumberFormat="1" applyFont="1" applyFill="1" applyBorder="1" applyAlignment="1">
      <alignment horizontal="center" vertical="center" wrapText="1"/>
    </xf>
    <xf numFmtId="0" fontId="10" fillId="0" borderId="0" xfId="3" applyFont="1" applyAlignment="1">
      <alignment horizontal="left" vertical="top" wrapText="1"/>
    </xf>
    <xf numFmtId="3" fontId="56" fillId="9" borderId="52" xfId="3" applyNumberFormat="1" applyFont="1" applyFill="1" applyBorder="1" applyAlignment="1">
      <alignment horizontal="center" vertical="center" wrapText="1"/>
    </xf>
    <xf numFmtId="3" fontId="56" fillId="9" borderId="50" xfId="3" applyNumberFormat="1" applyFont="1" applyFill="1" applyBorder="1" applyAlignment="1">
      <alignment horizontal="center" vertical="center" wrapText="1"/>
    </xf>
    <xf numFmtId="3" fontId="56" fillId="10" borderId="53" xfId="3" applyNumberFormat="1" applyFont="1" applyFill="1" applyBorder="1" applyAlignment="1">
      <alignment horizontal="center" vertical="center" wrapText="1"/>
    </xf>
    <xf numFmtId="3" fontId="56" fillId="10" borderId="36" xfId="3" applyNumberFormat="1" applyFont="1" applyFill="1" applyBorder="1" applyAlignment="1">
      <alignment horizontal="center" vertical="center" wrapText="1"/>
    </xf>
    <xf numFmtId="3" fontId="56" fillId="10" borderId="37" xfId="3" applyNumberFormat="1" applyFont="1" applyFill="1" applyBorder="1" applyAlignment="1">
      <alignment horizontal="center" vertical="center" wrapText="1"/>
    </xf>
    <xf numFmtId="3" fontId="56" fillId="10" borderId="1" xfId="3" applyNumberFormat="1" applyFont="1" applyFill="1" applyBorder="1" applyAlignment="1">
      <alignment horizontal="center" vertical="center" wrapText="1"/>
    </xf>
    <xf numFmtId="3" fontId="56" fillId="10" borderId="18" xfId="3" applyNumberFormat="1" applyFont="1" applyFill="1" applyBorder="1" applyAlignment="1">
      <alignment horizontal="center" vertical="center" wrapText="1"/>
    </xf>
    <xf numFmtId="3" fontId="56" fillId="10" borderId="54" xfId="3" applyNumberFormat="1" applyFont="1" applyFill="1" applyBorder="1" applyAlignment="1">
      <alignment horizontal="center" vertical="center" wrapText="1"/>
    </xf>
    <xf numFmtId="165" fontId="56" fillId="8" borderId="8" xfId="3" applyNumberFormat="1" applyFont="1" applyFill="1" applyBorder="1" applyAlignment="1">
      <alignment horizontal="center" vertical="center"/>
    </xf>
    <xf numFmtId="165" fontId="56" fillId="8" borderId="9" xfId="3" applyNumberFormat="1" applyFont="1" applyFill="1" applyBorder="1" applyAlignment="1">
      <alignment horizontal="center" vertical="center"/>
    </xf>
    <xf numFmtId="165" fontId="56" fillId="8" borderId="62" xfId="3" applyNumberFormat="1" applyFont="1" applyFill="1" applyBorder="1" applyAlignment="1">
      <alignment horizontal="center" vertical="center"/>
    </xf>
    <xf numFmtId="165" fontId="56" fillId="9" borderId="63" xfId="3" applyNumberFormat="1" applyFont="1" applyFill="1" applyBorder="1" applyAlignment="1">
      <alignment horizontal="center" vertical="center"/>
    </xf>
    <xf numFmtId="3" fontId="56" fillId="9" borderId="64" xfId="3" applyNumberFormat="1" applyFont="1" applyFill="1" applyBorder="1" applyAlignment="1">
      <alignment horizontal="center" vertical="center"/>
    </xf>
    <xf numFmtId="3" fontId="56" fillId="9" borderId="62" xfId="3" applyNumberFormat="1" applyFont="1" applyFill="1" applyBorder="1" applyAlignment="1">
      <alignment horizontal="center" vertical="center" wrapText="1"/>
    </xf>
    <xf numFmtId="3" fontId="56" fillId="10" borderId="10" xfId="3" applyNumberFormat="1" applyFont="1" applyFill="1" applyBorder="1" applyAlignment="1">
      <alignment horizontal="center" vertical="center" wrapText="1"/>
    </xf>
    <xf numFmtId="0" fontId="50" fillId="0" borderId="19" xfId="0" applyFont="1" applyBorder="1" applyAlignment="1">
      <alignment horizontal="right" vertical="center"/>
    </xf>
    <xf numFmtId="167" fontId="50" fillId="0" borderId="19" xfId="0" applyNumberFormat="1" applyFont="1" applyBorder="1" applyAlignment="1">
      <alignment horizontal="center" vertical="center"/>
    </xf>
    <xf numFmtId="0" fontId="51" fillId="0" borderId="19" xfId="19" applyFont="1" applyBorder="1" applyAlignment="1">
      <alignment horizontal="left"/>
    </xf>
    <xf numFmtId="0" fontId="18" fillId="0" borderId="19" xfId="19" applyFont="1" applyBorder="1" applyAlignment="1">
      <alignment horizontal="left" vertical="center"/>
    </xf>
    <xf numFmtId="0" fontId="18" fillId="0" borderId="19" xfId="19" applyFont="1" applyBorder="1" applyAlignment="1">
      <alignment horizontal="center" vertical="center"/>
    </xf>
    <xf numFmtId="164" fontId="18" fillId="0" borderId="19" xfId="16" applyFont="1" applyFill="1" applyBorder="1" applyAlignment="1">
      <alignment horizontal="center" vertical="center"/>
    </xf>
    <xf numFmtId="0" fontId="73" fillId="0" borderId="0" xfId="0" applyFont="1" applyAlignment="1">
      <alignment horizontal="center" vertical="center" wrapText="1"/>
    </xf>
    <xf numFmtId="0" fontId="70" fillId="0" borderId="27" xfId="0" applyFont="1" applyBorder="1" applyAlignment="1">
      <alignment horizontal="center" vertical="center"/>
    </xf>
    <xf numFmtId="0" fontId="70" fillId="0" borderId="1" xfId="0" applyFont="1" applyBorder="1" applyAlignment="1">
      <alignment horizontal="center" vertical="center"/>
    </xf>
    <xf numFmtId="0" fontId="70" fillId="0" borderId="28" xfId="0" applyFont="1" applyBorder="1" applyAlignment="1">
      <alignment horizontal="center" vertical="center"/>
    </xf>
    <xf numFmtId="0" fontId="70" fillId="0" borderId="5" xfId="0" applyFont="1" applyBorder="1" applyAlignment="1">
      <alignment horizontal="center" vertical="center"/>
    </xf>
    <xf numFmtId="0" fontId="18" fillId="0" borderId="19" xfId="19" applyFont="1" applyBorder="1" applyAlignment="1">
      <alignment vertical="center"/>
    </xf>
    <xf numFmtId="0" fontId="88" fillId="0" borderId="0" xfId="19" applyFont="1" applyAlignment="1">
      <alignment horizontal="left" vertical="top" wrapText="1"/>
    </xf>
    <xf numFmtId="0" fontId="88" fillId="0" borderId="0" xfId="19" applyFont="1" applyAlignment="1">
      <alignment horizontal="left" vertical="top"/>
    </xf>
    <xf numFmtId="0" fontId="71" fillId="7" borderId="19" xfId="19" applyFont="1" applyFill="1" applyBorder="1" applyAlignment="1">
      <alignment horizontal="center" vertical="center" wrapText="1"/>
    </xf>
    <xf numFmtId="0" fontId="18" fillId="0" borderId="23" xfId="19" applyFont="1" applyBorder="1" applyAlignment="1">
      <alignment horizontal="left" vertical="center"/>
    </xf>
    <xf numFmtId="0" fontId="18" fillId="0" borderId="24" xfId="19" applyFont="1" applyBorder="1" applyAlignment="1">
      <alignment horizontal="left" vertical="center"/>
    </xf>
    <xf numFmtId="0" fontId="18" fillId="0" borderId="25" xfId="19" applyFont="1" applyBorder="1" applyAlignment="1">
      <alignment horizontal="left" vertical="center"/>
    </xf>
    <xf numFmtId="0" fontId="51" fillId="0" borderId="19" xfId="19" applyFont="1" applyBorder="1" applyAlignment="1">
      <alignment horizontal="center"/>
    </xf>
    <xf numFmtId="0" fontId="18" fillId="0" borderId="0" xfId="19" applyFont="1" applyAlignment="1">
      <alignment horizontal="left" vertical="top" wrapText="1"/>
    </xf>
    <xf numFmtId="0" fontId="18" fillId="0" borderId="0" xfId="19" applyFont="1" applyAlignment="1">
      <alignment horizontal="left" vertical="top"/>
    </xf>
    <xf numFmtId="0" fontId="18" fillId="0" borderId="19" xfId="19" applyFont="1" applyBorder="1" applyAlignment="1">
      <alignment horizontal="left" vertical="top" wrapText="1"/>
    </xf>
    <xf numFmtId="0" fontId="18" fillId="0" borderId="19" xfId="19" applyFont="1" applyBorder="1" applyAlignment="1">
      <alignment horizontal="left" vertical="top"/>
    </xf>
    <xf numFmtId="0" fontId="73" fillId="0" borderId="28" xfId="0" applyFont="1" applyBorder="1" applyAlignment="1">
      <alignment horizontal="center" vertical="center" wrapText="1"/>
    </xf>
    <xf numFmtId="0" fontId="73" fillId="0" borderId="30" xfId="0" applyFont="1" applyBorder="1" applyAlignment="1">
      <alignment horizontal="center" vertical="center" wrapText="1"/>
    </xf>
    <xf numFmtId="0" fontId="73" fillId="0" borderId="29" xfId="0" applyFont="1" applyBorder="1" applyAlignment="1">
      <alignment horizontal="center" vertical="center" wrapText="1"/>
    </xf>
    <xf numFmtId="0" fontId="73" fillId="0" borderId="18" xfId="0" applyFont="1" applyBorder="1" applyAlignment="1">
      <alignment horizontal="center" vertical="center" wrapText="1"/>
    </xf>
    <xf numFmtId="0" fontId="73" fillId="0" borderId="36" xfId="0" applyFont="1" applyBorder="1" applyAlignment="1">
      <alignment horizontal="center" vertical="center" wrapText="1"/>
    </xf>
    <xf numFmtId="0" fontId="73" fillId="0" borderId="37" xfId="0" applyFont="1" applyBorder="1" applyAlignment="1">
      <alignment horizontal="center" vertical="center" wrapText="1"/>
    </xf>
    <xf numFmtId="0" fontId="52" fillId="0" borderId="23" xfId="0" applyFont="1" applyBorder="1" applyAlignment="1">
      <alignment horizontal="center" vertical="center" wrapText="1"/>
    </xf>
    <xf numFmtId="0" fontId="52" fillId="0" borderId="24" xfId="0" applyFont="1" applyBorder="1" applyAlignment="1">
      <alignment horizontal="center" vertical="center" wrapText="1"/>
    </xf>
    <xf numFmtId="0" fontId="52" fillId="0" borderId="25" xfId="0" applyFont="1" applyBorder="1" applyAlignment="1">
      <alignment horizontal="center" vertical="center" wrapText="1"/>
    </xf>
    <xf numFmtId="0" fontId="44" fillId="0" borderId="23" xfId="8" applyFont="1" applyBorder="1" applyAlignment="1">
      <alignment horizontal="center" vertical="center"/>
    </xf>
    <xf numFmtId="0" fontId="44" fillId="0" borderId="24" xfId="8" applyFont="1" applyBorder="1" applyAlignment="1">
      <alignment horizontal="center" vertical="center"/>
    </xf>
    <xf numFmtId="0" fontId="44" fillId="0" borderId="25" xfId="8" applyFont="1" applyBorder="1" applyAlignment="1">
      <alignment horizontal="center" vertic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167" fontId="50" fillId="0" borderId="23" xfId="0" applyNumberFormat="1" applyFont="1" applyBorder="1" applyAlignment="1">
      <alignment horizontal="center" vertical="center"/>
    </xf>
    <xf numFmtId="167" fontId="50" fillId="0" borderId="24" xfId="0" applyNumberFormat="1" applyFont="1" applyBorder="1" applyAlignment="1">
      <alignment horizontal="center" vertical="center"/>
    </xf>
    <xf numFmtId="167" fontId="50" fillId="0" borderId="25" xfId="0" applyNumberFormat="1" applyFont="1" applyBorder="1" applyAlignment="1">
      <alignment horizontal="center" vertical="center"/>
    </xf>
    <xf numFmtId="0" fontId="57" fillId="5" borderId="19" xfId="19" applyFont="1" applyFill="1" applyBorder="1" applyAlignment="1">
      <alignment horizontal="left" vertical="center"/>
    </xf>
    <xf numFmtId="43" fontId="18" fillId="0" borderId="19" xfId="20" applyFont="1" applyFill="1" applyBorder="1" applyAlignment="1">
      <alignment horizontal="center" vertical="center"/>
    </xf>
    <xf numFmtId="165" fontId="51" fillId="0" borderId="0" xfId="3" applyNumberFormat="1" applyFont="1" applyAlignment="1">
      <alignment horizontal="left" vertical="center"/>
    </xf>
    <xf numFmtId="165" fontId="18" fillId="0" borderId="0" xfId="3" applyNumberFormat="1" applyFont="1" applyAlignment="1">
      <alignment horizontal="left" vertical="center"/>
    </xf>
    <xf numFmtId="0" fontId="71" fillId="5" borderId="19" xfId="19" applyFont="1" applyFill="1" applyBorder="1" applyAlignment="1">
      <alignment horizontal="center" vertical="center" wrapText="1"/>
    </xf>
    <xf numFmtId="0" fontId="41" fillId="4" borderId="19" xfId="0" applyFont="1" applyFill="1" applyBorder="1" applyAlignment="1">
      <alignment horizontal="center" vertical="center"/>
    </xf>
    <xf numFmtId="0" fontId="29" fillId="0" borderId="19" xfId="0" applyFont="1" applyBorder="1" applyAlignment="1">
      <alignment horizontal="center" vertical="center" wrapText="1"/>
    </xf>
    <xf numFmtId="0" fontId="26" fillId="0" borderId="23" xfId="0" applyFont="1" applyBorder="1" applyAlignment="1">
      <alignment horizontal="center" vertical="center"/>
    </xf>
    <xf numFmtId="0" fontId="26" fillId="0" borderId="24" xfId="0" applyFont="1" applyBorder="1" applyAlignment="1">
      <alignment horizontal="center" vertical="center"/>
    </xf>
    <xf numFmtId="0" fontId="26" fillId="0" borderId="25" xfId="0" applyFont="1" applyBorder="1" applyAlignment="1">
      <alignment horizontal="center" vertical="center"/>
    </xf>
    <xf numFmtId="0" fontId="40" fillId="0" borderId="23" xfId="0" applyFont="1" applyBorder="1" applyAlignment="1">
      <alignment horizontal="center" vertical="center"/>
    </xf>
    <xf numFmtId="0" fontId="40" fillId="0" borderId="24" xfId="0" applyFont="1" applyBorder="1" applyAlignment="1">
      <alignment horizontal="center" vertical="center"/>
    </xf>
    <xf numFmtId="0" fontId="40" fillId="0" borderId="25" xfId="0" applyFont="1" applyBorder="1" applyAlignment="1">
      <alignment horizontal="center" vertical="center"/>
    </xf>
    <xf numFmtId="0" fontId="21" fillId="0" borderId="28" xfId="0" applyFont="1" applyBorder="1" applyAlignment="1">
      <alignment horizontal="center" vertical="center"/>
    </xf>
    <xf numFmtId="0" fontId="21" fillId="0" borderId="30" xfId="0" applyFont="1" applyBorder="1" applyAlignment="1">
      <alignment horizontal="center" vertical="center"/>
    </xf>
    <xf numFmtId="0" fontId="21" fillId="0" borderId="29" xfId="0" applyFont="1" applyBorder="1" applyAlignment="1">
      <alignment horizontal="center" vertical="center"/>
    </xf>
    <xf numFmtId="0" fontId="24" fillId="0" borderId="12" xfId="0" applyFont="1" applyBorder="1" applyAlignment="1">
      <alignment horizontal="center"/>
    </xf>
    <xf numFmtId="0" fontId="29" fillId="0" borderId="19" xfId="0" applyFont="1" applyBorder="1" applyAlignment="1">
      <alignment horizontal="left" vertical="center"/>
    </xf>
    <xf numFmtId="0" fontId="39" fillId="0" borderId="19" xfId="15" applyFont="1" applyBorder="1" applyAlignment="1">
      <alignment horizontal="center" vertical="center" wrapText="1"/>
    </xf>
    <xf numFmtId="0" fontId="39" fillId="0" borderId="27" xfId="15" applyFont="1" applyBorder="1" applyAlignment="1">
      <alignment horizontal="center" vertical="center" wrapText="1"/>
    </xf>
    <xf numFmtId="0" fontId="39" fillId="0" borderId="12" xfId="15" applyFont="1" applyBorder="1" applyAlignment="1">
      <alignment horizontal="center" vertical="center" wrapText="1"/>
    </xf>
    <xf numFmtId="0" fontId="29" fillId="0" borderId="19" xfId="0" applyFont="1" applyBorder="1" applyAlignment="1">
      <alignment horizontal="left" vertical="center" wrapText="1"/>
    </xf>
    <xf numFmtId="0" fontId="29" fillId="0" borderId="19" xfId="0" applyFont="1" applyBorder="1" applyAlignment="1">
      <alignment horizontal="center" vertical="center"/>
    </xf>
    <xf numFmtId="0" fontId="39" fillId="0" borderId="19" xfId="15" applyFont="1" applyBorder="1" applyAlignment="1">
      <alignment horizontal="center" vertical="center"/>
    </xf>
    <xf numFmtId="0" fontId="29" fillId="0" borderId="19" xfId="0" applyFont="1" applyBorder="1" applyAlignment="1">
      <alignment horizontal="center" wrapText="1"/>
    </xf>
    <xf numFmtId="0" fontId="17" fillId="0" borderId="30" xfId="0" applyFont="1" applyBorder="1" applyAlignment="1">
      <alignment horizontal="center" wrapText="1"/>
    </xf>
    <xf numFmtId="0" fontId="17" fillId="0" borderId="29" xfId="0" applyFont="1" applyBorder="1" applyAlignment="1">
      <alignment horizontal="center" wrapText="1"/>
    </xf>
    <xf numFmtId="0" fontId="17" fillId="0" borderId="36" xfId="0" applyFont="1" applyBorder="1" applyAlignment="1">
      <alignment horizontal="center" wrapText="1"/>
    </xf>
    <xf numFmtId="0" fontId="17" fillId="0" borderId="37" xfId="0" applyFont="1" applyBorder="1" applyAlignment="1">
      <alignment horizontal="center" wrapText="1"/>
    </xf>
    <xf numFmtId="0" fontId="29" fillId="0" borderId="19" xfId="15" applyFont="1" applyBorder="1" applyAlignment="1">
      <alignment horizontal="left" vertical="center" wrapText="1"/>
    </xf>
    <xf numFmtId="0" fontId="29" fillId="0" borderId="19" xfId="15" applyFont="1" applyBorder="1" applyAlignment="1">
      <alignment horizontal="center" wrapText="1"/>
    </xf>
    <xf numFmtId="0" fontId="29" fillId="0" borderId="19" xfId="15" applyFont="1" applyBorder="1" applyAlignment="1">
      <alignment horizontal="center" vertical="center"/>
    </xf>
    <xf numFmtId="0" fontId="29" fillId="0" borderId="27" xfId="0" applyFont="1" applyBorder="1" applyAlignment="1">
      <alignment horizontal="center" vertical="center" wrapText="1"/>
    </xf>
    <xf numFmtId="0" fontId="29" fillId="0" borderId="12" xfId="0" applyFont="1" applyBorder="1" applyAlignment="1">
      <alignment horizontal="center" vertical="center" wrapText="1"/>
    </xf>
    <xf numFmtId="0" fontId="29" fillId="0" borderId="23" xfId="0" applyFont="1" applyBorder="1" applyAlignment="1">
      <alignment horizontal="left" vertical="center"/>
    </xf>
    <xf numFmtId="0" fontId="29" fillId="0" borderId="25" xfId="0" applyFont="1" applyBorder="1" applyAlignment="1">
      <alignment horizontal="left" vertical="center"/>
    </xf>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29"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0" xfId="0" applyFont="1" applyAlignment="1">
      <alignment horizontal="center" vertical="center" wrapText="1"/>
    </xf>
    <xf numFmtId="0" fontId="29" fillId="0" borderId="33" xfId="0" applyFont="1" applyBorder="1" applyAlignment="1">
      <alignment horizontal="center" vertical="center" wrapText="1"/>
    </xf>
    <xf numFmtId="0" fontId="29" fillId="0" borderId="18" xfId="0" applyFont="1" applyBorder="1" applyAlignment="1">
      <alignment horizontal="center" vertical="center" wrapText="1"/>
    </xf>
    <xf numFmtId="0" fontId="29" fillId="0" borderId="36" xfId="0" applyFont="1" applyBorder="1" applyAlignment="1">
      <alignment horizontal="center" vertical="center" wrapText="1"/>
    </xf>
    <xf numFmtId="0" fontId="29" fillId="0" borderId="37" xfId="0" applyFont="1" applyBorder="1" applyAlignment="1">
      <alignment horizontal="center" vertical="center" wrapText="1"/>
    </xf>
    <xf numFmtId="0" fontId="29" fillId="0" borderId="23" xfId="0" applyFont="1" applyBorder="1" applyAlignment="1">
      <alignment horizontal="left" vertical="center" wrapText="1"/>
    </xf>
    <xf numFmtId="0" fontId="29" fillId="0" borderId="25" xfId="0" applyFont="1" applyBorder="1" applyAlignment="1">
      <alignment horizontal="left" vertical="center" wrapText="1"/>
    </xf>
    <xf numFmtId="0" fontId="29" fillId="0" borderId="27" xfId="0" applyFont="1" applyBorder="1" applyAlignment="1">
      <alignment horizontal="center" wrapText="1"/>
    </xf>
    <xf numFmtId="0" fontId="29" fillId="0" borderId="12" xfId="0" applyFont="1" applyBorder="1" applyAlignment="1">
      <alignment horizontal="center" wrapText="1"/>
    </xf>
    <xf numFmtId="0" fontId="29" fillId="0" borderId="27" xfId="0" applyFont="1" applyBorder="1" applyAlignment="1">
      <alignment horizontal="center" vertical="center"/>
    </xf>
    <xf numFmtId="0" fontId="29" fillId="0" borderId="12" xfId="0" applyFont="1" applyBorder="1" applyAlignment="1">
      <alignment horizontal="center" vertical="center"/>
    </xf>
    <xf numFmtId="0" fontId="29" fillId="0" borderId="23" xfId="0" applyFont="1" applyBorder="1" applyAlignment="1">
      <alignment horizontal="center" vertical="center"/>
    </xf>
    <xf numFmtId="0" fontId="29" fillId="0" borderId="24" xfId="0" applyFont="1" applyBorder="1" applyAlignment="1">
      <alignment horizontal="center" vertical="center"/>
    </xf>
    <xf numFmtId="0" fontId="29" fillId="0" borderId="25" xfId="0" applyFont="1" applyBorder="1" applyAlignment="1">
      <alignment horizontal="center" vertical="center"/>
    </xf>
    <xf numFmtId="0" fontId="24" fillId="0" borderId="18" xfId="0" applyFont="1" applyBorder="1" applyAlignment="1">
      <alignment horizontal="center"/>
    </xf>
    <xf numFmtId="0" fontId="24" fillId="0" borderId="36" xfId="0" applyFont="1" applyBorder="1" applyAlignment="1">
      <alignment horizontal="center"/>
    </xf>
    <xf numFmtId="0" fontId="24" fillId="0" borderId="37" xfId="0" applyFont="1" applyBorder="1" applyAlignment="1">
      <alignment horizontal="center"/>
    </xf>
    <xf numFmtId="0" fontId="21" fillId="0" borderId="19" xfId="0" applyFont="1" applyBorder="1" applyAlignment="1">
      <alignment horizontal="center" vertical="center" wrapText="1"/>
    </xf>
    <xf numFmtId="0" fontId="25" fillId="0" borderId="23" xfId="0" applyFont="1" applyBorder="1" applyAlignment="1">
      <alignment horizontal="center" vertical="center"/>
    </xf>
    <xf numFmtId="0" fontId="25" fillId="0" borderId="24" xfId="0" applyFont="1" applyBorder="1" applyAlignment="1">
      <alignment horizontal="center" vertical="center"/>
    </xf>
    <xf numFmtId="0" fontId="25" fillId="0" borderId="25" xfId="0" applyFont="1" applyBorder="1" applyAlignment="1">
      <alignment horizontal="center" vertical="center"/>
    </xf>
    <xf numFmtId="0" fontId="21" fillId="0" borderId="19" xfId="0" applyFont="1" applyBorder="1" applyAlignment="1">
      <alignment horizontal="left" vertical="center"/>
    </xf>
    <xf numFmtId="0" fontId="21" fillId="0" borderId="19" xfId="0" applyFont="1" applyBorder="1" applyAlignment="1">
      <alignment horizontal="left" vertical="center" wrapText="1"/>
    </xf>
    <xf numFmtId="0" fontId="21" fillId="0" borderId="19" xfId="0" applyFont="1" applyBorder="1" applyAlignment="1">
      <alignment horizontal="center" vertical="center"/>
    </xf>
    <xf numFmtId="0" fontId="39" fillId="0" borderId="19" xfId="0" applyFont="1" applyBorder="1" applyAlignment="1">
      <alignment horizontal="center" vertical="center"/>
    </xf>
    <xf numFmtId="0" fontId="39" fillId="0" borderId="19" xfId="0" applyFont="1" applyBorder="1" applyAlignment="1">
      <alignment horizontal="center" vertical="center" wrapText="1"/>
    </xf>
    <xf numFmtId="0" fontId="41" fillId="11" borderId="19" xfId="0" applyFont="1" applyFill="1" applyBorder="1" applyAlignment="1">
      <alignment horizontal="center" vertical="center"/>
    </xf>
    <xf numFmtId="0" fontId="80" fillId="11" borderId="19" xfId="0" applyFont="1" applyFill="1" applyBorder="1" applyAlignment="1">
      <alignment horizontal="center" vertical="center"/>
    </xf>
    <xf numFmtId="0" fontId="40" fillId="0" borderId="32" xfId="0" applyFont="1" applyBorder="1" applyAlignment="1">
      <alignment horizontal="center" vertical="center"/>
    </xf>
    <xf numFmtId="0" fontId="40" fillId="0" borderId="34" xfId="0" applyFont="1" applyBorder="1" applyAlignment="1">
      <alignment horizontal="center" vertical="center"/>
    </xf>
    <xf numFmtId="0" fontId="40" fillId="0" borderId="35" xfId="0" applyFont="1" applyBorder="1" applyAlignment="1">
      <alignment horizontal="center" vertical="center"/>
    </xf>
    <xf numFmtId="0" fontId="21" fillId="0" borderId="5" xfId="0" applyFont="1" applyBorder="1" applyAlignment="1">
      <alignment horizontal="center" vertical="center"/>
    </xf>
    <xf numFmtId="0" fontId="21" fillId="0" borderId="0" xfId="0" applyFont="1" applyAlignment="1">
      <alignment horizontal="center" vertical="center"/>
    </xf>
    <xf numFmtId="0" fontId="21" fillId="0" borderId="33" xfId="0" applyFont="1" applyBorder="1" applyAlignment="1">
      <alignment horizontal="center" vertical="center"/>
    </xf>
    <xf numFmtId="0" fontId="29" fillId="0" borderId="19" xfId="15" applyFont="1" applyBorder="1" applyAlignment="1">
      <alignment horizontal="center" vertical="center" wrapText="1"/>
    </xf>
    <xf numFmtId="0" fontId="26" fillId="0" borderId="23" xfId="15" applyFont="1" applyBorder="1" applyAlignment="1">
      <alignment horizontal="center" vertical="center"/>
    </xf>
    <xf numFmtId="0" fontId="26" fillId="0" borderId="24" xfId="15" applyFont="1" applyBorder="1" applyAlignment="1">
      <alignment horizontal="center" vertical="center"/>
    </xf>
    <xf numFmtId="0" fontId="26" fillId="0" borderId="25" xfId="15" applyFont="1" applyBorder="1" applyAlignment="1">
      <alignment horizontal="center" vertical="center"/>
    </xf>
    <xf numFmtId="0" fontId="40" fillId="0" borderId="23" xfId="15" applyFont="1" applyBorder="1" applyAlignment="1">
      <alignment horizontal="center" vertical="center"/>
    </xf>
    <xf numFmtId="0" fontId="40" fillId="0" borderId="24" xfId="15" applyFont="1" applyBorder="1" applyAlignment="1">
      <alignment horizontal="center" vertical="center"/>
    </xf>
    <xf numFmtId="0" fontId="40" fillId="0" borderId="25" xfId="15" applyFont="1" applyBorder="1" applyAlignment="1">
      <alignment horizontal="center" vertical="center"/>
    </xf>
    <xf numFmtId="0" fontId="21" fillId="0" borderId="28" xfId="15" applyFont="1" applyBorder="1" applyAlignment="1">
      <alignment horizontal="center" vertical="center"/>
    </xf>
    <xf numFmtId="0" fontId="21" fillId="0" borderId="30" xfId="15" applyFont="1" applyBorder="1" applyAlignment="1">
      <alignment horizontal="center" vertical="center"/>
    </xf>
    <xf numFmtId="0" fontId="21" fillId="0" borderId="29" xfId="15" applyFont="1" applyBorder="1" applyAlignment="1">
      <alignment horizontal="center" vertical="center"/>
    </xf>
    <xf numFmtId="0" fontId="24" fillId="0" borderId="12" xfId="15" applyFont="1" applyBorder="1" applyAlignment="1">
      <alignment horizontal="center"/>
    </xf>
    <xf numFmtId="0" fontId="29" fillId="0" borderId="19" xfId="15" applyFont="1" applyBorder="1" applyAlignment="1">
      <alignment horizontal="left" vertical="center"/>
    </xf>
    <xf numFmtId="0" fontId="39" fillId="0" borderId="27" xfId="0" applyFont="1" applyBorder="1" applyAlignment="1">
      <alignment horizontal="center" vertical="center"/>
    </xf>
    <xf numFmtId="0" fontId="39" fillId="0" borderId="12" xfId="0" applyFont="1" applyBorder="1" applyAlignment="1">
      <alignment horizontal="center" vertical="center"/>
    </xf>
    <xf numFmtId="167" fontId="0" fillId="0" borderId="0" xfId="0" applyNumberFormat="1"/>
    <xf numFmtId="43" fontId="0" fillId="0" borderId="0" xfId="0" applyNumberFormat="1"/>
    <xf numFmtId="0" fontId="12" fillId="0" borderId="19" xfId="0" applyFont="1" applyBorder="1" applyAlignment="1">
      <alignment vertical="center"/>
    </xf>
    <xf numFmtId="167" fontId="12" fillId="0" borderId="19" xfId="13" applyNumberFormat="1" applyFont="1" applyBorder="1" applyAlignment="1">
      <alignment vertical="center"/>
    </xf>
    <xf numFmtId="167" fontId="12" fillId="12" borderId="19" xfId="13" applyNumberFormat="1" applyFont="1" applyFill="1" applyBorder="1" applyAlignment="1">
      <alignment vertical="center"/>
    </xf>
    <xf numFmtId="167" fontId="62" fillId="0" borderId="19" xfId="13" applyNumberFormat="1" applyFont="1" applyBorder="1" applyAlignment="1">
      <alignment horizontal="center" vertical="center"/>
    </xf>
    <xf numFmtId="0" fontId="12" fillId="13" borderId="19" xfId="0" applyFont="1" applyFill="1" applyBorder="1" applyAlignment="1">
      <alignment vertical="center"/>
    </xf>
    <xf numFmtId="167" fontId="12" fillId="13" borderId="19" xfId="13" applyNumberFormat="1" applyFont="1" applyFill="1" applyBorder="1" applyAlignment="1">
      <alignment vertical="center"/>
    </xf>
  </cellXfs>
  <cellStyles count="29">
    <cellStyle name="Comma" xfId="13" builtinId="3"/>
    <cellStyle name="Comma 2" xfId="1" xr:uid="{00000000-0005-0000-0000-000001000000}"/>
    <cellStyle name="Comma 2 2" xfId="9" xr:uid="{00000000-0005-0000-0000-000002000000}"/>
    <cellStyle name="Comma 2 2 2" xfId="23" xr:uid="{00000000-0005-0000-0000-000003000000}"/>
    <cellStyle name="Comma 2 3" xfId="22" xr:uid="{00000000-0005-0000-0000-000004000000}"/>
    <cellStyle name="Comma 3" xfId="2" xr:uid="{00000000-0005-0000-0000-000005000000}"/>
    <cellStyle name="Comma 3 2" xfId="27" xr:uid="{00000000-0005-0000-0000-000006000000}"/>
    <cellStyle name="Comma 4" xfId="10" xr:uid="{00000000-0005-0000-0000-000007000000}"/>
    <cellStyle name="Comma 5" xfId="16" xr:uid="{00000000-0005-0000-0000-000008000000}"/>
    <cellStyle name="Comma 5 2" xfId="20" xr:uid="{00000000-0005-0000-0000-000009000000}"/>
    <cellStyle name="Comma 6" xfId="18" xr:uid="{00000000-0005-0000-0000-00000A000000}"/>
    <cellStyle name="Normal" xfId="0" builtinId="0"/>
    <cellStyle name="Normal 2" xfId="3" xr:uid="{00000000-0005-0000-0000-00000C000000}"/>
    <cellStyle name="Normal 2 2" xfId="6" xr:uid="{00000000-0005-0000-0000-00000D000000}"/>
    <cellStyle name="Normal 2 3" xfId="8" xr:uid="{00000000-0005-0000-0000-00000E000000}"/>
    <cellStyle name="Normal 2 3 2" xfId="25" xr:uid="{00000000-0005-0000-0000-00000F000000}"/>
    <cellStyle name="Normal 2 4" xfId="24" xr:uid="{00000000-0005-0000-0000-000010000000}"/>
    <cellStyle name="Normal 3" xfId="4" xr:uid="{00000000-0005-0000-0000-000011000000}"/>
    <cellStyle name="Normal 3 2" xfId="26" xr:uid="{00000000-0005-0000-0000-000012000000}"/>
    <cellStyle name="Normal 4" xfId="7" xr:uid="{00000000-0005-0000-0000-000013000000}"/>
    <cellStyle name="Normal 5" xfId="11" xr:uid="{00000000-0005-0000-0000-000014000000}"/>
    <cellStyle name="Normal 6" xfId="15" xr:uid="{00000000-0005-0000-0000-000015000000}"/>
    <cellStyle name="Normal 7" xfId="17" xr:uid="{00000000-0005-0000-0000-000016000000}"/>
    <cellStyle name="Normal_front page" xfId="14" xr:uid="{00000000-0005-0000-0000-000017000000}"/>
    <cellStyle name="Normal_OnlyRate Analyses(For Help)" xfId="19" xr:uid="{00000000-0005-0000-0000-000018000000}"/>
    <cellStyle name="Normal_Rate Analysis - TATA HO  12-05-10" xfId="21" xr:uid="{00000000-0005-0000-0000-000019000000}"/>
    <cellStyle name="Percent" xfId="28" builtinId="5"/>
    <cellStyle name="Percent 2" xfId="5" xr:uid="{00000000-0005-0000-0000-00001B000000}"/>
    <cellStyle name="Percent 3" xfId="12" xr:uid="{00000000-0005-0000-0000-00001C00000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Irfan%20working%20pes\TRIFIT%20GYM\BILL%20Of%20Trifit-Gym\Bills%20Of%20Trifit%20Measurement%20Sheets\BILL%20HVAC\3rd%20Running%20Bill%20(26-08-2023)%20IPC-04\HVAC%20DUCT\Dismantling%20work%20(1st.Floor)%20Exhaust%20&amp;%20Fresh%20Air%20Duc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Irfan%20working%20pes\TRIFIT%20GYM\BILL%20Of%20Trifit-Gym\Bills%20Of%20Trifit%20Measurement%20Sheets\BILL%20HVAC\3rd%20Running%20Bill%20(26-08-2023)%20IPC-04\HVAC%20DUCT\Supply%20&amp;%20Installation%20work%20(1st.Floor)%20Exhaust%20Air%20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haust &amp; Fresh Air Duct"/>
    </sheetNames>
    <sheetDataSet>
      <sheetData sheetId="0">
        <row r="54">
          <cell r="H54">
            <v>508.5236000000001</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haust &amp; Fresh Air Duct"/>
    </sheetNames>
    <sheetDataSet>
      <sheetData sheetId="0">
        <row r="32">
          <cell r="H32">
            <v>183.87760000000003</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0"/>
  <sheetViews>
    <sheetView tabSelected="1" topLeftCell="A11" zoomScale="90" zoomScaleNormal="90" zoomScaleSheetLayoutView="70" workbookViewId="0">
      <selection activeCell="F29" sqref="F29"/>
    </sheetView>
  </sheetViews>
  <sheetFormatPr defaultRowHeight="14.25"/>
  <cols>
    <col min="1" max="1" width="9.25" customWidth="1"/>
    <col min="2" max="2" width="33.875" customWidth="1"/>
    <col min="3" max="3" width="16.625" customWidth="1"/>
    <col min="4" max="4" width="8.75" customWidth="1"/>
    <col min="5" max="5" width="38.875" customWidth="1"/>
    <col min="6" max="6" width="27.25" customWidth="1"/>
    <col min="7" max="7" width="25.25" customWidth="1"/>
    <col min="8" max="8" width="17.5" customWidth="1"/>
    <col min="9" max="9" width="26.75" customWidth="1"/>
    <col min="10" max="10" width="17.75" customWidth="1"/>
    <col min="12" max="12" width="13.75" bestFit="1" customWidth="1"/>
    <col min="13" max="13" width="11.125" bestFit="1" customWidth="1"/>
  </cols>
  <sheetData>
    <row r="1" spans="1:10">
      <c r="E1" s="25"/>
    </row>
    <row r="2" spans="1:10">
      <c r="E2" s="25"/>
    </row>
    <row r="3" spans="1:10">
      <c r="E3" s="25"/>
    </row>
    <row r="4" spans="1:10" ht="15.75">
      <c r="E4" s="25"/>
      <c r="H4" s="21"/>
    </row>
    <row r="5" spans="1:10" ht="20.25">
      <c r="A5" s="571" t="s">
        <v>80</v>
      </c>
      <c r="B5" s="571"/>
      <c r="C5" s="571"/>
      <c r="D5" s="571"/>
      <c r="E5" s="571"/>
      <c r="F5" s="571"/>
      <c r="G5" s="571"/>
      <c r="H5" s="21"/>
    </row>
    <row r="6" spans="1:10" ht="18">
      <c r="A6" s="22"/>
      <c r="B6" s="22"/>
      <c r="C6" s="22"/>
      <c r="D6" s="22"/>
      <c r="E6" s="22"/>
      <c r="F6" s="21"/>
      <c r="G6" s="21"/>
      <c r="H6" s="21"/>
    </row>
    <row r="7" spans="1:10" ht="15.75">
      <c r="A7" s="572" t="s">
        <v>81</v>
      </c>
      <c r="B7" s="572"/>
      <c r="C7" s="572"/>
      <c r="D7" s="572"/>
      <c r="E7" s="572"/>
      <c r="F7" s="572"/>
      <c r="G7" s="572"/>
    </row>
    <row r="8" spans="1:10" ht="30.75" customHeight="1">
      <c r="A8" s="579"/>
      <c r="B8" s="579"/>
      <c r="C8" s="579"/>
      <c r="D8" s="579"/>
      <c r="E8" s="579"/>
      <c r="G8" s="354"/>
    </row>
    <row r="9" spans="1:10" ht="18">
      <c r="A9" s="573" t="s">
        <v>591</v>
      </c>
      <c r="B9" s="573"/>
      <c r="C9" s="573"/>
      <c r="D9" s="573"/>
      <c r="E9" s="573"/>
      <c r="F9" s="573"/>
      <c r="G9" s="573"/>
    </row>
    <row r="10" spans="1:10" ht="18.75" thickBot="1">
      <c r="A10" s="175"/>
      <c r="B10" s="175"/>
      <c r="C10" s="176"/>
      <c r="D10" s="176"/>
      <c r="E10" s="176"/>
      <c r="G10" s="354">
        <v>45174</v>
      </c>
    </row>
    <row r="11" spans="1:10" ht="27.75" customHeight="1" thickBot="1">
      <c r="A11" s="178" t="s">
        <v>75</v>
      </c>
      <c r="B11" s="580" t="s">
        <v>0</v>
      </c>
      <c r="C11" s="580"/>
      <c r="D11" s="240"/>
      <c r="E11" s="243" t="s">
        <v>412</v>
      </c>
      <c r="F11" s="243" t="s">
        <v>413</v>
      </c>
      <c r="G11" s="240" t="s">
        <v>414</v>
      </c>
    </row>
    <row r="12" spans="1:10" ht="27.75" customHeight="1">
      <c r="A12" s="23"/>
      <c r="B12" s="581"/>
      <c r="C12" s="582"/>
      <c r="D12" s="23"/>
      <c r="E12" s="244"/>
      <c r="F12" s="188"/>
      <c r="G12" s="245"/>
    </row>
    <row r="13" spans="1:10" ht="27.75" customHeight="1">
      <c r="A13" s="177">
        <v>1</v>
      </c>
      <c r="B13" s="574" t="s">
        <v>76</v>
      </c>
      <c r="C13" s="575"/>
      <c r="D13" s="177" t="s">
        <v>77</v>
      </c>
      <c r="E13" s="246">
        <f>HVAC!P73</f>
        <v>8200613</v>
      </c>
      <c r="F13" s="246">
        <f>HVAC!Q73</f>
        <v>11285139.015999999</v>
      </c>
      <c r="G13" s="247">
        <f>E13+F13</f>
        <v>19485752.015999999</v>
      </c>
      <c r="H13" s="752"/>
      <c r="I13" s="752"/>
    </row>
    <row r="14" spans="1:10" ht="27.75" customHeight="1">
      <c r="A14" s="177"/>
      <c r="B14" s="574"/>
      <c r="C14" s="575"/>
      <c r="D14" s="177"/>
      <c r="E14" s="246"/>
      <c r="F14" s="188"/>
      <c r="G14" s="247"/>
      <c r="I14" s="24"/>
    </row>
    <row r="15" spans="1:10" ht="27.75" customHeight="1">
      <c r="A15" s="177">
        <v>2</v>
      </c>
      <c r="B15" s="574" t="s">
        <v>78</v>
      </c>
      <c r="C15" s="575"/>
      <c r="D15" s="177" t="s">
        <v>77</v>
      </c>
      <c r="E15" s="246">
        <v>4141364</v>
      </c>
      <c r="F15" s="246">
        <f>Fire!Q35</f>
        <v>1796878.1499999997</v>
      </c>
      <c r="G15" s="247">
        <f t="shared" ref="G15:G19" si="0">E15+F15</f>
        <v>5938242.1499999994</v>
      </c>
      <c r="H15" s="752"/>
      <c r="I15" s="752"/>
    </row>
    <row r="16" spans="1:10" ht="27.75" customHeight="1">
      <c r="A16" s="177"/>
      <c r="B16" s="241"/>
      <c r="C16" s="242"/>
      <c r="D16" s="177"/>
      <c r="E16" s="246"/>
      <c r="F16" s="188"/>
      <c r="G16" s="247"/>
      <c r="I16" s="756" t="s">
        <v>604</v>
      </c>
      <c r="J16" s="756"/>
    </row>
    <row r="17" spans="1:13" ht="27.75" customHeight="1">
      <c r="A17" s="177">
        <v>3</v>
      </c>
      <c r="B17" s="574" t="s">
        <v>117</v>
      </c>
      <c r="C17" s="575"/>
      <c r="D17" s="177" t="s">
        <v>77</v>
      </c>
      <c r="E17" s="246">
        <v>322054.36</v>
      </c>
      <c r="F17" s="246">
        <f>VARIATION!J187</f>
        <v>5618453.2911999999</v>
      </c>
      <c r="G17" s="247">
        <f t="shared" si="0"/>
        <v>5940507.6512000002</v>
      </c>
      <c r="I17" s="753" t="s">
        <v>592</v>
      </c>
      <c r="J17" s="754">
        <v>20832185</v>
      </c>
      <c r="M17" s="751"/>
    </row>
    <row r="18" spans="1:13" ht="27.75" customHeight="1" thickBot="1">
      <c r="A18" s="248"/>
      <c r="B18" s="578"/>
      <c r="C18" s="578"/>
      <c r="D18" s="248"/>
      <c r="E18" s="249"/>
      <c r="F18" s="250"/>
      <c r="G18" s="251"/>
      <c r="I18" s="753" t="s">
        <v>593</v>
      </c>
      <c r="J18" s="754">
        <v>5467676</v>
      </c>
      <c r="L18" s="752"/>
    </row>
    <row r="19" spans="1:13" ht="21" thickBot="1">
      <c r="A19" s="179"/>
      <c r="B19" s="576" t="s">
        <v>79</v>
      </c>
      <c r="C19" s="577"/>
      <c r="D19" s="180"/>
      <c r="E19" s="252">
        <f>SUM(E12:E18)</f>
        <v>12664031.359999999</v>
      </c>
      <c r="F19" s="252">
        <f>SUM(F13:F18)</f>
        <v>18700470.457199998</v>
      </c>
      <c r="G19" s="253">
        <f t="shared" si="0"/>
        <v>31364501.817199998</v>
      </c>
      <c r="I19" s="753" t="s">
        <v>594</v>
      </c>
      <c r="J19" s="754">
        <f>J18+J17</f>
        <v>26299861</v>
      </c>
      <c r="L19" s="752"/>
    </row>
    <row r="20" spans="1:13" ht="15.75">
      <c r="E20" s="24"/>
      <c r="G20" s="24"/>
      <c r="I20" s="753"/>
      <c r="J20" s="754"/>
    </row>
    <row r="21" spans="1:13" ht="15.75">
      <c r="E21" s="24"/>
      <c r="I21" s="753" t="s">
        <v>595</v>
      </c>
      <c r="J21" s="754">
        <f>J19*8%</f>
        <v>2103988.88</v>
      </c>
    </row>
    <row r="22" spans="1:13" ht="15.75">
      <c r="G22" s="26"/>
      <c r="I22" s="753"/>
      <c r="J22" s="754"/>
    </row>
    <row r="23" spans="1:13" ht="15.75">
      <c r="I23" s="753" t="s">
        <v>597</v>
      </c>
      <c r="J23" s="754">
        <f>J19-J21</f>
        <v>24195872.120000001</v>
      </c>
    </row>
    <row r="24" spans="1:13" ht="15.75">
      <c r="I24" s="753"/>
      <c r="J24" s="754"/>
    </row>
    <row r="25" spans="1:13" ht="15.75">
      <c r="I25" s="753" t="s">
        <v>596</v>
      </c>
      <c r="J25" s="754">
        <f>J23*3.97%</f>
        <v>960576.12316399999</v>
      </c>
    </row>
    <row r="26" spans="1:13" ht="15.75">
      <c r="I26" s="753"/>
      <c r="J26" s="754"/>
    </row>
    <row r="27" spans="1:13" ht="15.75">
      <c r="G27">
        <v>19217036</v>
      </c>
      <c r="I27" s="753" t="s">
        <v>597</v>
      </c>
      <c r="J27" s="754">
        <f>J23-J25</f>
        <v>23235295.996835999</v>
      </c>
    </row>
    <row r="28" spans="1:13" ht="15.75">
      <c r="G28">
        <f>G27*8%</f>
        <v>1537362.8800000001</v>
      </c>
      <c r="I28" s="753"/>
      <c r="J28" s="754"/>
    </row>
    <row r="29" spans="1:13" ht="15.75">
      <c r="G29">
        <f>G27-G28</f>
        <v>17679673.120000001</v>
      </c>
      <c r="I29" s="757" t="s">
        <v>598</v>
      </c>
      <c r="J29" s="758">
        <v>6800000</v>
      </c>
    </row>
    <row r="30" spans="1:13" ht="15.75">
      <c r="G30">
        <f>G29*3.97%</f>
        <v>701883.02286400006</v>
      </c>
      <c r="I30" s="753"/>
      <c r="J30" s="754"/>
    </row>
    <row r="31" spans="1:13" ht="15.75">
      <c r="I31" s="753" t="s">
        <v>599</v>
      </c>
      <c r="J31" s="754">
        <f>J27+J29</f>
        <v>30035295.996835999</v>
      </c>
    </row>
    <row r="32" spans="1:13" ht="15.75">
      <c r="I32" s="753"/>
      <c r="J32" s="754"/>
    </row>
    <row r="33" spans="7:10" ht="15.75">
      <c r="I33" s="753" t="s">
        <v>600</v>
      </c>
      <c r="J33" s="755">
        <f>J31*5%</f>
        <v>1501764.7998418</v>
      </c>
    </row>
    <row r="34" spans="7:10" ht="15.75">
      <c r="I34" s="753"/>
      <c r="J34" s="754"/>
    </row>
    <row r="35" spans="7:10" ht="15.75">
      <c r="I35" s="753" t="s">
        <v>601</v>
      </c>
      <c r="J35" s="754">
        <f>J31-J33</f>
        <v>28533531.1969942</v>
      </c>
    </row>
    <row r="36" spans="7:10" ht="15.75">
      <c r="G36" s="24">
        <v>25513491</v>
      </c>
      <c r="I36" s="753"/>
      <c r="J36" s="754"/>
    </row>
    <row r="37" spans="7:10" ht="15.75">
      <c r="I37" s="753" t="s">
        <v>602</v>
      </c>
      <c r="J37" s="754">
        <v>19140130</v>
      </c>
    </row>
    <row r="38" spans="7:10" ht="15.75">
      <c r="G38" s="752">
        <f>G36/88</f>
        <v>289926.03409090912</v>
      </c>
      <c r="I38" s="753"/>
      <c r="J38" s="754"/>
    </row>
    <row r="39" spans="7:10" ht="15.75">
      <c r="I39" s="753" t="s">
        <v>603</v>
      </c>
      <c r="J39" s="754">
        <f>J35-J37</f>
        <v>9393401.1969942003</v>
      </c>
    </row>
    <row r="40" spans="7:10">
      <c r="G40" s="752">
        <f>G38+G36</f>
        <v>25803417.03409091</v>
      </c>
    </row>
  </sheetData>
  <mergeCells count="13">
    <mergeCell ref="I16:J16"/>
    <mergeCell ref="A5:G5"/>
    <mergeCell ref="A7:G7"/>
    <mergeCell ref="A9:G9"/>
    <mergeCell ref="B15:C15"/>
    <mergeCell ref="B19:C19"/>
    <mergeCell ref="B18:C18"/>
    <mergeCell ref="A8:E8"/>
    <mergeCell ref="B11:C11"/>
    <mergeCell ref="B12:C12"/>
    <mergeCell ref="B13:C13"/>
    <mergeCell ref="B14:C14"/>
    <mergeCell ref="B17:C17"/>
  </mergeCells>
  <printOptions horizontalCentered="1"/>
  <pageMargins left="0.7" right="0.7" top="0.75" bottom="0.75" header="0.3" footer="0.3"/>
  <pageSetup scale="5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89"/>
  <sheetViews>
    <sheetView view="pageBreakPreview" topLeftCell="A47" zoomScale="40" zoomScaleNormal="60" zoomScaleSheetLayoutView="40" workbookViewId="0">
      <selection activeCell="C45" sqref="C45:C46"/>
    </sheetView>
  </sheetViews>
  <sheetFormatPr defaultColWidth="9" defaultRowHeight="15"/>
  <cols>
    <col min="1" max="1" width="4.625" style="16" customWidth="1"/>
    <col min="2" max="2" width="6.125" style="17" customWidth="1"/>
    <col min="3" max="3" width="55.5" style="18" customWidth="1"/>
    <col min="4" max="4" width="6.375" style="16" customWidth="1"/>
    <col min="5" max="5" width="7.875" style="19" customWidth="1"/>
    <col min="6" max="6" width="10.125" style="20" bestFit="1" customWidth="1"/>
    <col min="7" max="7" width="14.375" style="20" customWidth="1"/>
    <col min="8" max="8" width="9.75" style="20" customWidth="1"/>
    <col min="9" max="9" width="12.75" style="20" customWidth="1"/>
    <col min="10" max="10" width="15" style="20" customWidth="1"/>
    <col min="11" max="11" width="10.625" style="18" customWidth="1"/>
    <col min="12" max="12" width="11.5" style="18" bestFit="1" customWidth="1"/>
    <col min="13" max="13" width="10.625" style="18" customWidth="1"/>
    <col min="14" max="14" width="15.125" style="20" customWidth="1"/>
    <col min="15" max="15" width="14" style="20" customWidth="1"/>
    <col min="16" max="16" width="13.875" style="20" customWidth="1"/>
    <col min="17" max="17" width="16.625" style="20" customWidth="1"/>
    <col min="18" max="18" width="14.875" style="20" customWidth="1"/>
    <col min="19" max="19" width="13.875" style="351" customWidth="1"/>
    <col min="20" max="20" width="14.875" style="20" customWidth="1"/>
    <col min="21" max="24" width="9" style="352"/>
    <col min="25" max="16384" width="9" style="18"/>
  </cols>
  <sheetData>
    <row r="1" spans="1:24" s="1" customFormat="1" ht="30" customHeight="1">
      <c r="A1" s="583" t="s">
        <v>590</v>
      </c>
      <c r="B1" s="583"/>
      <c r="C1" s="583"/>
      <c r="D1" s="583"/>
      <c r="E1" s="583"/>
      <c r="F1" s="583"/>
      <c r="G1" s="583"/>
      <c r="H1" s="583"/>
      <c r="I1" s="583"/>
      <c r="J1" s="583"/>
      <c r="K1" s="583"/>
      <c r="L1" s="583"/>
      <c r="M1" s="583"/>
      <c r="N1" s="583"/>
      <c r="O1" s="583"/>
      <c r="P1" s="583"/>
      <c r="Q1" s="583"/>
      <c r="R1" s="583"/>
      <c r="S1" s="583"/>
      <c r="T1" s="583"/>
      <c r="U1" s="254"/>
      <c r="V1" s="254"/>
      <c r="W1" s="254"/>
      <c r="X1" s="254"/>
    </row>
    <row r="2" spans="1:24" s="1" customFormat="1" ht="30" customHeight="1">
      <c r="A2" s="583" t="s">
        <v>38</v>
      </c>
      <c r="B2" s="583"/>
      <c r="C2" s="583"/>
      <c r="D2" s="583"/>
      <c r="E2" s="583"/>
      <c r="F2" s="583"/>
      <c r="G2" s="583"/>
      <c r="H2" s="583"/>
      <c r="I2" s="583"/>
      <c r="J2" s="583"/>
      <c r="K2" s="583"/>
      <c r="L2" s="583"/>
      <c r="M2" s="583"/>
      <c r="N2" s="583"/>
      <c r="O2" s="583"/>
      <c r="P2" s="583"/>
      <c r="Q2" s="583"/>
      <c r="R2" s="583"/>
      <c r="S2" s="583"/>
      <c r="T2" s="583"/>
      <c r="U2" s="254"/>
      <c r="V2" s="254"/>
      <c r="W2" s="254"/>
      <c r="X2" s="254"/>
    </row>
    <row r="3" spans="1:24" s="2" customFormat="1" ht="30" customHeight="1" thickBot="1">
      <c r="A3" s="583" t="s">
        <v>415</v>
      </c>
      <c r="B3" s="583"/>
      <c r="C3" s="583"/>
      <c r="D3" s="583"/>
      <c r="E3" s="583"/>
      <c r="F3" s="583"/>
      <c r="G3" s="583"/>
      <c r="H3" s="583"/>
      <c r="I3" s="583"/>
      <c r="J3" s="583"/>
      <c r="K3" s="583"/>
      <c r="L3" s="583"/>
      <c r="M3" s="583"/>
      <c r="N3" s="583"/>
      <c r="O3" s="583"/>
      <c r="P3" s="583"/>
      <c r="Q3" s="583"/>
      <c r="R3" s="583"/>
      <c r="S3" s="583"/>
      <c r="T3" s="583"/>
      <c r="U3" s="255"/>
      <c r="V3" s="255"/>
      <c r="W3" s="255"/>
      <c r="X3" s="255"/>
    </row>
    <row r="4" spans="1:24" s="3" customFormat="1" ht="27.75" customHeight="1" thickBot="1">
      <c r="A4" s="584" t="s">
        <v>74</v>
      </c>
      <c r="B4" s="585"/>
      <c r="C4" s="588" t="s">
        <v>0</v>
      </c>
      <c r="D4" s="590" t="s">
        <v>416</v>
      </c>
      <c r="E4" s="591"/>
      <c r="F4" s="591"/>
      <c r="G4" s="591"/>
      <c r="H4" s="591"/>
      <c r="I4" s="591"/>
      <c r="J4" s="592"/>
      <c r="K4" s="593" t="s">
        <v>417</v>
      </c>
      <c r="L4" s="594"/>
      <c r="M4" s="594"/>
      <c r="N4" s="594"/>
      <c r="O4" s="594"/>
      <c r="P4" s="594"/>
      <c r="Q4" s="594"/>
      <c r="R4" s="594"/>
      <c r="S4" s="594"/>
      <c r="T4" s="595"/>
      <c r="U4" s="256"/>
      <c r="V4" s="256"/>
      <c r="W4" s="256"/>
      <c r="X4" s="256"/>
    </row>
    <row r="5" spans="1:24" s="3" customFormat="1" ht="24.75" customHeight="1">
      <c r="A5" s="586"/>
      <c r="B5" s="587"/>
      <c r="C5" s="589"/>
      <c r="D5" s="596" t="s">
        <v>1</v>
      </c>
      <c r="E5" s="598" t="s">
        <v>2</v>
      </c>
      <c r="F5" s="600" t="s">
        <v>120</v>
      </c>
      <c r="G5" s="601"/>
      <c r="H5" s="598" t="s">
        <v>121</v>
      </c>
      <c r="I5" s="598"/>
      <c r="J5" s="607" t="s">
        <v>123</v>
      </c>
      <c r="K5" s="609" t="s">
        <v>418</v>
      </c>
      <c r="L5" s="610"/>
      <c r="M5" s="611"/>
      <c r="N5" s="612" t="s">
        <v>419</v>
      </c>
      <c r="O5" s="612" t="s">
        <v>420</v>
      </c>
      <c r="P5" s="613" t="s">
        <v>421</v>
      </c>
      <c r="Q5" s="610"/>
      <c r="R5" s="614"/>
      <c r="S5" s="602" t="s">
        <v>422</v>
      </c>
      <c r="T5" s="604" t="s">
        <v>126</v>
      </c>
      <c r="U5" s="256"/>
      <c r="V5" s="256"/>
      <c r="W5" s="256"/>
      <c r="X5" s="256"/>
    </row>
    <row r="6" spans="1:24" s="3" customFormat="1" ht="16.5" customHeight="1" thickBot="1">
      <c r="A6" s="586"/>
      <c r="B6" s="587"/>
      <c r="C6" s="589"/>
      <c r="D6" s="597"/>
      <c r="E6" s="599"/>
      <c r="F6" s="257" t="s">
        <v>122</v>
      </c>
      <c r="G6" s="258" t="s">
        <v>112</v>
      </c>
      <c r="H6" s="257" t="s">
        <v>122</v>
      </c>
      <c r="I6" s="258" t="s">
        <v>112</v>
      </c>
      <c r="J6" s="608"/>
      <c r="K6" s="259" t="s">
        <v>124</v>
      </c>
      <c r="L6" s="260" t="s">
        <v>125</v>
      </c>
      <c r="M6" s="260" t="s">
        <v>126</v>
      </c>
      <c r="N6" s="612"/>
      <c r="O6" s="612"/>
      <c r="P6" s="261" t="s">
        <v>124</v>
      </c>
      <c r="Q6" s="261" t="s">
        <v>125</v>
      </c>
      <c r="R6" s="262" t="s">
        <v>126</v>
      </c>
      <c r="S6" s="603"/>
      <c r="T6" s="605"/>
      <c r="U6" s="256"/>
      <c r="V6" s="256"/>
      <c r="W6" s="256"/>
      <c r="X6" s="256"/>
    </row>
    <row r="7" spans="1:24" s="3" customFormat="1" ht="25.5" customHeight="1" thickBot="1">
      <c r="A7" s="263"/>
      <c r="B7" s="264"/>
      <c r="C7" s="264" t="s">
        <v>423</v>
      </c>
      <c r="D7" s="265" t="s">
        <v>424</v>
      </c>
      <c r="E7" s="266" t="s">
        <v>425</v>
      </c>
      <c r="F7" s="267" t="s">
        <v>426</v>
      </c>
      <c r="G7" s="266" t="s">
        <v>427</v>
      </c>
      <c r="H7" s="267" t="s">
        <v>428</v>
      </c>
      <c r="I7" s="266" t="s">
        <v>429</v>
      </c>
      <c r="J7" s="267" t="s">
        <v>430</v>
      </c>
      <c r="K7" s="268" t="s">
        <v>431</v>
      </c>
      <c r="L7" s="268" t="s">
        <v>432</v>
      </c>
      <c r="M7" s="268" t="s">
        <v>433</v>
      </c>
      <c r="N7" s="269" t="s">
        <v>434</v>
      </c>
      <c r="O7" s="269" t="s">
        <v>435</v>
      </c>
      <c r="P7" s="269" t="s">
        <v>436</v>
      </c>
      <c r="Q7" s="269" t="s">
        <v>437</v>
      </c>
      <c r="R7" s="270" t="s">
        <v>438</v>
      </c>
      <c r="S7" s="271" t="s">
        <v>439</v>
      </c>
      <c r="T7" s="270" t="s">
        <v>440</v>
      </c>
      <c r="U7" s="256"/>
      <c r="V7" s="256"/>
      <c r="W7" s="256"/>
      <c r="X7" s="256"/>
    </row>
    <row r="8" spans="1:24" s="5" customFormat="1" ht="39.75" customHeight="1">
      <c r="A8" s="272"/>
      <c r="B8" s="273"/>
      <c r="C8" s="274" t="s">
        <v>39</v>
      </c>
      <c r="D8" s="275"/>
      <c r="E8" s="276"/>
      <c r="F8" s="277"/>
      <c r="G8" s="277"/>
      <c r="H8" s="277"/>
      <c r="I8" s="277"/>
      <c r="J8" s="277"/>
      <c r="K8" s="278"/>
      <c r="L8" s="278"/>
      <c r="M8" s="278"/>
      <c r="N8" s="277"/>
      <c r="O8" s="277"/>
      <c r="P8" s="277"/>
      <c r="Q8" s="277"/>
      <c r="R8" s="277"/>
      <c r="S8" s="279"/>
      <c r="T8" s="277"/>
      <c r="U8" s="280"/>
      <c r="V8" s="280"/>
      <c r="W8" s="280"/>
      <c r="X8" s="280"/>
    </row>
    <row r="9" spans="1:24" s="5" customFormat="1" ht="160.5" customHeight="1">
      <c r="A9" s="170">
        <v>1</v>
      </c>
      <c r="B9" s="158"/>
      <c r="C9" s="161" t="s">
        <v>257</v>
      </c>
      <c r="D9" s="281"/>
      <c r="E9" s="282"/>
      <c r="F9" s="283"/>
      <c r="G9" s="284"/>
      <c r="H9" s="284"/>
      <c r="I9" s="284"/>
      <c r="J9" s="284"/>
      <c r="K9" s="285"/>
      <c r="L9" s="285"/>
      <c r="M9" s="285"/>
      <c r="N9" s="284"/>
      <c r="O9" s="284"/>
      <c r="P9" s="284"/>
      <c r="Q9" s="284"/>
      <c r="R9" s="284"/>
      <c r="S9" s="286"/>
      <c r="T9" s="284"/>
      <c r="U9" s="280"/>
      <c r="V9" s="280"/>
      <c r="W9" s="280"/>
      <c r="X9" s="280"/>
    </row>
    <row r="10" spans="1:24" s="1" customFormat="1" ht="35.25" customHeight="1">
      <c r="A10" s="159"/>
      <c r="B10" s="159">
        <f>A9+0.1</f>
        <v>1.1000000000000001</v>
      </c>
      <c r="C10" s="160" t="s">
        <v>64</v>
      </c>
      <c r="D10" s="287" t="s">
        <v>6</v>
      </c>
      <c r="E10" s="288">
        <v>0</v>
      </c>
      <c r="F10" s="289"/>
      <c r="G10" s="289"/>
      <c r="H10" s="290"/>
      <c r="I10" s="290">
        <f>H10*F10</f>
        <v>0</v>
      </c>
      <c r="J10" s="290"/>
      <c r="K10" s="291"/>
      <c r="L10" s="291">
        <f>M10-K10</f>
        <v>0</v>
      </c>
      <c r="M10" s="292"/>
      <c r="N10" s="293">
        <f>M10*F10</f>
        <v>0</v>
      </c>
      <c r="O10" s="293">
        <f>M10*H10</f>
        <v>0</v>
      </c>
      <c r="P10" s="294"/>
      <c r="Q10" s="293">
        <f>R10-P10</f>
        <v>0</v>
      </c>
      <c r="R10" s="293">
        <f>N10+O10</f>
        <v>0</v>
      </c>
      <c r="S10" s="295">
        <v>0</v>
      </c>
      <c r="T10" s="293">
        <f>R10*S10</f>
        <v>0</v>
      </c>
      <c r="U10" s="254"/>
      <c r="V10" s="254"/>
      <c r="W10" s="254"/>
      <c r="X10" s="254"/>
    </row>
    <row r="11" spans="1:24" s="1" customFormat="1" ht="33.75" customHeight="1">
      <c r="A11" s="159"/>
      <c r="B11" s="159">
        <f t="shared" ref="B11" si="0">B10+0.1</f>
        <v>1.2000000000000002</v>
      </c>
      <c r="C11" s="160" t="s">
        <v>65</v>
      </c>
      <c r="D11" s="287" t="s">
        <v>6</v>
      </c>
      <c r="E11" s="288">
        <v>0</v>
      </c>
      <c r="F11" s="289"/>
      <c r="G11" s="289"/>
      <c r="H11" s="290"/>
      <c r="I11" s="290">
        <f>H11*F11</f>
        <v>0</v>
      </c>
      <c r="J11" s="290"/>
      <c r="K11" s="291"/>
      <c r="L11" s="291">
        <f t="shared" ref="L11:L69" si="1">M11-K11</f>
        <v>0</v>
      </c>
      <c r="M11" s="292"/>
      <c r="N11" s="293">
        <f t="shared" ref="N11:N72" si="2">M11*F11</f>
        <v>0</v>
      </c>
      <c r="O11" s="293">
        <f t="shared" ref="O11:O72" si="3">M11*H11</f>
        <v>0</v>
      </c>
      <c r="P11" s="294"/>
      <c r="Q11" s="293">
        <f t="shared" ref="Q11:Q72" si="4">R11-P11</f>
        <v>0</v>
      </c>
      <c r="R11" s="293">
        <f t="shared" ref="R11:R72" si="5">N11+O11</f>
        <v>0</v>
      </c>
      <c r="S11" s="295">
        <v>0</v>
      </c>
      <c r="T11" s="293">
        <f t="shared" ref="T11:T72" si="6">R11*S11</f>
        <v>0</v>
      </c>
      <c r="U11" s="254"/>
      <c r="V11" s="254"/>
      <c r="W11" s="254"/>
      <c r="X11" s="254"/>
    </row>
    <row r="12" spans="1:24" s="5" customFormat="1" ht="120.75" customHeight="1">
      <c r="A12" s="170">
        <f>A9+1</f>
        <v>2</v>
      </c>
      <c r="B12" s="158"/>
      <c r="C12" s="161" t="s">
        <v>258</v>
      </c>
      <c r="D12" s="281"/>
      <c r="E12" s="282"/>
      <c r="F12" s="283"/>
      <c r="G12" s="284"/>
      <c r="H12" s="284"/>
      <c r="I12" s="284"/>
      <c r="J12" s="284"/>
      <c r="K12" s="285"/>
      <c r="L12" s="291"/>
      <c r="M12" s="292"/>
      <c r="N12" s="293"/>
      <c r="O12" s="293"/>
      <c r="P12" s="294"/>
      <c r="Q12" s="293"/>
      <c r="R12" s="293"/>
      <c r="S12" s="295"/>
      <c r="T12" s="293"/>
      <c r="U12" s="280"/>
      <c r="V12" s="280"/>
      <c r="W12" s="280"/>
      <c r="X12" s="280"/>
    </row>
    <row r="13" spans="1:24" s="1" customFormat="1" ht="20.25" customHeight="1">
      <c r="A13" s="171"/>
      <c r="B13" s="162">
        <f>A12+0.1</f>
        <v>2.1</v>
      </c>
      <c r="C13" s="160" t="s">
        <v>56</v>
      </c>
      <c r="D13" s="287" t="s">
        <v>4</v>
      </c>
      <c r="E13" s="288">
        <v>2</v>
      </c>
      <c r="F13" s="289">
        <v>5250</v>
      </c>
      <c r="G13" s="289">
        <f>E13*F13</f>
        <v>10500</v>
      </c>
      <c r="H13" s="296">
        <v>5250</v>
      </c>
      <c r="I13" s="297">
        <f>H13*E13</f>
        <v>10500</v>
      </c>
      <c r="J13" s="296">
        <f>I13+G13</f>
        <v>21000</v>
      </c>
      <c r="K13" s="291"/>
      <c r="L13" s="291">
        <f>'Measurements Sheet FINAL BILL'!H6</f>
        <v>3</v>
      </c>
      <c r="M13" s="292">
        <v>3</v>
      </c>
      <c r="N13" s="293">
        <f t="shared" si="2"/>
        <v>15750</v>
      </c>
      <c r="O13" s="293">
        <f t="shared" si="3"/>
        <v>15750</v>
      </c>
      <c r="P13" s="294"/>
      <c r="Q13" s="293">
        <f t="shared" si="4"/>
        <v>31500</v>
      </c>
      <c r="R13" s="293">
        <f t="shared" si="5"/>
        <v>31500</v>
      </c>
      <c r="S13" s="295">
        <v>1</v>
      </c>
      <c r="T13" s="293">
        <f t="shared" si="6"/>
        <v>31500</v>
      </c>
      <c r="U13" s="254"/>
      <c r="V13" s="254"/>
      <c r="W13" s="254"/>
      <c r="X13" s="254"/>
    </row>
    <row r="14" spans="1:24" s="1" customFormat="1" ht="20.25" customHeight="1">
      <c r="A14" s="171"/>
      <c r="B14" s="162">
        <f t="shared" ref="B14:B20" si="7">B13+0.1</f>
        <v>2.2000000000000002</v>
      </c>
      <c r="C14" s="160" t="s">
        <v>57</v>
      </c>
      <c r="D14" s="287" t="s">
        <v>4</v>
      </c>
      <c r="E14" s="288">
        <v>2</v>
      </c>
      <c r="F14" s="289">
        <v>5250</v>
      </c>
      <c r="G14" s="289">
        <f t="shared" ref="G14:G72" si="8">E14*F14</f>
        <v>10500</v>
      </c>
      <c r="H14" s="296">
        <v>5250</v>
      </c>
      <c r="I14" s="297">
        <f t="shared" ref="I14:I72" si="9">H14*E14</f>
        <v>10500</v>
      </c>
      <c r="J14" s="296">
        <f t="shared" ref="J14:J72" si="10">I14+G14</f>
        <v>21000</v>
      </c>
      <c r="K14" s="291"/>
      <c r="L14" s="291">
        <f>'Measurements Sheet FINAL BILL'!H7</f>
        <v>2</v>
      </c>
      <c r="M14" s="292">
        <v>2</v>
      </c>
      <c r="N14" s="293">
        <f t="shared" si="2"/>
        <v>10500</v>
      </c>
      <c r="O14" s="293">
        <f t="shared" si="3"/>
        <v>10500</v>
      </c>
      <c r="P14" s="294"/>
      <c r="Q14" s="293">
        <f t="shared" si="4"/>
        <v>21000</v>
      </c>
      <c r="R14" s="293">
        <f t="shared" si="5"/>
        <v>21000</v>
      </c>
      <c r="S14" s="295">
        <v>1</v>
      </c>
      <c r="T14" s="293">
        <f t="shared" si="6"/>
        <v>21000</v>
      </c>
      <c r="U14" s="254"/>
      <c r="V14" s="254"/>
      <c r="W14" s="254"/>
      <c r="X14" s="254"/>
    </row>
    <row r="15" spans="1:24" s="1" customFormat="1" ht="20.25" customHeight="1">
      <c r="A15" s="171"/>
      <c r="B15" s="162">
        <f t="shared" si="7"/>
        <v>2.3000000000000003</v>
      </c>
      <c r="C15" s="160" t="s">
        <v>63</v>
      </c>
      <c r="D15" s="287" t="s">
        <v>7</v>
      </c>
      <c r="E15" s="288">
        <v>1</v>
      </c>
      <c r="F15" s="289">
        <v>7350</v>
      </c>
      <c r="G15" s="289">
        <f t="shared" si="8"/>
        <v>7350</v>
      </c>
      <c r="H15" s="296">
        <v>6300</v>
      </c>
      <c r="I15" s="297">
        <f t="shared" si="9"/>
        <v>6300</v>
      </c>
      <c r="J15" s="296">
        <f t="shared" si="10"/>
        <v>13650</v>
      </c>
      <c r="K15" s="291"/>
      <c r="L15" s="291">
        <f t="shared" si="1"/>
        <v>0</v>
      </c>
      <c r="M15" s="292"/>
      <c r="N15" s="293">
        <f t="shared" si="2"/>
        <v>0</v>
      </c>
      <c r="O15" s="293">
        <f t="shared" si="3"/>
        <v>0</v>
      </c>
      <c r="P15" s="294"/>
      <c r="Q15" s="293">
        <f t="shared" si="4"/>
        <v>0</v>
      </c>
      <c r="R15" s="293">
        <f t="shared" si="5"/>
        <v>0</v>
      </c>
      <c r="S15" s="295"/>
      <c r="T15" s="293">
        <f t="shared" si="6"/>
        <v>0</v>
      </c>
      <c r="U15" s="254"/>
      <c r="V15" s="254"/>
      <c r="W15" s="254"/>
      <c r="X15" s="254"/>
    </row>
    <row r="16" spans="1:24" s="1" customFormat="1" ht="20.25" customHeight="1">
      <c r="A16" s="171"/>
      <c r="B16" s="162">
        <f>B15+0.1</f>
        <v>2.4000000000000004</v>
      </c>
      <c r="C16" s="160" t="s">
        <v>58</v>
      </c>
      <c r="D16" s="287" t="s">
        <v>4</v>
      </c>
      <c r="E16" s="288">
        <v>2</v>
      </c>
      <c r="F16" s="289">
        <v>9450</v>
      </c>
      <c r="G16" s="289">
        <f t="shared" si="8"/>
        <v>18900</v>
      </c>
      <c r="H16" s="296">
        <v>8400</v>
      </c>
      <c r="I16" s="297">
        <f t="shared" si="9"/>
        <v>16800</v>
      </c>
      <c r="J16" s="296">
        <f t="shared" si="10"/>
        <v>35700</v>
      </c>
      <c r="K16" s="305">
        <v>2</v>
      </c>
      <c r="L16" s="305">
        <f t="shared" si="1"/>
        <v>1</v>
      </c>
      <c r="M16" s="292">
        <v>3</v>
      </c>
      <c r="N16" s="293">
        <f t="shared" si="2"/>
        <v>28350</v>
      </c>
      <c r="O16" s="293">
        <f t="shared" si="3"/>
        <v>25200</v>
      </c>
      <c r="P16" s="294">
        <v>13582</v>
      </c>
      <c r="Q16" s="293">
        <f t="shared" si="4"/>
        <v>39968</v>
      </c>
      <c r="R16" s="293">
        <f t="shared" si="5"/>
        <v>53550</v>
      </c>
      <c r="S16" s="295">
        <v>1</v>
      </c>
      <c r="T16" s="293">
        <f t="shared" si="6"/>
        <v>53550</v>
      </c>
      <c r="U16" s="254"/>
      <c r="V16" s="254"/>
      <c r="W16" s="254"/>
      <c r="X16" s="254"/>
    </row>
    <row r="17" spans="1:24" s="1" customFormat="1" ht="20.25" customHeight="1">
      <c r="A17" s="171"/>
      <c r="B17" s="162">
        <f t="shared" si="7"/>
        <v>2.5000000000000004</v>
      </c>
      <c r="C17" s="160" t="s">
        <v>59</v>
      </c>
      <c r="D17" s="287" t="s">
        <v>4</v>
      </c>
      <c r="E17" s="288">
        <v>13</v>
      </c>
      <c r="F17" s="289">
        <v>8925</v>
      </c>
      <c r="G17" s="289">
        <f t="shared" si="8"/>
        <v>116025</v>
      </c>
      <c r="H17" s="296">
        <v>4725</v>
      </c>
      <c r="I17" s="297">
        <f t="shared" si="9"/>
        <v>61425</v>
      </c>
      <c r="J17" s="296">
        <f t="shared" si="10"/>
        <v>177450</v>
      </c>
      <c r="K17" s="291">
        <v>3</v>
      </c>
      <c r="L17" s="291">
        <f t="shared" si="1"/>
        <v>0</v>
      </c>
      <c r="M17" s="292">
        <v>3</v>
      </c>
      <c r="N17" s="293">
        <f t="shared" si="2"/>
        <v>26775</v>
      </c>
      <c r="O17" s="293">
        <f t="shared" si="3"/>
        <v>14175</v>
      </c>
      <c r="P17" s="294">
        <v>11459</v>
      </c>
      <c r="Q17" s="293">
        <f t="shared" si="4"/>
        <v>29491</v>
      </c>
      <c r="R17" s="293">
        <f t="shared" si="5"/>
        <v>40950</v>
      </c>
      <c r="S17" s="295">
        <v>1</v>
      </c>
      <c r="T17" s="293">
        <f t="shared" si="6"/>
        <v>40950</v>
      </c>
      <c r="U17" s="254"/>
      <c r="V17" s="254"/>
      <c r="W17" s="254"/>
      <c r="X17" s="254"/>
    </row>
    <row r="18" spans="1:24" s="1" customFormat="1" ht="20.25" customHeight="1">
      <c r="A18" s="171"/>
      <c r="B18" s="162">
        <f t="shared" si="7"/>
        <v>2.6000000000000005</v>
      </c>
      <c r="C18" s="160" t="s">
        <v>60</v>
      </c>
      <c r="D18" s="287" t="s">
        <v>4</v>
      </c>
      <c r="E18" s="288">
        <v>7</v>
      </c>
      <c r="F18" s="289">
        <v>8925</v>
      </c>
      <c r="G18" s="289">
        <f t="shared" si="8"/>
        <v>62475</v>
      </c>
      <c r="H18" s="296">
        <v>6300</v>
      </c>
      <c r="I18" s="297">
        <f t="shared" si="9"/>
        <v>44100</v>
      </c>
      <c r="J18" s="296">
        <f t="shared" si="10"/>
        <v>106575</v>
      </c>
      <c r="K18" s="291">
        <v>20</v>
      </c>
      <c r="L18" s="291">
        <f t="shared" si="1"/>
        <v>0</v>
      </c>
      <c r="M18" s="292">
        <v>20</v>
      </c>
      <c r="N18" s="293">
        <f t="shared" si="2"/>
        <v>178500</v>
      </c>
      <c r="O18" s="293">
        <f t="shared" si="3"/>
        <v>126000</v>
      </c>
      <c r="P18" s="294">
        <v>101862</v>
      </c>
      <c r="Q18" s="293">
        <f t="shared" si="4"/>
        <v>202638</v>
      </c>
      <c r="R18" s="293">
        <f t="shared" si="5"/>
        <v>304500</v>
      </c>
      <c r="S18" s="295">
        <v>1</v>
      </c>
      <c r="T18" s="293">
        <f t="shared" si="6"/>
        <v>304500</v>
      </c>
      <c r="U18" s="254"/>
      <c r="V18" s="254"/>
      <c r="W18" s="254"/>
      <c r="X18" s="254"/>
    </row>
    <row r="19" spans="1:24" s="1" customFormat="1" ht="20.25" customHeight="1">
      <c r="A19" s="171"/>
      <c r="B19" s="162">
        <f t="shared" si="7"/>
        <v>2.7000000000000006</v>
      </c>
      <c r="C19" s="160" t="s">
        <v>61</v>
      </c>
      <c r="D19" s="287" t="s">
        <v>4</v>
      </c>
      <c r="E19" s="288">
        <v>5</v>
      </c>
      <c r="F19" s="289">
        <v>7875</v>
      </c>
      <c r="G19" s="289">
        <f t="shared" si="8"/>
        <v>39375</v>
      </c>
      <c r="H19" s="296">
        <v>6300</v>
      </c>
      <c r="I19" s="297">
        <f t="shared" si="9"/>
        <v>31500</v>
      </c>
      <c r="J19" s="296">
        <f t="shared" si="10"/>
        <v>70875</v>
      </c>
      <c r="K19" s="291"/>
      <c r="L19" s="291">
        <f t="shared" si="1"/>
        <v>0</v>
      </c>
      <c r="M19" s="292"/>
      <c r="N19" s="293">
        <f t="shared" si="2"/>
        <v>0</v>
      </c>
      <c r="O19" s="293">
        <f t="shared" si="3"/>
        <v>0</v>
      </c>
      <c r="P19" s="294"/>
      <c r="Q19" s="293">
        <f t="shared" si="4"/>
        <v>0</v>
      </c>
      <c r="R19" s="293">
        <f t="shared" si="5"/>
        <v>0</v>
      </c>
      <c r="S19" s="295">
        <v>0</v>
      </c>
      <c r="T19" s="293">
        <f t="shared" si="6"/>
        <v>0</v>
      </c>
      <c r="U19" s="254"/>
      <c r="V19" s="254"/>
      <c r="W19" s="254"/>
      <c r="X19" s="254"/>
    </row>
    <row r="20" spans="1:24" s="1" customFormat="1" ht="20.25" customHeight="1">
      <c r="A20" s="171"/>
      <c r="B20" s="162">
        <f t="shared" si="7"/>
        <v>2.8000000000000007</v>
      </c>
      <c r="C20" s="160" t="s">
        <v>62</v>
      </c>
      <c r="D20" s="287" t="s">
        <v>4</v>
      </c>
      <c r="E20" s="288">
        <v>12</v>
      </c>
      <c r="F20" s="289">
        <v>8925</v>
      </c>
      <c r="G20" s="289">
        <f t="shared" si="8"/>
        <v>107100</v>
      </c>
      <c r="H20" s="296">
        <v>6300</v>
      </c>
      <c r="I20" s="297">
        <f t="shared" si="9"/>
        <v>75600</v>
      </c>
      <c r="J20" s="296">
        <f t="shared" si="10"/>
        <v>182700</v>
      </c>
      <c r="K20" s="291">
        <v>17</v>
      </c>
      <c r="L20" s="291">
        <f t="shared" si="1"/>
        <v>0</v>
      </c>
      <c r="M20" s="292">
        <v>17</v>
      </c>
      <c r="N20" s="293">
        <f t="shared" si="2"/>
        <v>151725</v>
      </c>
      <c r="O20" s="293">
        <f t="shared" si="3"/>
        <v>107100</v>
      </c>
      <c r="P20" s="294">
        <v>86583</v>
      </c>
      <c r="Q20" s="293">
        <f t="shared" si="4"/>
        <v>172242</v>
      </c>
      <c r="R20" s="293">
        <f t="shared" si="5"/>
        <v>258825</v>
      </c>
      <c r="S20" s="295">
        <v>1</v>
      </c>
      <c r="T20" s="293">
        <f t="shared" si="6"/>
        <v>258825</v>
      </c>
      <c r="U20" s="254"/>
      <c r="V20" s="254"/>
      <c r="W20" s="254"/>
      <c r="X20" s="254"/>
    </row>
    <row r="21" spans="1:24" s="5" customFormat="1" ht="118.5" customHeight="1">
      <c r="A21" s="170">
        <f>A12+1</f>
        <v>3</v>
      </c>
      <c r="B21" s="158"/>
      <c r="C21" s="161" t="s">
        <v>259</v>
      </c>
      <c r="D21" s="281"/>
      <c r="E21" s="298"/>
      <c r="F21" s="299"/>
      <c r="G21" s="289"/>
      <c r="H21" s="300"/>
      <c r="I21" s="297"/>
      <c r="J21" s="296"/>
      <c r="K21" s="301"/>
      <c r="L21" s="291"/>
      <c r="M21" s="301"/>
      <c r="N21" s="293"/>
      <c r="O21" s="293"/>
      <c r="P21" s="300"/>
      <c r="Q21" s="293"/>
      <c r="R21" s="293"/>
      <c r="S21" s="295"/>
      <c r="T21" s="293"/>
      <c r="U21" s="254"/>
      <c r="V21" s="254"/>
      <c r="W21" s="254"/>
      <c r="X21" s="254"/>
    </row>
    <row r="22" spans="1:24" s="1" customFormat="1" ht="41.25" customHeight="1">
      <c r="A22" s="172"/>
      <c r="B22" s="163"/>
      <c r="C22" s="165" t="s">
        <v>34</v>
      </c>
      <c r="D22" s="287"/>
      <c r="E22" s="298"/>
      <c r="F22" s="302"/>
      <c r="G22" s="289"/>
      <c r="H22" s="302"/>
      <c r="I22" s="297"/>
      <c r="J22" s="296"/>
      <c r="K22" s="303"/>
      <c r="L22" s="291"/>
      <c r="M22" s="303"/>
      <c r="N22" s="293"/>
      <c r="O22" s="293"/>
      <c r="P22" s="302"/>
      <c r="Q22" s="293"/>
      <c r="R22" s="293"/>
      <c r="S22" s="295"/>
      <c r="T22" s="293"/>
      <c r="U22" s="254"/>
      <c r="V22" s="254"/>
      <c r="W22" s="254"/>
      <c r="X22" s="254"/>
    </row>
    <row r="23" spans="1:24" s="1" customFormat="1" ht="20.25" customHeight="1">
      <c r="A23" s="173"/>
      <c r="B23" s="162">
        <f>A21+0.1</f>
        <v>3.1</v>
      </c>
      <c r="C23" s="304" t="s">
        <v>20</v>
      </c>
      <c r="D23" s="287" t="s">
        <v>27</v>
      </c>
      <c r="E23" s="288">
        <v>0</v>
      </c>
      <c r="F23" s="289">
        <v>0</v>
      </c>
      <c r="G23" s="289">
        <f t="shared" si="8"/>
        <v>0</v>
      </c>
      <c r="H23" s="290"/>
      <c r="I23" s="297">
        <f t="shared" si="9"/>
        <v>0</v>
      </c>
      <c r="J23" s="296">
        <f t="shared" si="10"/>
        <v>0</v>
      </c>
      <c r="K23" s="291"/>
      <c r="L23" s="291">
        <f t="shared" si="1"/>
        <v>0</v>
      </c>
      <c r="M23" s="292"/>
      <c r="N23" s="293">
        <f t="shared" si="2"/>
        <v>0</v>
      </c>
      <c r="O23" s="293">
        <f t="shared" si="3"/>
        <v>0</v>
      </c>
      <c r="P23" s="294"/>
      <c r="Q23" s="293">
        <f t="shared" si="4"/>
        <v>0</v>
      </c>
      <c r="R23" s="293">
        <f t="shared" si="5"/>
        <v>0</v>
      </c>
      <c r="S23" s="295">
        <v>0</v>
      </c>
      <c r="T23" s="293">
        <f t="shared" si="6"/>
        <v>0</v>
      </c>
      <c r="U23" s="254"/>
      <c r="V23" s="254"/>
      <c r="W23" s="254"/>
      <c r="X23" s="254"/>
    </row>
    <row r="24" spans="1:24" s="1" customFormat="1" ht="20.25" customHeight="1">
      <c r="A24" s="173"/>
      <c r="B24" s="162">
        <f>B23+0.1</f>
        <v>3.2</v>
      </c>
      <c r="C24" s="304" t="s">
        <v>21</v>
      </c>
      <c r="D24" s="287" t="s">
        <v>27</v>
      </c>
      <c r="E24" s="288">
        <v>0</v>
      </c>
      <c r="F24" s="289">
        <v>0</v>
      </c>
      <c r="G24" s="289">
        <f t="shared" si="8"/>
        <v>0</v>
      </c>
      <c r="H24" s="290"/>
      <c r="I24" s="297">
        <f t="shared" si="9"/>
        <v>0</v>
      </c>
      <c r="J24" s="296">
        <f t="shared" si="10"/>
        <v>0</v>
      </c>
      <c r="K24" s="291"/>
      <c r="L24" s="291"/>
      <c r="M24" s="292"/>
      <c r="N24" s="293">
        <f t="shared" si="2"/>
        <v>0</v>
      </c>
      <c r="O24" s="293">
        <f t="shared" si="3"/>
        <v>0</v>
      </c>
      <c r="P24" s="294"/>
      <c r="Q24" s="293">
        <f t="shared" si="4"/>
        <v>0</v>
      </c>
      <c r="R24" s="293">
        <f t="shared" si="5"/>
        <v>0</v>
      </c>
      <c r="S24" s="295">
        <v>0</v>
      </c>
      <c r="T24" s="293">
        <f t="shared" si="6"/>
        <v>0</v>
      </c>
      <c r="U24" s="254"/>
      <c r="V24" s="254"/>
      <c r="W24" s="254"/>
      <c r="X24" s="254"/>
    </row>
    <row r="25" spans="1:24" s="1" customFormat="1" ht="20.25" customHeight="1">
      <c r="A25" s="173"/>
      <c r="B25" s="162">
        <f>B24+0.1</f>
        <v>3.3000000000000003</v>
      </c>
      <c r="C25" s="304" t="s">
        <v>22</v>
      </c>
      <c r="D25" s="287" t="s">
        <v>27</v>
      </c>
      <c r="E25" s="288">
        <v>160</v>
      </c>
      <c r="F25" s="289">
        <v>945</v>
      </c>
      <c r="G25" s="289">
        <f t="shared" si="8"/>
        <v>151200</v>
      </c>
      <c r="H25" s="297">
        <v>210</v>
      </c>
      <c r="I25" s="297">
        <f t="shared" si="9"/>
        <v>33600</v>
      </c>
      <c r="J25" s="296">
        <f t="shared" si="10"/>
        <v>184800</v>
      </c>
      <c r="K25" s="292">
        <v>220.16</v>
      </c>
      <c r="L25" s="305">
        <f t="shared" si="1"/>
        <v>86.72</v>
      </c>
      <c r="M25" s="292">
        <f>220.16+71.72+15</f>
        <v>306.88</v>
      </c>
      <c r="N25" s="293">
        <f t="shared" si="2"/>
        <v>290001.59999999998</v>
      </c>
      <c r="O25" s="293">
        <f t="shared" si="3"/>
        <v>64444.799999999996</v>
      </c>
      <c r="P25" s="294">
        <v>246685</v>
      </c>
      <c r="Q25" s="293">
        <f t="shared" si="4"/>
        <v>107761.39999999997</v>
      </c>
      <c r="R25" s="293">
        <f t="shared" si="5"/>
        <v>354446.39999999997</v>
      </c>
      <c r="S25" s="295">
        <v>1</v>
      </c>
      <c r="T25" s="293">
        <f t="shared" si="6"/>
        <v>354446.39999999997</v>
      </c>
      <c r="U25" s="254"/>
      <c r="V25" s="254"/>
      <c r="W25" s="254"/>
      <c r="X25" s="254"/>
    </row>
    <row r="26" spans="1:24" s="1" customFormat="1" ht="20.25" customHeight="1">
      <c r="A26" s="173"/>
      <c r="B26" s="162">
        <f>B25+0.1</f>
        <v>3.4000000000000004</v>
      </c>
      <c r="C26" s="304" t="s">
        <v>23</v>
      </c>
      <c r="D26" s="287" t="s">
        <v>27</v>
      </c>
      <c r="E26" s="288">
        <v>0</v>
      </c>
      <c r="F26" s="289">
        <v>0</v>
      </c>
      <c r="G26" s="289">
        <f t="shared" si="8"/>
        <v>0</v>
      </c>
      <c r="H26" s="290"/>
      <c r="I26" s="297">
        <f t="shared" si="9"/>
        <v>0</v>
      </c>
      <c r="J26" s="296">
        <f t="shared" si="10"/>
        <v>0</v>
      </c>
      <c r="K26" s="291"/>
      <c r="L26" s="305"/>
      <c r="M26" s="292"/>
      <c r="N26" s="293">
        <f t="shared" si="2"/>
        <v>0</v>
      </c>
      <c r="O26" s="293">
        <f t="shared" si="3"/>
        <v>0</v>
      </c>
      <c r="P26" s="294"/>
      <c r="Q26" s="293">
        <f t="shared" si="4"/>
        <v>0</v>
      </c>
      <c r="R26" s="293">
        <f t="shared" si="5"/>
        <v>0</v>
      </c>
      <c r="S26" s="295">
        <v>0</v>
      </c>
      <c r="T26" s="293">
        <f t="shared" si="6"/>
        <v>0</v>
      </c>
      <c r="U26" s="254"/>
      <c r="V26" s="254"/>
      <c r="W26" s="254"/>
      <c r="X26" s="254"/>
    </row>
    <row r="27" spans="1:24" s="1" customFormat="1" ht="20.25" customHeight="1">
      <c r="A27" s="173"/>
      <c r="B27" s="162">
        <f t="shared" ref="B27:B31" si="11">B26+0.1</f>
        <v>3.5000000000000004</v>
      </c>
      <c r="C27" s="304" t="s">
        <v>24</v>
      </c>
      <c r="D27" s="287" t="s">
        <v>27</v>
      </c>
      <c r="E27" s="288">
        <v>160</v>
      </c>
      <c r="F27" s="289">
        <v>1375.5</v>
      </c>
      <c r="G27" s="289">
        <f t="shared" si="8"/>
        <v>220080</v>
      </c>
      <c r="H27" s="297">
        <v>210</v>
      </c>
      <c r="I27" s="297">
        <f t="shared" si="9"/>
        <v>33600</v>
      </c>
      <c r="J27" s="296">
        <f t="shared" si="10"/>
        <v>253680</v>
      </c>
      <c r="K27" s="292">
        <v>186.22</v>
      </c>
      <c r="L27" s="305">
        <f t="shared" si="1"/>
        <v>15</v>
      </c>
      <c r="M27" s="292">
        <f>186.22+15</f>
        <v>201.22</v>
      </c>
      <c r="N27" s="293">
        <f t="shared" si="2"/>
        <v>276778.11</v>
      </c>
      <c r="O27" s="293">
        <f t="shared" si="3"/>
        <v>42256.2</v>
      </c>
      <c r="P27" s="294">
        <v>286428</v>
      </c>
      <c r="Q27" s="293">
        <f t="shared" si="4"/>
        <v>32606.309999999998</v>
      </c>
      <c r="R27" s="293">
        <f t="shared" si="5"/>
        <v>319034.31</v>
      </c>
      <c r="S27" s="295">
        <v>1</v>
      </c>
      <c r="T27" s="293">
        <f t="shared" si="6"/>
        <v>319034.31</v>
      </c>
      <c r="U27" s="254"/>
      <c r="V27" s="254"/>
      <c r="W27" s="254"/>
      <c r="X27" s="254"/>
    </row>
    <row r="28" spans="1:24" s="1" customFormat="1" ht="20.25" customHeight="1">
      <c r="A28" s="173"/>
      <c r="B28" s="162">
        <f t="shared" si="11"/>
        <v>3.6000000000000005</v>
      </c>
      <c r="C28" s="304" t="s">
        <v>25</v>
      </c>
      <c r="D28" s="287" t="s">
        <v>27</v>
      </c>
      <c r="E28" s="288">
        <v>0</v>
      </c>
      <c r="F28" s="289">
        <v>0</v>
      </c>
      <c r="G28" s="289">
        <f t="shared" si="8"/>
        <v>0</v>
      </c>
      <c r="H28" s="290"/>
      <c r="I28" s="297">
        <f t="shared" si="9"/>
        <v>0</v>
      </c>
      <c r="J28" s="296">
        <f t="shared" si="10"/>
        <v>0</v>
      </c>
      <c r="K28" s="291"/>
      <c r="L28" s="291">
        <f t="shared" si="1"/>
        <v>0</v>
      </c>
      <c r="M28" s="292"/>
      <c r="N28" s="293">
        <f t="shared" si="2"/>
        <v>0</v>
      </c>
      <c r="O28" s="293">
        <f t="shared" si="3"/>
        <v>0</v>
      </c>
      <c r="P28" s="294"/>
      <c r="Q28" s="293">
        <f t="shared" si="4"/>
        <v>0</v>
      </c>
      <c r="R28" s="293">
        <f t="shared" si="5"/>
        <v>0</v>
      </c>
      <c r="S28" s="295">
        <v>0</v>
      </c>
      <c r="T28" s="293">
        <f t="shared" si="6"/>
        <v>0</v>
      </c>
      <c r="U28" s="254"/>
      <c r="V28" s="254"/>
      <c r="W28" s="254"/>
      <c r="X28" s="254"/>
    </row>
    <row r="29" spans="1:24" s="1" customFormat="1" ht="20.25" customHeight="1">
      <c r="A29" s="173"/>
      <c r="B29" s="162">
        <f t="shared" si="11"/>
        <v>3.7000000000000006</v>
      </c>
      <c r="C29" s="304" t="s">
        <v>26</v>
      </c>
      <c r="D29" s="287" t="s">
        <v>27</v>
      </c>
      <c r="E29" s="288">
        <v>160</v>
      </c>
      <c r="F29" s="289">
        <v>2677.5</v>
      </c>
      <c r="G29" s="289">
        <f t="shared" si="8"/>
        <v>428400</v>
      </c>
      <c r="H29" s="290">
        <v>231</v>
      </c>
      <c r="I29" s="297">
        <f t="shared" si="9"/>
        <v>36960</v>
      </c>
      <c r="J29" s="296">
        <f t="shared" si="10"/>
        <v>465360</v>
      </c>
      <c r="K29" s="292">
        <v>40</v>
      </c>
      <c r="L29" s="305">
        <f t="shared" si="1"/>
        <v>71.39</v>
      </c>
      <c r="M29" s="292">
        <f>40+71.39</f>
        <v>111.39</v>
      </c>
      <c r="N29" s="293">
        <f t="shared" si="2"/>
        <v>298246.72499999998</v>
      </c>
      <c r="O29" s="293">
        <f t="shared" si="3"/>
        <v>25731.09</v>
      </c>
      <c r="P29" s="294">
        <v>112863</v>
      </c>
      <c r="Q29" s="293">
        <f t="shared" si="4"/>
        <v>211114.815</v>
      </c>
      <c r="R29" s="293">
        <f t="shared" si="5"/>
        <v>323977.815</v>
      </c>
      <c r="S29" s="295">
        <v>1</v>
      </c>
      <c r="T29" s="293">
        <f t="shared" si="6"/>
        <v>323977.815</v>
      </c>
      <c r="U29" s="254"/>
      <c r="V29" s="254"/>
      <c r="W29" s="254"/>
      <c r="X29" s="254"/>
    </row>
    <row r="30" spans="1:24" s="1" customFormat="1" ht="20.25" customHeight="1">
      <c r="A30" s="173"/>
      <c r="B30" s="162">
        <f t="shared" si="11"/>
        <v>3.8000000000000007</v>
      </c>
      <c r="C30" s="304" t="s">
        <v>37</v>
      </c>
      <c r="D30" s="287" t="s">
        <v>27</v>
      </c>
      <c r="E30" s="288">
        <v>160</v>
      </c>
      <c r="F30" s="289">
        <v>3528</v>
      </c>
      <c r="G30" s="289">
        <f t="shared" si="8"/>
        <v>564480</v>
      </c>
      <c r="H30" s="290">
        <v>236</v>
      </c>
      <c r="I30" s="297">
        <f t="shared" si="9"/>
        <v>37760</v>
      </c>
      <c r="J30" s="296">
        <f t="shared" si="10"/>
        <v>602240</v>
      </c>
      <c r="K30" s="291"/>
      <c r="L30" s="291">
        <f t="shared" si="1"/>
        <v>0</v>
      </c>
      <c r="M30" s="292"/>
      <c r="N30" s="293">
        <f t="shared" si="2"/>
        <v>0</v>
      </c>
      <c r="O30" s="293">
        <f t="shared" si="3"/>
        <v>0</v>
      </c>
      <c r="P30" s="294"/>
      <c r="Q30" s="293">
        <f t="shared" si="4"/>
        <v>0</v>
      </c>
      <c r="R30" s="293">
        <f t="shared" si="5"/>
        <v>0</v>
      </c>
      <c r="S30" s="295">
        <v>0</v>
      </c>
      <c r="T30" s="293">
        <f t="shared" si="6"/>
        <v>0</v>
      </c>
      <c r="U30" s="254"/>
      <c r="V30" s="254"/>
      <c r="W30" s="254"/>
      <c r="X30" s="254"/>
    </row>
    <row r="31" spans="1:24" s="1" customFormat="1" ht="20.25" customHeight="1">
      <c r="A31" s="173"/>
      <c r="B31" s="162">
        <f t="shared" si="11"/>
        <v>3.9000000000000008</v>
      </c>
      <c r="C31" s="304" t="s">
        <v>36</v>
      </c>
      <c r="D31" s="287" t="s">
        <v>27</v>
      </c>
      <c r="E31" s="288">
        <v>0</v>
      </c>
      <c r="F31" s="289">
        <v>0</v>
      </c>
      <c r="G31" s="289">
        <f t="shared" si="8"/>
        <v>0</v>
      </c>
      <c r="H31" s="290"/>
      <c r="I31" s="297">
        <f t="shared" si="9"/>
        <v>0</v>
      </c>
      <c r="J31" s="296">
        <f t="shared" si="10"/>
        <v>0</v>
      </c>
      <c r="K31" s="291"/>
      <c r="L31" s="291">
        <f t="shared" si="1"/>
        <v>0</v>
      </c>
      <c r="M31" s="292"/>
      <c r="N31" s="293">
        <f t="shared" si="2"/>
        <v>0</v>
      </c>
      <c r="O31" s="293">
        <f t="shared" si="3"/>
        <v>0</v>
      </c>
      <c r="P31" s="294"/>
      <c r="Q31" s="293">
        <f t="shared" si="4"/>
        <v>0</v>
      </c>
      <c r="R31" s="293">
        <f t="shared" si="5"/>
        <v>0</v>
      </c>
      <c r="S31" s="295">
        <v>0</v>
      </c>
      <c r="T31" s="293">
        <f t="shared" si="6"/>
        <v>0</v>
      </c>
      <c r="U31" s="254"/>
      <c r="V31" s="254"/>
      <c r="W31" s="254"/>
      <c r="X31" s="254"/>
    </row>
    <row r="32" spans="1:24" s="5" customFormat="1" ht="98.25" customHeight="1">
      <c r="A32" s="170">
        <f>A21+1</f>
        <v>4</v>
      </c>
      <c r="B32" s="158"/>
      <c r="C32" s="161" t="s">
        <v>260</v>
      </c>
      <c r="D32" s="287" t="s">
        <v>5</v>
      </c>
      <c r="E32" s="288">
        <v>1</v>
      </c>
      <c r="F32" s="289">
        <v>525000</v>
      </c>
      <c r="G32" s="289">
        <f t="shared" si="8"/>
        <v>525000</v>
      </c>
      <c r="H32" s="297">
        <v>131250</v>
      </c>
      <c r="I32" s="297">
        <f t="shared" si="9"/>
        <v>131250</v>
      </c>
      <c r="J32" s="296">
        <f t="shared" si="10"/>
        <v>656250</v>
      </c>
      <c r="K32" s="292">
        <v>1</v>
      </c>
      <c r="L32" s="292">
        <f t="shared" si="1"/>
        <v>0</v>
      </c>
      <c r="M32" s="292">
        <v>1</v>
      </c>
      <c r="N32" s="293">
        <f t="shared" si="2"/>
        <v>525000</v>
      </c>
      <c r="O32" s="293">
        <f t="shared" si="3"/>
        <v>131250</v>
      </c>
      <c r="P32" s="294">
        <v>636638</v>
      </c>
      <c r="Q32" s="293">
        <f t="shared" si="4"/>
        <v>19612</v>
      </c>
      <c r="R32" s="293">
        <f t="shared" si="5"/>
        <v>656250</v>
      </c>
      <c r="S32" s="295">
        <v>1</v>
      </c>
      <c r="T32" s="293">
        <f t="shared" si="6"/>
        <v>656250</v>
      </c>
      <c r="U32" s="254"/>
      <c r="V32" s="254"/>
      <c r="W32" s="254"/>
      <c r="X32" s="254"/>
    </row>
    <row r="33" spans="1:24" s="5" customFormat="1" ht="123" customHeight="1">
      <c r="A33" s="170">
        <f>A32+1</f>
        <v>5</v>
      </c>
      <c r="B33" s="158"/>
      <c r="C33" s="161" t="s">
        <v>261</v>
      </c>
      <c r="D33" s="281"/>
      <c r="E33" s="298"/>
      <c r="F33" s="299"/>
      <c r="G33" s="289"/>
      <c r="H33" s="300"/>
      <c r="I33" s="297"/>
      <c r="J33" s="296"/>
      <c r="K33" s="301"/>
      <c r="L33" s="291"/>
      <c r="M33" s="292"/>
      <c r="N33" s="293"/>
      <c r="O33" s="293"/>
      <c r="P33" s="294"/>
      <c r="Q33" s="293"/>
      <c r="R33" s="293"/>
      <c r="S33" s="295"/>
      <c r="T33" s="293"/>
      <c r="U33" s="254"/>
      <c r="V33" s="254"/>
      <c r="W33" s="254"/>
      <c r="X33" s="254"/>
    </row>
    <row r="34" spans="1:24" s="1" customFormat="1" ht="18" customHeight="1">
      <c r="A34" s="172"/>
      <c r="B34" s="164"/>
      <c r="C34" s="165" t="s">
        <v>66</v>
      </c>
      <c r="D34" s="287"/>
      <c r="E34" s="288"/>
      <c r="F34" s="306"/>
      <c r="G34" s="289"/>
      <c r="H34" s="307"/>
      <c r="I34" s="297"/>
      <c r="J34" s="296"/>
      <c r="K34" s="308"/>
      <c r="L34" s="291"/>
      <c r="M34" s="292"/>
      <c r="N34" s="293"/>
      <c r="O34" s="293"/>
      <c r="P34" s="294"/>
      <c r="Q34" s="293"/>
      <c r="R34" s="293"/>
      <c r="S34" s="295"/>
      <c r="T34" s="293"/>
      <c r="U34" s="254"/>
      <c r="V34" s="254"/>
      <c r="W34" s="254"/>
      <c r="X34" s="254"/>
    </row>
    <row r="35" spans="1:24" s="1" customFormat="1" ht="22.5" customHeight="1">
      <c r="A35" s="173"/>
      <c r="B35" s="162">
        <f>A33+0.1</f>
        <v>5.0999999999999996</v>
      </c>
      <c r="C35" s="160" t="s">
        <v>56</v>
      </c>
      <c r="D35" s="287" t="s">
        <v>27</v>
      </c>
      <c r="E35" s="288">
        <v>250</v>
      </c>
      <c r="F35" s="289">
        <v>945</v>
      </c>
      <c r="G35" s="289">
        <f t="shared" si="8"/>
        <v>236250</v>
      </c>
      <c r="H35" s="290">
        <v>189</v>
      </c>
      <c r="I35" s="297">
        <f t="shared" si="9"/>
        <v>47250</v>
      </c>
      <c r="J35" s="296">
        <f t="shared" si="10"/>
        <v>283500</v>
      </c>
      <c r="K35" s="291"/>
      <c r="L35" s="305">
        <f t="shared" si="1"/>
        <v>68.81</v>
      </c>
      <c r="M35" s="292">
        <v>68.81</v>
      </c>
      <c r="N35" s="293">
        <f t="shared" si="2"/>
        <v>65025.450000000004</v>
      </c>
      <c r="O35" s="293">
        <f t="shared" si="3"/>
        <v>13005.09</v>
      </c>
      <c r="P35" s="294"/>
      <c r="Q35" s="293">
        <f t="shared" si="4"/>
        <v>78030.540000000008</v>
      </c>
      <c r="R35" s="293">
        <f t="shared" si="5"/>
        <v>78030.540000000008</v>
      </c>
      <c r="S35" s="295">
        <v>1</v>
      </c>
      <c r="T35" s="293">
        <f t="shared" si="6"/>
        <v>78030.540000000008</v>
      </c>
      <c r="U35" s="254"/>
      <c r="V35" s="254"/>
      <c r="W35" s="254"/>
      <c r="X35" s="254"/>
    </row>
    <row r="36" spans="1:24" s="1" customFormat="1" ht="22.5" customHeight="1">
      <c r="A36" s="173"/>
      <c r="B36" s="162">
        <f>B35+0.1</f>
        <v>5.1999999999999993</v>
      </c>
      <c r="C36" s="160" t="s">
        <v>57</v>
      </c>
      <c r="D36" s="287" t="s">
        <v>27</v>
      </c>
      <c r="E36" s="288">
        <v>220</v>
      </c>
      <c r="F36" s="289">
        <v>945</v>
      </c>
      <c r="G36" s="289">
        <f t="shared" si="8"/>
        <v>207900</v>
      </c>
      <c r="H36" s="290">
        <v>189</v>
      </c>
      <c r="I36" s="297">
        <f t="shared" si="9"/>
        <v>41580</v>
      </c>
      <c r="J36" s="296">
        <f t="shared" si="10"/>
        <v>249480</v>
      </c>
      <c r="K36" s="291"/>
      <c r="L36" s="305">
        <f t="shared" si="1"/>
        <v>93.05</v>
      </c>
      <c r="M36" s="292">
        <v>93.05</v>
      </c>
      <c r="N36" s="293">
        <f t="shared" si="2"/>
        <v>87932.25</v>
      </c>
      <c r="O36" s="293">
        <f t="shared" si="3"/>
        <v>17586.45</v>
      </c>
      <c r="P36" s="294"/>
      <c r="Q36" s="293">
        <f t="shared" si="4"/>
        <v>105518.7</v>
      </c>
      <c r="R36" s="293">
        <f t="shared" si="5"/>
        <v>105518.7</v>
      </c>
      <c r="S36" s="295">
        <v>1</v>
      </c>
      <c r="T36" s="293">
        <f t="shared" si="6"/>
        <v>105518.7</v>
      </c>
      <c r="U36" s="254"/>
      <c r="V36" s="254"/>
      <c r="W36" s="254"/>
      <c r="X36" s="254"/>
    </row>
    <row r="37" spans="1:24" s="1" customFormat="1" ht="22.5" customHeight="1">
      <c r="A37" s="173"/>
      <c r="B37" s="162">
        <f>B36+0.1</f>
        <v>5.2999999999999989</v>
      </c>
      <c r="C37" s="160" t="s">
        <v>63</v>
      </c>
      <c r="D37" s="287" t="s">
        <v>27</v>
      </c>
      <c r="E37" s="288">
        <v>100</v>
      </c>
      <c r="F37" s="289">
        <v>1260</v>
      </c>
      <c r="G37" s="289">
        <f t="shared" si="8"/>
        <v>126000</v>
      </c>
      <c r="H37" s="290">
        <v>210</v>
      </c>
      <c r="I37" s="297">
        <f t="shared" si="9"/>
        <v>21000</v>
      </c>
      <c r="J37" s="296">
        <f t="shared" si="10"/>
        <v>147000</v>
      </c>
      <c r="K37" s="291"/>
      <c r="L37" s="291">
        <f t="shared" si="1"/>
        <v>0</v>
      </c>
      <c r="M37" s="292"/>
      <c r="N37" s="293">
        <f t="shared" si="2"/>
        <v>0</v>
      </c>
      <c r="O37" s="293">
        <f t="shared" si="3"/>
        <v>0</v>
      </c>
      <c r="P37" s="294"/>
      <c r="Q37" s="293">
        <f t="shared" si="4"/>
        <v>0</v>
      </c>
      <c r="R37" s="293">
        <f t="shared" si="5"/>
        <v>0</v>
      </c>
      <c r="S37" s="295">
        <v>0</v>
      </c>
      <c r="T37" s="293">
        <f t="shared" si="6"/>
        <v>0</v>
      </c>
      <c r="U37" s="254"/>
      <c r="V37" s="254"/>
      <c r="W37" s="254"/>
      <c r="X37" s="254"/>
    </row>
    <row r="38" spans="1:24" s="1" customFormat="1" ht="18" customHeight="1">
      <c r="A38" s="172"/>
      <c r="B38" s="164"/>
      <c r="C38" s="165" t="s">
        <v>67</v>
      </c>
      <c r="D38" s="287"/>
      <c r="E38" s="288"/>
      <c r="F38" s="289"/>
      <c r="G38" s="289"/>
      <c r="H38" s="290"/>
      <c r="I38" s="297"/>
      <c r="J38" s="296"/>
      <c r="K38" s="291"/>
      <c r="L38" s="291">
        <f t="shared" si="1"/>
        <v>0</v>
      </c>
      <c r="M38" s="292"/>
      <c r="N38" s="293">
        <f t="shared" si="2"/>
        <v>0</v>
      </c>
      <c r="O38" s="293">
        <f t="shared" si="3"/>
        <v>0</v>
      </c>
      <c r="P38" s="294"/>
      <c r="Q38" s="293">
        <f t="shared" si="4"/>
        <v>0</v>
      </c>
      <c r="R38" s="293">
        <f t="shared" si="5"/>
        <v>0</v>
      </c>
      <c r="S38" s="295">
        <v>0</v>
      </c>
      <c r="T38" s="293">
        <f t="shared" si="6"/>
        <v>0</v>
      </c>
      <c r="U38" s="254"/>
      <c r="V38" s="254"/>
      <c r="W38" s="254"/>
      <c r="X38" s="254"/>
    </row>
    <row r="39" spans="1:24" s="1" customFormat="1" ht="21.75" customHeight="1">
      <c r="A39" s="173"/>
      <c r="B39" s="162">
        <f>B37+0.1</f>
        <v>5.3999999999999986</v>
      </c>
      <c r="C39" s="160" t="s">
        <v>58</v>
      </c>
      <c r="D39" s="287" t="s">
        <v>27</v>
      </c>
      <c r="E39" s="288">
        <v>200</v>
      </c>
      <c r="F39" s="289">
        <v>2159.85</v>
      </c>
      <c r="G39" s="289">
        <f t="shared" si="8"/>
        <v>431970</v>
      </c>
      <c r="H39" s="297">
        <v>210</v>
      </c>
      <c r="I39" s="297">
        <f t="shared" si="9"/>
        <v>42000</v>
      </c>
      <c r="J39" s="296">
        <f t="shared" si="10"/>
        <v>473970</v>
      </c>
      <c r="K39" s="292">
        <v>108</v>
      </c>
      <c r="L39" s="305">
        <f t="shared" si="1"/>
        <v>340.81</v>
      </c>
      <c r="M39" s="292">
        <f>108+340.81</f>
        <v>448.81</v>
      </c>
      <c r="N39" s="293">
        <f t="shared" si="2"/>
        <v>969362.27850000001</v>
      </c>
      <c r="O39" s="293">
        <f t="shared" si="3"/>
        <v>94250.1</v>
      </c>
      <c r="P39" s="294">
        <v>245053</v>
      </c>
      <c r="Q39" s="293">
        <f t="shared" si="4"/>
        <v>818559.37850000011</v>
      </c>
      <c r="R39" s="293">
        <f t="shared" si="5"/>
        <v>1063612.3785000001</v>
      </c>
      <c r="S39" s="295">
        <v>1</v>
      </c>
      <c r="T39" s="293">
        <f t="shared" si="6"/>
        <v>1063612.3785000001</v>
      </c>
      <c r="U39" s="254"/>
      <c r="V39" s="254"/>
      <c r="W39" s="254"/>
      <c r="X39" s="254"/>
    </row>
    <row r="40" spans="1:24" s="1" customFormat="1" ht="21.75" customHeight="1">
      <c r="A40" s="173"/>
      <c r="B40" s="162">
        <f>B39+0.1</f>
        <v>5.4999999999999982</v>
      </c>
      <c r="C40" s="160" t="s">
        <v>59</v>
      </c>
      <c r="D40" s="287" t="s">
        <v>27</v>
      </c>
      <c r="E40" s="288">
        <v>1500</v>
      </c>
      <c r="F40" s="289">
        <v>1768.2</v>
      </c>
      <c r="G40" s="289">
        <f t="shared" si="8"/>
        <v>2652300</v>
      </c>
      <c r="H40" s="290">
        <v>210</v>
      </c>
      <c r="I40" s="297">
        <f t="shared" si="9"/>
        <v>315000</v>
      </c>
      <c r="J40" s="296">
        <f t="shared" si="10"/>
        <v>2967300</v>
      </c>
      <c r="K40" s="291"/>
      <c r="L40" s="291">
        <f t="shared" si="1"/>
        <v>0</v>
      </c>
      <c r="M40" s="292"/>
      <c r="N40" s="293">
        <f t="shared" si="2"/>
        <v>0</v>
      </c>
      <c r="O40" s="293">
        <f t="shared" si="3"/>
        <v>0</v>
      </c>
      <c r="P40" s="294"/>
      <c r="Q40" s="293">
        <f t="shared" si="4"/>
        <v>0</v>
      </c>
      <c r="R40" s="293">
        <f t="shared" si="5"/>
        <v>0</v>
      </c>
      <c r="S40" s="295">
        <v>0</v>
      </c>
      <c r="T40" s="293">
        <f t="shared" si="6"/>
        <v>0</v>
      </c>
      <c r="U40" s="254"/>
      <c r="V40" s="254"/>
      <c r="W40" s="254"/>
      <c r="X40" s="254"/>
    </row>
    <row r="41" spans="1:24" s="1" customFormat="1" ht="21.75" customHeight="1">
      <c r="A41" s="173"/>
      <c r="B41" s="162">
        <f>B40+0.1</f>
        <v>5.5999999999999979</v>
      </c>
      <c r="C41" s="160" t="s">
        <v>60</v>
      </c>
      <c r="D41" s="287" t="s">
        <v>27</v>
      </c>
      <c r="E41" s="288">
        <v>580</v>
      </c>
      <c r="F41" s="289">
        <v>2193.4499999999998</v>
      </c>
      <c r="G41" s="289">
        <f t="shared" si="8"/>
        <v>1272201</v>
      </c>
      <c r="H41" s="290">
        <v>210</v>
      </c>
      <c r="I41" s="297">
        <f t="shared" si="9"/>
        <v>121800</v>
      </c>
      <c r="J41" s="296">
        <f t="shared" si="10"/>
        <v>1394001</v>
      </c>
      <c r="K41" s="292">
        <v>914</v>
      </c>
      <c r="L41" s="305">
        <f t="shared" si="1"/>
        <v>611.71</v>
      </c>
      <c r="M41" s="292">
        <f>914+611.71</f>
        <v>1525.71</v>
      </c>
      <c r="N41" s="293">
        <f t="shared" si="2"/>
        <v>3346568.5995</v>
      </c>
      <c r="O41" s="293">
        <f t="shared" si="3"/>
        <v>320399.10000000003</v>
      </c>
      <c r="P41" s="294">
        <v>2111290</v>
      </c>
      <c r="Q41" s="293">
        <f t="shared" si="4"/>
        <v>1555677.6995000001</v>
      </c>
      <c r="R41" s="293">
        <f t="shared" si="5"/>
        <v>3666967.6995000001</v>
      </c>
      <c r="S41" s="295">
        <v>1</v>
      </c>
      <c r="T41" s="293">
        <f t="shared" si="6"/>
        <v>3666967.6995000001</v>
      </c>
      <c r="U41" s="254"/>
      <c r="V41" s="254"/>
      <c r="W41" s="254"/>
      <c r="X41" s="254"/>
    </row>
    <row r="42" spans="1:24" s="1" customFormat="1" ht="21.75" customHeight="1">
      <c r="A42" s="173"/>
      <c r="B42" s="162">
        <f>B41+0.1</f>
        <v>5.6999999999999975</v>
      </c>
      <c r="C42" s="160" t="s">
        <v>61</v>
      </c>
      <c r="D42" s="287" t="s">
        <v>27</v>
      </c>
      <c r="E42" s="288">
        <v>340</v>
      </c>
      <c r="F42" s="289">
        <v>1768.2</v>
      </c>
      <c r="G42" s="289">
        <f t="shared" si="8"/>
        <v>601188</v>
      </c>
      <c r="H42" s="290">
        <v>210</v>
      </c>
      <c r="I42" s="297">
        <f t="shared" si="9"/>
        <v>71400</v>
      </c>
      <c r="J42" s="296">
        <f t="shared" si="10"/>
        <v>672588</v>
      </c>
      <c r="K42" s="291"/>
      <c r="L42" s="291">
        <f t="shared" si="1"/>
        <v>0</v>
      </c>
      <c r="M42" s="292"/>
      <c r="N42" s="293">
        <f t="shared" si="2"/>
        <v>0</v>
      </c>
      <c r="O42" s="293">
        <f t="shared" si="3"/>
        <v>0</v>
      </c>
      <c r="P42" s="294"/>
      <c r="Q42" s="293">
        <f t="shared" si="4"/>
        <v>0</v>
      </c>
      <c r="R42" s="293">
        <f t="shared" si="5"/>
        <v>0</v>
      </c>
      <c r="S42" s="295">
        <v>0</v>
      </c>
      <c r="T42" s="293">
        <f t="shared" si="6"/>
        <v>0</v>
      </c>
      <c r="U42" s="254"/>
      <c r="V42" s="254"/>
      <c r="W42" s="254"/>
      <c r="X42" s="254"/>
    </row>
    <row r="43" spans="1:24" s="1" customFormat="1" ht="21.75" customHeight="1">
      <c r="A43" s="173"/>
      <c r="B43" s="162">
        <f>B42+0.1</f>
        <v>5.7999999999999972</v>
      </c>
      <c r="C43" s="160" t="s">
        <v>62</v>
      </c>
      <c r="D43" s="287" t="s">
        <v>27</v>
      </c>
      <c r="E43" s="288">
        <v>740</v>
      </c>
      <c r="F43" s="289">
        <v>2257.5</v>
      </c>
      <c r="G43" s="289">
        <f t="shared" si="8"/>
        <v>1670550</v>
      </c>
      <c r="H43" s="290">
        <v>210</v>
      </c>
      <c r="I43" s="297">
        <f t="shared" si="9"/>
        <v>155400</v>
      </c>
      <c r="J43" s="296">
        <f t="shared" si="10"/>
        <v>1825950</v>
      </c>
      <c r="K43" s="292">
        <v>929</v>
      </c>
      <c r="L43" s="305">
        <f t="shared" si="1"/>
        <v>531.52</v>
      </c>
      <c r="M43" s="292">
        <f>929+531.52</f>
        <v>1460.52</v>
      </c>
      <c r="N43" s="293">
        <f t="shared" si="2"/>
        <v>3297123.9</v>
      </c>
      <c r="O43" s="293">
        <f t="shared" si="3"/>
        <v>306709.2</v>
      </c>
      <c r="P43" s="294">
        <v>2202724</v>
      </c>
      <c r="Q43" s="293">
        <f t="shared" si="4"/>
        <v>1401109.1</v>
      </c>
      <c r="R43" s="293">
        <f t="shared" si="5"/>
        <v>3603833.1</v>
      </c>
      <c r="S43" s="295">
        <v>1</v>
      </c>
      <c r="T43" s="293">
        <f t="shared" si="6"/>
        <v>3603833.1</v>
      </c>
      <c r="U43" s="254"/>
      <c r="V43" s="254"/>
      <c r="W43" s="254"/>
      <c r="X43" s="254"/>
    </row>
    <row r="44" spans="1:24" s="1" customFormat="1" ht="99.75" customHeight="1">
      <c r="A44" s="170">
        <f>A33+1</f>
        <v>6</v>
      </c>
      <c r="B44" s="162"/>
      <c r="C44" s="161" t="s">
        <v>17</v>
      </c>
      <c r="D44" s="287" t="s">
        <v>28</v>
      </c>
      <c r="E44" s="288">
        <v>1500</v>
      </c>
      <c r="F44" s="289">
        <v>682.5</v>
      </c>
      <c r="G44" s="289">
        <f t="shared" si="8"/>
        <v>1023750</v>
      </c>
      <c r="H44" s="297">
        <v>168</v>
      </c>
      <c r="I44" s="297">
        <f t="shared" si="9"/>
        <v>252000</v>
      </c>
      <c r="J44" s="296">
        <f t="shared" si="10"/>
        <v>1275750</v>
      </c>
      <c r="K44" s="292">
        <v>1008</v>
      </c>
      <c r="L44" s="292">
        <f t="shared" si="1"/>
        <v>991.40999999999985</v>
      </c>
      <c r="M44" s="292">
        <f>1008+991.41</f>
        <v>1999.4099999999999</v>
      </c>
      <c r="N44" s="293">
        <f t="shared" si="2"/>
        <v>1364597.325</v>
      </c>
      <c r="O44" s="293">
        <f t="shared" si="3"/>
        <v>335900.88</v>
      </c>
      <c r="P44" s="294">
        <v>831837</v>
      </c>
      <c r="Q44" s="293">
        <f t="shared" si="4"/>
        <v>868661.20500000007</v>
      </c>
      <c r="R44" s="293">
        <f t="shared" si="5"/>
        <v>1700498.2050000001</v>
      </c>
      <c r="S44" s="295">
        <v>1</v>
      </c>
      <c r="T44" s="293">
        <f t="shared" si="6"/>
        <v>1700498.2050000001</v>
      </c>
      <c r="U44" s="254"/>
      <c r="V44" s="254"/>
      <c r="W44" s="254"/>
      <c r="X44" s="254"/>
    </row>
    <row r="45" spans="1:24" s="1" customFormat="1" ht="100.5" customHeight="1">
      <c r="A45" s="170">
        <f>A44+1</f>
        <v>7</v>
      </c>
      <c r="B45" s="162"/>
      <c r="C45" s="309" t="s">
        <v>68</v>
      </c>
      <c r="D45" s="287"/>
      <c r="E45" s="288"/>
      <c r="F45" s="302"/>
      <c r="G45" s="289"/>
      <c r="H45" s="302"/>
      <c r="I45" s="297"/>
      <c r="J45" s="296"/>
      <c r="K45" s="303"/>
      <c r="L45" s="291"/>
      <c r="M45" s="292"/>
      <c r="N45" s="293"/>
      <c r="O45" s="293"/>
      <c r="P45" s="294"/>
      <c r="Q45" s="293"/>
      <c r="R45" s="293"/>
      <c r="S45" s="295"/>
      <c r="T45" s="293"/>
      <c r="U45" s="254"/>
      <c r="V45" s="254"/>
      <c r="W45" s="254"/>
      <c r="X45" s="254"/>
    </row>
    <row r="46" spans="1:24" s="1" customFormat="1" ht="21" customHeight="1">
      <c r="A46" s="172"/>
      <c r="B46" s="162">
        <f>A45+0.1</f>
        <v>7.1</v>
      </c>
      <c r="C46" s="162" t="s">
        <v>29</v>
      </c>
      <c r="D46" s="287" t="s">
        <v>27</v>
      </c>
      <c r="E46" s="288">
        <v>850</v>
      </c>
      <c r="F46" s="289">
        <v>1039.5000000000002</v>
      </c>
      <c r="G46" s="289">
        <f t="shared" si="8"/>
        <v>883575.00000000023</v>
      </c>
      <c r="H46" s="290">
        <v>126</v>
      </c>
      <c r="I46" s="297">
        <f t="shared" si="9"/>
        <v>107100</v>
      </c>
      <c r="J46" s="296">
        <f t="shared" si="10"/>
        <v>990675.00000000023</v>
      </c>
      <c r="K46" s="291">
        <v>175.35</v>
      </c>
      <c r="L46" s="291">
        <f t="shared" si="1"/>
        <v>475.63</v>
      </c>
      <c r="M46" s="292">
        <f>175.35+475.63</f>
        <v>650.98</v>
      </c>
      <c r="N46" s="293">
        <f t="shared" si="2"/>
        <v>676693.7100000002</v>
      </c>
      <c r="O46" s="293">
        <f t="shared" si="3"/>
        <v>82023.48</v>
      </c>
      <c r="P46" s="294">
        <v>198263</v>
      </c>
      <c r="Q46" s="293">
        <f t="shared" si="4"/>
        <v>560454.19000000018</v>
      </c>
      <c r="R46" s="293">
        <f t="shared" si="5"/>
        <v>758717.19000000018</v>
      </c>
      <c r="S46" s="295">
        <v>1</v>
      </c>
      <c r="T46" s="293">
        <f t="shared" si="6"/>
        <v>758717.19000000018</v>
      </c>
      <c r="U46" s="254"/>
      <c r="V46" s="254"/>
      <c r="W46" s="254"/>
      <c r="X46" s="254"/>
    </row>
    <row r="47" spans="1:24" s="1" customFormat="1" ht="21" customHeight="1">
      <c r="A47" s="172"/>
      <c r="B47" s="162">
        <f>B46+0.1</f>
        <v>7.1999999999999993</v>
      </c>
      <c r="C47" s="162" t="s">
        <v>30</v>
      </c>
      <c r="D47" s="287" t="s">
        <v>27</v>
      </c>
      <c r="E47" s="288">
        <v>390</v>
      </c>
      <c r="F47" s="289">
        <v>633.15</v>
      </c>
      <c r="G47" s="289">
        <f t="shared" si="8"/>
        <v>246928.5</v>
      </c>
      <c r="H47" s="290">
        <v>126</v>
      </c>
      <c r="I47" s="297">
        <f t="shared" si="9"/>
        <v>49140</v>
      </c>
      <c r="J47" s="296">
        <f t="shared" si="10"/>
        <v>296068.5</v>
      </c>
      <c r="K47" s="291">
        <v>186.47</v>
      </c>
      <c r="L47" s="305">
        <f t="shared" si="1"/>
        <v>619.95000000000005</v>
      </c>
      <c r="M47" s="292">
        <f>186.47+619.95</f>
        <v>806.42000000000007</v>
      </c>
      <c r="N47" s="293">
        <f t="shared" si="2"/>
        <v>510584.82300000003</v>
      </c>
      <c r="O47" s="293">
        <f t="shared" si="3"/>
        <v>101608.92000000001</v>
      </c>
      <c r="P47" s="294">
        <v>137328</v>
      </c>
      <c r="Q47" s="293">
        <f t="shared" si="4"/>
        <v>474865.74300000002</v>
      </c>
      <c r="R47" s="293">
        <f t="shared" si="5"/>
        <v>612193.74300000002</v>
      </c>
      <c r="S47" s="295">
        <v>1</v>
      </c>
      <c r="T47" s="293">
        <f t="shared" si="6"/>
        <v>612193.74300000002</v>
      </c>
      <c r="U47" s="254"/>
      <c r="V47" s="254"/>
      <c r="W47" s="254"/>
      <c r="X47" s="254"/>
    </row>
    <row r="48" spans="1:24" s="1" customFormat="1" ht="21" customHeight="1">
      <c r="A48" s="172"/>
      <c r="B48" s="162">
        <f>B47+0.1</f>
        <v>7.2999999999999989</v>
      </c>
      <c r="C48" s="162" t="s">
        <v>31</v>
      </c>
      <c r="D48" s="287" t="s">
        <v>27</v>
      </c>
      <c r="E48" s="288">
        <v>85</v>
      </c>
      <c r="F48" s="289">
        <v>756</v>
      </c>
      <c r="G48" s="289">
        <f t="shared" si="8"/>
        <v>64260</v>
      </c>
      <c r="H48" s="290">
        <v>126</v>
      </c>
      <c r="I48" s="297">
        <f t="shared" si="9"/>
        <v>10710</v>
      </c>
      <c r="J48" s="296">
        <f t="shared" si="10"/>
        <v>74970</v>
      </c>
      <c r="K48" s="291"/>
      <c r="L48" s="292">
        <f t="shared" si="1"/>
        <v>226.72</v>
      </c>
      <c r="M48" s="292">
        <f>226.72</f>
        <v>226.72</v>
      </c>
      <c r="N48" s="293">
        <f t="shared" si="2"/>
        <v>171400.32000000001</v>
      </c>
      <c r="O48" s="293">
        <f t="shared" si="3"/>
        <v>28566.720000000001</v>
      </c>
      <c r="P48" s="294"/>
      <c r="Q48" s="293">
        <f t="shared" si="4"/>
        <v>199967.04</v>
      </c>
      <c r="R48" s="293">
        <f t="shared" si="5"/>
        <v>199967.04</v>
      </c>
      <c r="S48" s="295">
        <v>1</v>
      </c>
      <c r="T48" s="293">
        <f t="shared" si="6"/>
        <v>199967.04</v>
      </c>
      <c r="U48" s="254"/>
      <c r="V48" s="254"/>
      <c r="W48" s="254"/>
      <c r="X48" s="254"/>
    </row>
    <row r="49" spans="1:24" s="1" customFormat="1" ht="21" customHeight="1">
      <c r="A49" s="172"/>
      <c r="B49" s="162">
        <f>B48+0.1</f>
        <v>7.3999999999999986</v>
      </c>
      <c r="C49" s="162" t="s">
        <v>32</v>
      </c>
      <c r="D49" s="287" t="s">
        <v>27</v>
      </c>
      <c r="E49" s="288">
        <v>10</v>
      </c>
      <c r="F49" s="289">
        <v>957.59999999999991</v>
      </c>
      <c r="G49" s="289">
        <f t="shared" si="8"/>
        <v>9576</v>
      </c>
      <c r="H49" s="290">
        <v>126</v>
      </c>
      <c r="I49" s="297">
        <f t="shared" si="9"/>
        <v>1260</v>
      </c>
      <c r="J49" s="296">
        <f t="shared" si="10"/>
        <v>10836</v>
      </c>
      <c r="K49" s="291"/>
      <c r="L49" s="291">
        <f t="shared" si="1"/>
        <v>0</v>
      </c>
      <c r="M49" s="292"/>
      <c r="N49" s="293">
        <f t="shared" si="2"/>
        <v>0</v>
      </c>
      <c r="O49" s="293">
        <f t="shared" si="3"/>
        <v>0</v>
      </c>
      <c r="P49" s="294"/>
      <c r="Q49" s="293">
        <f t="shared" si="4"/>
        <v>0</v>
      </c>
      <c r="R49" s="293">
        <f t="shared" si="5"/>
        <v>0</v>
      </c>
      <c r="S49" s="295">
        <v>0</v>
      </c>
      <c r="T49" s="293">
        <f t="shared" si="6"/>
        <v>0</v>
      </c>
      <c r="U49" s="254"/>
      <c r="V49" s="254"/>
      <c r="W49" s="254"/>
      <c r="X49" s="254"/>
    </row>
    <row r="50" spans="1:24" s="1" customFormat="1" ht="21" customHeight="1">
      <c r="A50" s="172"/>
      <c r="B50" s="162">
        <f>B48+0.1</f>
        <v>7.3999999999999986</v>
      </c>
      <c r="C50" s="162" t="s">
        <v>71</v>
      </c>
      <c r="D50" s="287" t="s">
        <v>27</v>
      </c>
      <c r="E50" s="288">
        <v>80</v>
      </c>
      <c r="F50" s="289">
        <v>1470</v>
      </c>
      <c r="G50" s="289">
        <f t="shared" si="8"/>
        <v>117600</v>
      </c>
      <c r="H50" s="290">
        <v>137</v>
      </c>
      <c r="I50" s="297">
        <f t="shared" si="9"/>
        <v>10960</v>
      </c>
      <c r="J50" s="296">
        <f t="shared" si="10"/>
        <v>128560</v>
      </c>
      <c r="K50" s="291"/>
      <c r="L50" s="291">
        <f t="shared" si="1"/>
        <v>0</v>
      </c>
      <c r="M50" s="292"/>
      <c r="N50" s="293">
        <f t="shared" si="2"/>
        <v>0</v>
      </c>
      <c r="O50" s="293">
        <f t="shared" si="3"/>
        <v>0</v>
      </c>
      <c r="P50" s="294"/>
      <c r="Q50" s="293">
        <f t="shared" si="4"/>
        <v>0</v>
      </c>
      <c r="R50" s="293">
        <f t="shared" si="5"/>
        <v>0</v>
      </c>
      <c r="S50" s="295">
        <v>0</v>
      </c>
      <c r="T50" s="293">
        <f t="shared" si="6"/>
        <v>0</v>
      </c>
      <c r="U50" s="254"/>
      <c r="V50" s="254"/>
      <c r="W50" s="254"/>
      <c r="X50" s="254"/>
    </row>
    <row r="51" spans="1:24" s="1" customFormat="1" ht="75" customHeight="1">
      <c r="A51" s="170">
        <f>A45+1</f>
        <v>8</v>
      </c>
      <c r="B51" s="162"/>
      <c r="C51" s="309" t="s">
        <v>69</v>
      </c>
      <c r="D51" s="281"/>
      <c r="E51" s="282"/>
      <c r="F51" s="306"/>
      <c r="G51" s="289"/>
      <c r="H51" s="300"/>
      <c r="I51" s="297"/>
      <c r="J51" s="296"/>
      <c r="K51" s="301"/>
      <c r="L51" s="291"/>
      <c r="M51" s="292"/>
      <c r="N51" s="293"/>
      <c r="O51" s="293"/>
      <c r="P51" s="294"/>
      <c r="Q51" s="293"/>
      <c r="R51" s="293"/>
      <c r="S51" s="295"/>
      <c r="T51" s="293"/>
      <c r="U51" s="254"/>
      <c r="V51" s="254"/>
      <c r="W51" s="254"/>
      <c r="X51" s="254"/>
    </row>
    <row r="52" spans="1:24" s="1" customFormat="1" ht="21.95" customHeight="1">
      <c r="A52" s="174"/>
      <c r="B52" s="166">
        <f>A51+0.1</f>
        <v>8.1</v>
      </c>
      <c r="C52" s="166" t="s">
        <v>33</v>
      </c>
      <c r="D52" s="310" t="s">
        <v>4</v>
      </c>
      <c r="E52" s="288">
        <v>4</v>
      </c>
      <c r="F52" s="289">
        <v>85050</v>
      </c>
      <c r="G52" s="289">
        <f t="shared" si="8"/>
        <v>340200</v>
      </c>
      <c r="H52" s="297">
        <v>5775</v>
      </c>
      <c r="I52" s="297">
        <f t="shared" si="9"/>
        <v>23100</v>
      </c>
      <c r="J52" s="296">
        <f t="shared" si="10"/>
        <v>363300</v>
      </c>
      <c r="K52" s="291"/>
      <c r="L52" s="291">
        <f t="shared" si="1"/>
        <v>0</v>
      </c>
      <c r="M52" s="292"/>
      <c r="N52" s="293">
        <f t="shared" si="2"/>
        <v>0</v>
      </c>
      <c r="O52" s="293">
        <f t="shared" si="3"/>
        <v>0</v>
      </c>
      <c r="P52" s="294"/>
      <c r="Q52" s="293">
        <f t="shared" si="4"/>
        <v>0</v>
      </c>
      <c r="R52" s="293">
        <f t="shared" si="5"/>
        <v>0</v>
      </c>
      <c r="S52" s="295">
        <v>0</v>
      </c>
      <c r="T52" s="293">
        <f t="shared" si="6"/>
        <v>0</v>
      </c>
      <c r="U52" s="254"/>
      <c r="V52" s="254"/>
      <c r="W52" s="254"/>
      <c r="X52" s="254"/>
    </row>
    <row r="53" spans="1:24" s="1" customFormat="1" ht="148.5" customHeight="1">
      <c r="A53" s="170">
        <f>A51+1</f>
        <v>9</v>
      </c>
      <c r="B53" s="162"/>
      <c r="C53" s="309" t="s">
        <v>262</v>
      </c>
      <c r="D53" s="281"/>
      <c r="E53" s="282"/>
      <c r="F53" s="306"/>
      <c r="G53" s="289"/>
      <c r="H53" s="300"/>
      <c r="I53" s="297"/>
      <c r="J53" s="296"/>
      <c r="K53" s="301"/>
      <c r="L53" s="291"/>
      <c r="M53" s="292"/>
      <c r="N53" s="293"/>
      <c r="O53" s="293"/>
      <c r="P53" s="294"/>
      <c r="Q53" s="293"/>
      <c r="R53" s="293"/>
      <c r="S53" s="295"/>
      <c r="T53" s="293"/>
      <c r="U53" s="254"/>
      <c r="V53" s="254"/>
      <c r="W53" s="254"/>
      <c r="X53" s="254"/>
    </row>
    <row r="54" spans="1:24" s="1" customFormat="1" ht="21.95" customHeight="1">
      <c r="A54" s="174"/>
      <c r="B54" s="166">
        <f>A53+0.1</f>
        <v>9.1</v>
      </c>
      <c r="C54" s="166" t="s">
        <v>41</v>
      </c>
      <c r="D54" s="310" t="s">
        <v>7</v>
      </c>
      <c r="E54" s="288">
        <v>1</v>
      </c>
      <c r="F54" s="289">
        <v>52500</v>
      </c>
      <c r="G54" s="289">
        <f t="shared" si="8"/>
        <v>52500</v>
      </c>
      <c r="H54" s="290">
        <v>26250</v>
      </c>
      <c r="I54" s="297">
        <f t="shared" si="9"/>
        <v>26250</v>
      </c>
      <c r="J54" s="296">
        <f t="shared" si="10"/>
        <v>78750</v>
      </c>
      <c r="K54" s="291"/>
      <c r="L54" s="291">
        <f t="shared" si="1"/>
        <v>0</v>
      </c>
      <c r="M54" s="292"/>
      <c r="N54" s="293">
        <f t="shared" si="2"/>
        <v>0</v>
      </c>
      <c r="O54" s="293">
        <f t="shared" si="3"/>
        <v>0</v>
      </c>
      <c r="P54" s="294"/>
      <c r="Q54" s="293">
        <f t="shared" si="4"/>
        <v>0</v>
      </c>
      <c r="R54" s="293">
        <f t="shared" si="5"/>
        <v>0</v>
      </c>
      <c r="S54" s="295">
        <v>0</v>
      </c>
      <c r="T54" s="293">
        <f t="shared" si="6"/>
        <v>0</v>
      </c>
      <c r="U54" s="254"/>
      <c r="V54" s="254"/>
      <c r="W54" s="254"/>
      <c r="X54" s="254"/>
    </row>
    <row r="55" spans="1:24" s="1" customFormat="1" ht="21.95" customHeight="1">
      <c r="A55" s="174"/>
      <c r="B55" s="166">
        <f t="shared" ref="B55:B60" si="12">B54+0.1</f>
        <v>9.1999999999999993</v>
      </c>
      <c r="C55" s="166" t="s">
        <v>41</v>
      </c>
      <c r="D55" s="310" t="s">
        <v>7</v>
      </c>
      <c r="E55" s="288">
        <v>1</v>
      </c>
      <c r="F55" s="289">
        <v>52500</v>
      </c>
      <c r="G55" s="289">
        <f t="shared" si="8"/>
        <v>52500</v>
      </c>
      <c r="H55" s="290">
        <v>26250</v>
      </c>
      <c r="I55" s="297">
        <f t="shared" si="9"/>
        <v>26250</v>
      </c>
      <c r="J55" s="296">
        <f t="shared" si="10"/>
        <v>78750</v>
      </c>
      <c r="K55" s="291"/>
      <c r="L55" s="291">
        <f t="shared" si="1"/>
        <v>0</v>
      </c>
      <c r="M55" s="292"/>
      <c r="N55" s="293">
        <f t="shared" si="2"/>
        <v>0</v>
      </c>
      <c r="O55" s="293">
        <f t="shared" si="3"/>
        <v>0</v>
      </c>
      <c r="P55" s="294"/>
      <c r="Q55" s="293">
        <f t="shared" si="4"/>
        <v>0</v>
      </c>
      <c r="R55" s="293">
        <f t="shared" si="5"/>
        <v>0</v>
      </c>
      <c r="S55" s="295">
        <v>0</v>
      </c>
      <c r="T55" s="293">
        <f t="shared" si="6"/>
        <v>0</v>
      </c>
      <c r="U55" s="254"/>
      <c r="V55" s="254"/>
      <c r="W55" s="254"/>
      <c r="X55" s="254"/>
    </row>
    <row r="56" spans="1:24" s="1" customFormat="1" ht="21.95" customHeight="1">
      <c r="A56" s="174"/>
      <c r="B56" s="166">
        <f t="shared" si="12"/>
        <v>9.2999999999999989</v>
      </c>
      <c r="C56" s="166" t="s">
        <v>45</v>
      </c>
      <c r="D56" s="310" t="s">
        <v>7</v>
      </c>
      <c r="E56" s="288">
        <v>0</v>
      </c>
      <c r="F56" s="289">
        <v>0</v>
      </c>
      <c r="G56" s="289">
        <f t="shared" si="8"/>
        <v>0</v>
      </c>
      <c r="H56" s="290"/>
      <c r="I56" s="297">
        <f t="shared" si="9"/>
        <v>0</v>
      </c>
      <c r="J56" s="296">
        <f t="shared" si="10"/>
        <v>0</v>
      </c>
      <c r="K56" s="291"/>
      <c r="L56" s="291">
        <f t="shared" si="1"/>
        <v>0</v>
      </c>
      <c r="M56" s="292"/>
      <c r="N56" s="293">
        <f t="shared" si="2"/>
        <v>0</v>
      </c>
      <c r="O56" s="293">
        <f t="shared" si="3"/>
        <v>0</v>
      </c>
      <c r="P56" s="294"/>
      <c r="Q56" s="293">
        <f t="shared" si="4"/>
        <v>0</v>
      </c>
      <c r="R56" s="293">
        <f t="shared" si="5"/>
        <v>0</v>
      </c>
      <c r="S56" s="295">
        <v>0</v>
      </c>
      <c r="T56" s="293">
        <f t="shared" si="6"/>
        <v>0</v>
      </c>
      <c r="U56" s="254"/>
      <c r="V56" s="254"/>
      <c r="W56" s="254"/>
      <c r="X56" s="254"/>
    </row>
    <row r="57" spans="1:24" s="1" customFormat="1" ht="21.95" customHeight="1">
      <c r="A57" s="174"/>
      <c r="B57" s="166">
        <f t="shared" si="12"/>
        <v>9.3999999999999986</v>
      </c>
      <c r="C57" s="166" t="s">
        <v>42</v>
      </c>
      <c r="D57" s="310" t="s">
        <v>7</v>
      </c>
      <c r="E57" s="288">
        <v>0</v>
      </c>
      <c r="F57" s="289">
        <v>0</v>
      </c>
      <c r="G57" s="289">
        <f t="shared" si="8"/>
        <v>0</v>
      </c>
      <c r="H57" s="290"/>
      <c r="I57" s="297">
        <f t="shared" si="9"/>
        <v>0</v>
      </c>
      <c r="J57" s="296">
        <f t="shared" si="10"/>
        <v>0</v>
      </c>
      <c r="K57" s="291"/>
      <c r="L57" s="291">
        <f t="shared" si="1"/>
        <v>0</v>
      </c>
      <c r="M57" s="292"/>
      <c r="N57" s="293">
        <f t="shared" si="2"/>
        <v>0</v>
      </c>
      <c r="O57" s="293">
        <f t="shared" si="3"/>
        <v>0</v>
      </c>
      <c r="P57" s="294"/>
      <c r="Q57" s="293">
        <f t="shared" si="4"/>
        <v>0</v>
      </c>
      <c r="R57" s="293">
        <f t="shared" si="5"/>
        <v>0</v>
      </c>
      <c r="S57" s="295">
        <v>0</v>
      </c>
      <c r="T57" s="293">
        <f t="shared" si="6"/>
        <v>0</v>
      </c>
      <c r="U57" s="254"/>
      <c r="V57" s="254"/>
      <c r="W57" s="254"/>
      <c r="X57" s="254"/>
    </row>
    <row r="58" spans="1:24" s="1" customFormat="1" ht="21.95" customHeight="1">
      <c r="A58" s="174"/>
      <c r="B58" s="166">
        <f t="shared" si="12"/>
        <v>9.4999999999999982</v>
      </c>
      <c r="C58" s="166" t="s">
        <v>42</v>
      </c>
      <c r="D58" s="310" t="s">
        <v>7</v>
      </c>
      <c r="E58" s="288">
        <v>1</v>
      </c>
      <c r="F58" s="289">
        <v>36750</v>
      </c>
      <c r="G58" s="289">
        <f t="shared" si="8"/>
        <v>36750</v>
      </c>
      <c r="H58" s="290">
        <v>26250</v>
      </c>
      <c r="I58" s="297">
        <f t="shared" si="9"/>
        <v>26250</v>
      </c>
      <c r="J58" s="296">
        <f t="shared" si="10"/>
        <v>63000</v>
      </c>
      <c r="K58" s="291">
        <v>1</v>
      </c>
      <c r="L58" s="291">
        <f t="shared" si="1"/>
        <v>0</v>
      </c>
      <c r="M58" s="292">
        <v>1</v>
      </c>
      <c r="N58" s="293">
        <f t="shared" si="2"/>
        <v>36750</v>
      </c>
      <c r="O58" s="293">
        <f t="shared" si="3"/>
        <v>26250</v>
      </c>
      <c r="P58" s="294">
        <v>25466</v>
      </c>
      <c r="Q58" s="293">
        <f t="shared" si="4"/>
        <v>37534</v>
      </c>
      <c r="R58" s="293">
        <f t="shared" si="5"/>
        <v>63000</v>
      </c>
      <c r="S58" s="295">
        <v>1</v>
      </c>
      <c r="T58" s="293">
        <f t="shared" si="6"/>
        <v>63000</v>
      </c>
      <c r="U58" s="254"/>
      <c r="V58" s="254"/>
      <c r="W58" s="254"/>
      <c r="X58" s="254"/>
    </row>
    <row r="59" spans="1:24" s="1" customFormat="1" ht="21.95" customHeight="1">
      <c r="A59" s="174"/>
      <c r="B59" s="166">
        <f t="shared" si="12"/>
        <v>9.5999999999999979</v>
      </c>
      <c r="C59" s="166" t="s">
        <v>46</v>
      </c>
      <c r="D59" s="310" t="s">
        <v>7</v>
      </c>
      <c r="E59" s="288">
        <v>1</v>
      </c>
      <c r="F59" s="289">
        <v>36750</v>
      </c>
      <c r="G59" s="289">
        <f t="shared" si="8"/>
        <v>36750</v>
      </c>
      <c r="H59" s="290">
        <v>26250</v>
      </c>
      <c r="I59" s="297">
        <f t="shared" si="9"/>
        <v>26250</v>
      </c>
      <c r="J59" s="296">
        <f t="shared" si="10"/>
        <v>63000</v>
      </c>
      <c r="K59" s="291"/>
      <c r="L59" s="291">
        <f t="shared" si="1"/>
        <v>0</v>
      </c>
      <c r="M59" s="292"/>
      <c r="N59" s="293">
        <f t="shared" si="2"/>
        <v>0</v>
      </c>
      <c r="O59" s="293">
        <f t="shared" si="3"/>
        <v>0</v>
      </c>
      <c r="P59" s="294"/>
      <c r="Q59" s="293">
        <f t="shared" si="4"/>
        <v>0</v>
      </c>
      <c r="R59" s="293">
        <f t="shared" si="5"/>
        <v>0</v>
      </c>
      <c r="S59" s="295">
        <v>0</v>
      </c>
      <c r="T59" s="293">
        <f t="shared" si="6"/>
        <v>0</v>
      </c>
      <c r="U59" s="254"/>
      <c r="V59" s="254"/>
      <c r="W59" s="254"/>
      <c r="X59" s="254"/>
    </row>
    <row r="60" spans="1:24" s="1" customFormat="1" ht="21.95" customHeight="1">
      <c r="A60" s="174"/>
      <c r="B60" s="166">
        <f t="shared" si="12"/>
        <v>9.6999999999999975</v>
      </c>
      <c r="C60" s="166" t="s">
        <v>47</v>
      </c>
      <c r="D60" s="310" t="s">
        <v>7</v>
      </c>
      <c r="E60" s="288">
        <v>1</v>
      </c>
      <c r="F60" s="289">
        <v>36750</v>
      </c>
      <c r="G60" s="289">
        <f t="shared" si="8"/>
        <v>36750</v>
      </c>
      <c r="H60" s="290">
        <v>26250</v>
      </c>
      <c r="I60" s="297">
        <f t="shared" si="9"/>
        <v>26250</v>
      </c>
      <c r="J60" s="296">
        <f t="shared" si="10"/>
        <v>63000</v>
      </c>
      <c r="K60" s="291"/>
      <c r="L60" s="291">
        <f t="shared" si="1"/>
        <v>0</v>
      </c>
      <c r="M60" s="292"/>
      <c r="N60" s="293">
        <f t="shared" si="2"/>
        <v>0</v>
      </c>
      <c r="O60" s="293">
        <f t="shared" si="3"/>
        <v>0</v>
      </c>
      <c r="P60" s="294"/>
      <c r="Q60" s="293">
        <f t="shared" si="4"/>
        <v>0</v>
      </c>
      <c r="R60" s="293">
        <f t="shared" si="5"/>
        <v>0</v>
      </c>
      <c r="S60" s="295">
        <v>0</v>
      </c>
      <c r="T60" s="293">
        <f t="shared" si="6"/>
        <v>0</v>
      </c>
      <c r="U60" s="254"/>
      <c r="V60" s="254"/>
      <c r="W60" s="254"/>
      <c r="X60" s="254"/>
    </row>
    <row r="61" spans="1:24" s="1" customFormat="1" ht="21.95" customHeight="1">
      <c r="A61" s="174"/>
      <c r="B61" s="166">
        <f>B57+0.1</f>
        <v>9.4999999999999982</v>
      </c>
      <c r="C61" s="166" t="s">
        <v>48</v>
      </c>
      <c r="D61" s="310" t="s">
        <v>7</v>
      </c>
      <c r="E61" s="288">
        <v>1</v>
      </c>
      <c r="F61" s="289">
        <v>52500</v>
      </c>
      <c r="G61" s="289">
        <f t="shared" si="8"/>
        <v>52500</v>
      </c>
      <c r="H61" s="290">
        <v>26250</v>
      </c>
      <c r="I61" s="297">
        <f t="shared" si="9"/>
        <v>26250</v>
      </c>
      <c r="J61" s="296">
        <f t="shared" si="10"/>
        <v>78750</v>
      </c>
      <c r="K61" s="291">
        <v>1</v>
      </c>
      <c r="L61" s="291">
        <f t="shared" si="1"/>
        <v>0</v>
      </c>
      <c r="M61" s="292">
        <v>1</v>
      </c>
      <c r="N61" s="293">
        <f t="shared" si="2"/>
        <v>52500</v>
      </c>
      <c r="O61" s="293">
        <f t="shared" si="3"/>
        <v>26250</v>
      </c>
      <c r="P61" s="294">
        <v>25466</v>
      </c>
      <c r="Q61" s="293">
        <f t="shared" si="4"/>
        <v>53284</v>
      </c>
      <c r="R61" s="293">
        <f t="shared" si="5"/>
        <v>78750</v>
      </c>
      <c r="S61" s="295">
        <v>1</v>
      </c>
      <c r="T61" s="293">
        <f t="shared" si="6"/>
        <v>78750</v>
      </c>
      <c r="U61" s="254"/>
      <c r="V61" s="254"/>
      <c r="W61" s="254"/>
      <c r="X61" s="254"/>
    </row>
    <row r="62" spans="1:24" s="5" customFormat="1" ht="117" customHeight="1">
      <c r="A62" s="170">
        <f>A53+1</f>
        <v>10</v>
      </c>
      <c r="B62" s="167"/>
      <c r="C62" s="311" t="s">
        <v>49</v>
      </c>
      <c r="D62" s="287" t="s">
        <v>28</v>
      </c>
      <c r="E62" s="288">
        <v>8500</v>
      </c>
      <c r="F62" s="289">
        <v>346.5</v>
      </c>
      <c r="G62" s="289">
        <f t="shared" si="8"/>
        <v>2945250</v>
      </c>
      <c r="H62" s="297">
        <v>95</v>
      </c>
      <c r="I62" s="297">
        <f t="shared" si="9"/>
        <v>807500</v>
      </c>
      <c r="J62" s="296">
        <f t="shared" si="10"/>
        <v>3752750</v>
      </c>
      <c r="K62" s="292">
        <v>1348</v>
      </c>
      <c r="L62" s="292">
        <f t="shared" si="1"/>
        <v>3145.8499999999995</v>
      </c>
      <c r="M62" s="292">
        <f>1348+2830.47+315.38</f>
        <v>4493.8499999999995</v>
      </c>
      <c r="N62" s="293">
        <f t="shared" si="2"/>
        <v>1557119.0249999999</v>
      </c>
      <c r="O62" s="293">
        <f t="shared" si="3"/>
        <v>426915.74999999994</v>
      </c>
      <c r="P62" s="294">
        <v>576882</v>
      </c>
      <c r="Q62" s="293">
        <f t="shared" si="4"/>
        <v>1407152.7749999999</v>
      </c>
      <c r="R62" s="293">
        <f t="shared" si="5"/>
        <v>1984034.7749999999</v>
      </c>
      <c r="S62" s="295">
        <v>1</v>
      </c>
      <c r="T62" s="293">
        <f t="shared" si="6"/>
        <v>1984034.7749999999</v>
      </c>
      <c r="U62" s="254"/>
      <c r="V62" s="254"/>
      <c r="W62" s="254"/>
      <c r="X62" s="254"/>
    </row>
    <row r="63" spans="1:24" s="5" customFormat="1" ht="66" customHeight="1">
      <c r="A63" s="170">
        <f>A62+1</f>
        <v>11</v>
      </c>
      <c r="B63" s="167"/>
      <c r="C63" s="311" t="s">
        <v>50</v>
      </c>
      <c r="D63" s="287" t="s">
        <v>28</v>
      </c>
      <c r="E63" s="288">
        <f>E62</f>
        <v>8500</v>
      </c>
      <c r="F63" s="289">
        <v>294</v>
      </c>
      <c r="G63" s="289">
        <f t="shared" si="8"/>
        <v>2499000</v>
      </c>
      <c r="H63" s="297">
        <v>79</v>
      </c>
      <c r="I63" s="297">
        <f t="shared" si="9"/>
        <v>671500</v>
      </c>
      <c r="J63" s="296">
        <f t="shared" si="10"/>
        <v>3170500</v>
      </c>
      <c r="K63" s="292">
        <v>851</v>
      </c>
      <c r="L63" s="292">
        <f t="shared" si="1"/>
        <v>4413.6400000000003</v>
      </c>
      <c r="M63" s="292">
        <f>851+3460.5+953.14</f>
        <v>5264.64</v>
      </c>
      <c r="N63" s="293">
        <f t="shared" si="2"/>
        <v>1547804.1600000001</v>
      </c>
      <c r="O63" s="293">
        <f t="shared" si="3"/>
        <v>415906.56</v>
      </c>
      <c r="P63" s="294">
        <v>307763</v>
      </c>
      <c r="Q63" s="293">
        <f t="shared" si="4"/>
        <v>1655947.7200000002</v>
      </c>
      <c r="R63" s="293">
        <f t="shared" si="5"/>
        <v>1963710.7200000002</v>
      </c>
      <c r="S63" s="295">
        <v>1</v>
      </c>
      <c r="T63" s="293">
        <f t="shared" si="6"/>
        <v>1963710.7200000002</v>
      </c>
      <c r="U63" s="254"/>
      <c r="V63" s="254"/>
      <c r="W63" s="254"/>
      <c r="X63" s="254"/>
    </row>
    <row r="64" spans="1:24" s="5" customFormat="1" ht="117.75" customHeight="1">
      <c r="A64" s="170">
        <f>A63+1</f>
        <v>12</v>
      </c>
      <c r="B64" s="167"/>
      <c r="C64" s="311" t="s">
        <v>53</v>
      </c>
      <c r="D64" s="287" t="s">
        <v>28</v>
      </c>
      <c r="E64" s="288">
        <v>900</v>
      </c>
      <c r="F64" s="289">
        <v>682.5</v>
      </c>
      <c r="G64" s="289">
        <f t="shared" si="8"/>
        <v>614250</v>
      </c>
      <c r="H64" s="297">
        <v>158</v>
      </c>
      <c r="I64" s="297">
        <f t="shared" si="9"/>
        <v>142200</v>
      </c>
      <c r="J64" s="296">
        <f t="shared" si="10"/>
        <v>756450</v>
      </c>
      <c r="K64" s="291"/>
      <c r="L64" s="292">
        <f t="shared" si="1"/>
        <v>0</v>
      </c>
      <c r="M64" s="292"/>
      <c r="N64" s="293">
        <f t="shared" si="2"/>
        <v>0</v>
      </c>
      <c r="O64" s="293">
        <f t="shared" si="3"/>
        <v>0</v>
      </c>
      <c r="P64" s="294"/>
      <c r="Q64" s="293">
        <f t="shared" si="4"/>
        <v>0</v>
      </c>
      <c r="R64" s="293">
        <f t="shared" si="5"/>
        <v>0</v>
      </c>
      <c r="S64" s="295">
        <v>0</v>
      </c>
      <c r="T64" s="293">
        <f t="shared" si="6"/>
        <v>0</v>
      </c>
      <c r="U64" s="254"/>
      <c r="V64" s="254"/>
      <c r="W64" s="254"/>
      <c r="X64" s="254"/>
    </row>
    <row r="65" spans="1:24" s="1" customFormat="1" ht="82.5" customHeight="1">
      <c r="A65" s="170">
        <f>A64+1</f>
        <v>13</v>
      </c>
      <c r="B65" s="162"/>
      <c r="C65" s="312" t="s">
        <v>14</v>
      </c>
      <c r="D65" s="287" t="s">
        <v>35</v>
      </c>
      <c r="E65" s="288">
        <v>11600</v>
      </c>
      <c r="F65" s="289">
        <v>25.2</v>
      </c>
      <c r="G65" s="289">
        <f t="shared" si="8"/>
        <v>292320</v>
      </c>
      <c r="H65" s="297">
        <v>6</v>
      </c>
      <c r="I65" s="297">
        <f t="shared" si="9"/>
        <v>69600</v>
      </c>
      <c r="J65" s="296">
        <f t="shared" si="10"/>
        <v>361920</v>
      </c>
      <c r="K65" s="291"/>
      <c r="L65" s="292">
        <f t="shared" si="1"/>
        <v>4322</v>
      </c>
      <c r="M65" s="292">
        <v>4322</v>
      </c>
      <c r="N65" s="293">
        <f t="shared" si="2"/>
        <v>108914.4</v>
      </c>
      <c r="O65" s="293">
        <f t="shared" si="3"/>
        <v>25932</v>
      </c>
      <c r="P65" s="294"/>
      <c r="Q65" s="293">
        <f t="shared" si="4"/>
        <v>134846.39999999999</v>
      </c>
      <c r="R65" s="293">
        <f t="shared" si="5"/>
        <v>134846.39999999999</v>
      </c>
      <c r="S65" s="295">
        <v>1</v>
      </c>
      <c r="T65" s="293">
        <f t="shared" si="6"/>
        <v>134846.39999999999</v>
      </c>
      <c r="U65" s="254"/>
      <c r="V65" s="254"/>
      <c r="W65" s="254"/>
      <c r="X65" s="254"/>
    </row>
    <row r="66" spans="1:24" s="5" customFormat="1" ht="87.75" customHeight="1">
      <c r="A66" s="170">
        <f>A65+1</f>
        <v>14</v>
      </c>
      <c r="B66" s="168"/>
      <c r="C66" s="311" t="s">
        <v>8</v>
      </c>
      <c r="D66" s="281"/>
      <c r="E66" s="282"/>
      <c r="F66" s="313"/>
      <c r="G66" s="289"/>
      <c r="H66" s="313"/>
      <c r="I66" s="297"/>
      <c r="J66" s="296"/>
      <c r="K66" s="314"/>
      <c r="L66" s="291"/>
      <c r="M66" s="292"/>
      <c r="N66" s="293"/>
      <c r="O66" s="293"/>
      <c r="P66" s="294"/>
      <c r="Q66" s="293"/>
      <c r="R66" s="293"/>
      <c r="S66" s="295"/>
      <c r="T66" s="293"/>
      <c r="U66" s="254"/>
      <c r="V66" s="254"/>
      <c r="W66" s="254"/>
      <c r="X66" s="254"/>
    </row>
    <row r="67" spans="1:24" s="1" customFormat="1" ht="34.5" customHeight="1">
      <c r="A67" s="170"/>
      <c r="B67" s="169">
        <f>A66+0.1</f>
        <v>14.1</v>
      </c>
      <c r="C67" s="166" t="s">
        <v>72</v>
      </c>
      <c r="D67" s="310" t="s">
        <v>35</v>
      </c>
      <c r="E67" s="288">
        <v>14850</v>
      </c>
      <c r="F67" s="289">
        <v>25.2</v>
      </c>
      <c r="G67" s="289">
        <f t="shared" si="8"/>
        <v>374220</v>
      </c>
      <c r="H67" s="297">
        <v>6</v>
      </c>
      <c r="I67" s="297">
        <f t="shared" si="9"/>
        <v>89100</v>
      </c>
      <c r="J67" s="296">
        <f t="shared" si="10"/>
        <v>463320</v>
      </c>
      <c r="K67" s="291"/>
      <c r="L67" s="292">
        <f t="shared" si="1"/>
        <v>13364</v>
      </c>
      <c r="M67" s="292">
        <v>13364</v>
      </c>
      <c r="N67" s="293">
        <f t="shared" si="2"/>
        <v>336772.8</v>
      </c>
      <c r="O67" s="293">
        <f t="shared" si="3"/>
        <v>80184</v>
      </c>
      <c r="P67" s="294"/>
      <c r="Q67" s="293">
        <f t="shared" si="4"/>
        <v>416956.8</v>
      </c>
      <c r="R67" s="293">
        <f t="shared" si="5"/>
        <v>416956.8</v>
      </c>
      <c r="S67" s="295">
        <v>1</v>
      </c>
      <c r="T67" s="293">
        <f t="shared" si="6"/>
        <v>416956.8</v>
      </c>
      <c r="U67" s="254"/>
      <c r="V67" s="254"/>
      <c r="W67" s="254"/>
      <c r="X67" s="254"/>
    </row>
    <row r="68" spans="1:24" s="1" customFormat="1" ht="32.25" customHeight="1">
      <c r="A68" s="170"/>
      <c r="B68" s="169">
        <f>B67+0.1</f>
        <v>14.2</v>
      </c>
      <c r="C68" s="166" t="s">
        <v>51</v>
      </c>
      <c r="D68" s="310" t="s">
        <v>4</v>
      </c>
      <c r="E68" s="288">
        <v>41</v>
      </c>
      <c r="F68" s="289">
        <v>3360</v>
      </c>
      <c r="G68" s="289">
        <f t="shared" si="8"/>
        <v>137760</v>
      </c>
      <c r="H68" s="290">
        <v>840</v>
      </c>
      <c r="I68" s="297">
        <f t="shared" si="9"/>
        <v>34440</v>
      </c>
      <c r="J68" s="296">
        <f t="shared" si="10"/>
        <v>172200</v>
      </c>
      <c r="K68" s="291"/>
      <c r="L68" s="292">
        <f t="shared" si="1"/>
        <v>34</v>
      </c>
      <c r="M68" s="292">
        <v>34</v>
      </c>
      <c r="N68" s="293">
        <f t="shared" si="2"/>
        <v>114240</v>
      </c>
      <c r="O68" s="293">
        <f t="shared" si="3"/>
        <v>28560</v>
      </c>
      <c r="P68" s="294"/>
      <c r="Q68" s="293">
        <f t="shared" si="4"/>
        <v>142800</v>
      </c>
      <c r="R68" s="293">
        <f t="shared" si="5"/>
        <v>142800</v>
      </c>
      <c r="S68" s="295">
        <v>1</v>
      </c>
      <c r="T68" s="293">
        <f t="shared" si="6"/>
        <v>142800</v>
      </c>
      <c r="U68" s="254"/>
      <c r="V68" s="254"/>
      <c r="W68" s="254"/>
      <c r="X68" s="254"/>
    </row>
    <row r="69" spans="1:24" s="5" customFormat="1" ht="63.75" customHeight="1">
      <c r="A69" s="170">
        <f>A66+1</f>
        <v>15</v>
      </c>
      <c r="B69" s="167"/>
      <c r="C69" s="309" t="s">
        <v>70</v>
      </c>
      <c r="D69" s="310" t="s">
        <v>35</v>
      </c>
      <c r="E69" s="288">
        <v>3500</v>
      </c>
      <c r="F69" s="289">
        <v>25.2</v>
      </c>
      <c r="G69" s="289">
        <f t="shared" si="8"/>
        <v>88200</v>
      </c>
      <c r="H69" s="297">
        <v>6</v>
      </c>
      <c r="I69" s="297">
        <f t="shared" si="9"/>
        <v>21000</v>
      </c>
      <c r="J69" s="296">
        <f t="shared" si="10"/>
        <v>109200</v>
      </c>
      <c r="K69" s="291"/>
      <c r="L69" s="292">
        <f t="shared" si="1"/>
        <v>1251</v>
      </c>
      <c r="M69" s="292">
        <v>1251</v>
      </c>
      <c r="N69" s="293">
        <f t="shared" si="2"/>
        <v>31525.200000000001</v>
      </c>
      <c r="O69" s="293">
        <f t="shared" si="3"/>
        <v>7506</v>
      </c>
      <c r="P69" s="294"/>
      <c r="Q69" s="293">
        <f t="shared" si="4"/>
        <v>39031.199999999997</v>
      </c>
      <c r="R69" s="293">
        <f t="shared" si="5"/>
        <v>39031.199999999997</v>
      </c>
      <c r="S69" s="295">
        <v>1</v>
      </c>
      <c r="T69" s="293">
        <f t="shared" si="6"/>
        <v>39031.199999999997</v>
      </c>
      <c r="U69" s="254"/>
      <c r="V69" s="254"/>
      <c r="W69" s="254"/>
      <c r="X69" s="254"/>
    </row>
    <row r="70" spans="1:24" s="5" customFormat="1" ht="84" customHeight="1">
      <c r="A70" s="170">
        <f>A69+1</f>
        <v>16</v>
      </c>
      <c r="B70" s="167"/>
      <c r="C70" s="309" t="s">
        <v>40</v>
      </c>
      <c r="D70" s="310" t="s">
        <v>5</v>
      </c>
      <c r="E70" s="288">
        <v>1</v>
      </c>
      <c r="F70" s="289">
        <v>288750</v>
      </c>
      <c r="G70" s="289">
        <f t="shared" si="8"/>
        <v>288750</v>
      </c>
      <c r="H70" s="297">
        <v>36750</v>
      </c>
      <c r="I70" s="297">
        <f t="shared" si="9"/>
        <v>36750</v>
      </c>
      <c r="J70" s="296">
        <f t="shared" si="10"/>
        <v>325500</v>
      </c>
      <c r="K70" s="291"/>
      <c r="L70" s="292">
        <v>1</v>
      </c>
      <c r="M70" s="292">
        <v>1</v>
      </c>
      <c r="N70" s="293">
        <f t="shared" si="2"/>
        <v>288750</v>
      </c>
      <c r="O70" s="293">
        <f t="shared" si="3"/>
        <v>36750</v>
      </c>
      <c r="P70" s="294"/>
      <c r="Q70" s="293">
        <f t="shared" si="4"/>
        <v>325500</v>
      </c>
      <c r="R70" s="293">
        <f t="shared" si="5"/>
        <v>325500</v>
      </c>
      <c r="S70" s="295">
        <v>1</v>
      </c>
      <c r="T70" s="293">
        <f t="shared" si="6"/>
        <v>325500</v>
      </c>
      <c r="U70" s="254"/>
      <c r="V70" s="254"/>
      <c r="W70" s="254"/>
      <c r="X70" s="254"/>
    </row>
    <row r="71" spans="1:24" s="1" customFormat="1" ht="82.5" customHeight="1">
      <c r="A71" s="170">
        <f>A70+1</f>
        <v>17</v>
      </c>
      <c r="B71" s="168"/>
      <c r="C71" s="161" t="s">
        <v>19</v>
      </c>
      <c r="D71" s="310" t="s">
        <v>3</v>
      </c>
      <c r="E71" s="288">
        <v>1</v>
      </c>
      <c r="F71" s="289">
        <v>0</v>
      </c>
      <c r="G71" s="289">
        <f t="shared" si="8"/>
        <v>0</v>
      </c>
      <c r="H71" s="297">
        <v>131250</v>
      </c>
      <c r="I71" s="297">
        <f t="shared" si="9"/>
        <v>131250</v>
      </c>
      <c r="J71" s="296">
        <f t="shared" si="10"/>
        <v>131250</v>
      </c>
      <c r="K71" s="291"/>
      <c r="L71" s="292">
        <v>1</v>
      </c>
      <c r="M71" s="292">
        <v>1</v>
      </c>
      <c r="N71" s="293">
        <f t="shared" si="2"/>
        <v>0</v>
      </c>
      <c r="O71" s="293">
        <f t="shared" si="3"/>
        <v>131250</v>
      </c>
      <c r="P71" s="294"/>
      <c r="Q71" s="293">
        <f t="shared" si="4"/>
        <v>131250</v>
      </c>
      <c r="R71" s="293">
        <f t="shared" si="5"/>
        <v>131250</v>
      </c>
      <c r="S71" s="295">
        <v>1</v>
      </c>
      <c r="T71" s="293">
        <f t="shared" si="6"/>
        <v>131250</v>
      </c>
      <c r="U71" s="254"/>
      <c r="V71" s="254"/>
      <c r="W71" s="254"/>
      <c r="X71" s="254"/>
    </row>
    <row r="72" spans="1:24" s="1" customFormat="1" ht="84" customHeight="1" thickBot="1">
      <c r="A72" s="315">
        <f>A71+1</f>
        <v>18</v>
      </c>
      <c r="B72" s="316"/>
      <c r="C72" s="317" t="s">
        <v>73</v>
      </c>
      <c r="D72" s="318" t="s">
        <v>3</v>
      </c>
      <c r="E72" s="319">
        <v>1</v>
      </c>
      <c r="F72" s="320">
        <v>26250</v>
      </c>
      <c r="G72" s="320">
        <f t="shared" si="8"/>
        <v>26250</v>
      </c>
      <c r="H72" s="321">
        <v>26250</v>
      </c>
      <c r="I72" s="321">
        <f t="shared" si="9"/>
        <v>26250</v>
      </c>
      <c r="J72" s="322">
        <f t="shared" si="10"/>
        <v>52500</v>
      </c>
      <c r="K72" s="323">
        <v>1</v>
      </c>
      <c r="L72" s="323">
        <v>1</v>
      </c>
      <c r="M72" s="323">
        <v>1</v>
      </c>
      <c r="N72" s="324">
        <f t="shared" si="2"/>
        <v>26250</v>
      </c>
      <c r="O72" s="324">
        <f t="shared" si="3"/>
        <v>26250</v>
      </c>
      <c r="P72" s="325">
        <v>42443</v>
      </c>
      <c r="Q72" s="324">
        <f t="shared" si="4"/>
        <v>10057</v>
      </c>
      <c r="R72" s="324">
        <f t="shared" si="5"/>
        <v>52500</v>
      </c>
      <c r="S72" s="326">
        <v>1</v>
      </c>
      <c r="T72" s="324">
        <f t="shared" si="6"/>
        <v>52500</v>
      </c>
      <c r="U72" s="254"/>
      <c r="V72" s="254"/>
      <c r="W72" s="254"/>
      <c r="X72" s="254"/>
    </row>
    <row r="73" spans="1:24" s="1" customFormat="1" ht="30" customHeight="1" thickBot="1">
      <c r="A73" s="327"/>
      <c r="B73" s="328"/>
      <c r="C73" s="329" t="s">
        <v>52</v>
      </c>
      <c r="D73" s="330"/>
      <c r="E73" s="331"/>
      <c r="F73" s="332"/>
      <c r="G73" s="333">
        <f>SUM(G23:G72)</f>
        <v>19307158.5</v>
      </c>
      <c r="H73" s="334"/>
      <c r="I73" s="334">
        <f>SUM(I13:I72)</f>
        <v>3986685</v>
      </c>
      <c r="J73" s="334">
        <f>SUM(J13:J72)</f>
        <v>23666068.5</v>
      </c>
      <c r="K73" s="335"/>
      <c r="L73" s="335"/>
      <c r="M73" s="335"/>
      <c r="N73" s="336">
        <f>SUM(N10:N72)</f>
        <v>16391540.676000003</v>
      </c>
      <c r="O73" s="336">
        <f>SUM(O10:O72)</f>
        <v>3094211.34</v>
      </c>
      <c r="P73" s="336">
        <v>8200613</v>
      </c>
      <c r="Q73" s="336">
        <f>R73-P73</f>
        <v>11285139.015999999</v>
      </c>
      <c r="R73" s="337">
        <f>SUM(R10:R72)</f>
        <v>19485752.015999999</v>
      </c>
      <c r="S73" s="338"/>
      <c r="T73" s="339">
        <f>SUM(T10:T72)</f>
        <v>19485752.015999999</v>
      </c>
      <c r="U73" s="254"/>
      <c r="V73" s="254"/>
      <c r="W73" s="254"/>
      <c r="X73" s="254"/>
    </row>
    <row r="74" spans="1:24" s="1" customFormat="1" ht="26.25" hidden="1" customHeight="1">
      <c r="A74" s="29"/>
      <c r="B74" s="30"/>
      <c r="C74" s="340" t="s">
        <v>55</v>
      </c>
      <c r="D74" s="341"/>
      <c r="E74" s="342"/>
      <c r="F74" s="343"/>
      <c r="G74" s="344"/>
      <c r="H74" s="31"/>
      <c r="I74" s="31"/>
      <c r="J74" s="31"/>
      <c r="K74" s="345"/>
      <c r="L74" s="345"/>
      <c r="M74" s="345"/>
      <c r="N74" s="31"/>
      <c r="O74" s="31"/>
      <c r="P74" s="31"/>
      <c r="Q74" s="31"/>
      <c r="R74" s="31"/>
      <c r="S74" s="346"/>
      <c r="T74" s="31"/>
      <c r="U74" s="254"/>
      <c r="V74" s="254"/>
      <c r="W74" s="254"/>
      <c r="X74" s="254"/>
    </row>
    <row r="75" spans="1:24" s="1" customFormat="1" ht="12.75" customHeight="1">
      <c r="A75" s="6"/>
      <c r="B75" s="7"/>
      <c r="C75" s="8"/>
      <c r="D75" s="9"/>
      <c r="E75" s="10"/>
      <c r="F75" s="10"/>
      <c r="G75" s="10"/>
      <c r="H75" s="10"/>
      <c r="I75" s="10"/>
      <c r="J75" s="10"/>
      <c r="K75" s="10"/>
      <c r="L75" s="10"/>
      <c r="M75" s="10"/>
      <c r="N75" s="10"/>
      <c r="O75" s="10"/>
      <c r="P75" s="10"/>
      <c r="Q75" s="10"/>
      <c r="R75" s="10"/>
      <c r="S75" s="347"/>
      <c r="T75" s="10"/>
      <c r="U75" s="254"/>
      <c r="V75" s="254"/>
      <c r="W75" s="254"/>
      <c r="X75" s="254"/>
    </row>
    <row r="76" spans="1:24" s="5" customFormat="1" ht="12.75">
      <c r="A76" s="11" t="s">
        <v>9</v>
      </c>
      <c r="B76" s="4"/>
      <c r="D76" s="12"/>
      <c r="E76" s="13"/>
      <c r="F76" s="13"/>
      <c r="G76" s="13"/>
      <c r="H76" s="13"/>
      <c r="I76" s="13"/>
      <c r="J76" s="13"/>
      <c r="K76" s="12"/>
      <c r="L76" s="12"/>
      <c r="M76" s="12"/>
      <c r="N76" s="13"/>
      <c r="O76" s="13"/>
      <c r="P76" s="13"/>
      <c r="Q76" s="13"/>
      <c r="R76" s="13"/>
      <c r="S76" s="348"/>
      <c r="T76" s="13"/>
      <c r="U76" s="280"/>
      <c r="V76" s="280"/>
      <c r="W76" s="280"/>
      <c r="X76" s="280"/>
    </row>
    <row r="77" spans="1:24" s="15" customFormat="1" ht="21" customHeight="1">
      <c r="A77" s="14" t="s">
        <v>10</v>
      </c>
      <c r="B77" s="606" t="s">
        <v>54</v>
      </c>
      <c r="C77" s="606"/>
      <c r="D77" s="606"/>
      <c r="E77" s="606"/>
      <c r="F77" s="606"/>
      <c r="G77" s="606"/>
      <c r="H77" s="606"/>
      <c r="I77" s="606"/>
      <c r="J77" s="606"/>
      <c r="K77" s="606"/>
      <c r="L77" s="606"/>
      <c r="M77" s="606"/>
      <c r="N77" s="606"/>
      <c r="O77" s="606"/>
      <c r="P77" s="606"/>
      <c r="Q77" s="606"/>
      <c r="R77" s="606"/>
      <c r="S77" s="349"/>
      <c r="T77" s="350"/>
      <c r="U77" s="350"/>
      <c r="V77" s="350"/>
      <c r="W77" s="350"/>
      <c r="X77" s="350"/>
    </row>
    <row r="78" spans="1:24" s="15" customFormat="1" ht="30.75" customHeight="1">
      <c r="A78" s="14" t="s">
        <v>11</v>
      </c>
      <c r="B78" s="606" t="s">
        <v>12</v>
      </c>
      <c r="C78" s="606"/>
      <c r="D78" s="606"/>
      <c r="E78" s="606"/>
      <c r="F78" s="606"/>
      <c r="G78" s="606"/>
      <c r="H78" s="606"/>
      <c r="I78" s="606"/>
      <c r="J78" s="606"/>
      <c r="K78" s="606"/>
      <c r="L78" s="606"/>
      <c r="M78" s="606"/>
      <c r="N78" s="606"/>
      <c r="O78" s="606"/>
      <c r="P78" s="606"/>
      <c r="Q78" s="606"/>
      <c r="R78" s="606"/>
      <c r="S78" s="349"/>
      <c r="T78" s="350"/>
      <c r="U78" s="350"/>
      <c r="V78" s="350"/>
      <c r="W78" s="350"/>
      <c r="X78" s="350"/>
    </row>
    <row r="79" spans="1:24" s="15" customFormat="1" ht="33.75" customHeight="1">
      <c r="A79" s="14" t="s">
        <v>13</v>
      </c>
      <c r="B79" s="606" t="s">
        <v>15</v>
      </c>
      <c r="C79" s="606"/>
      <c r="D79" s="606"/>
      <c r="E79" s="606"/>
      <c r="F79" s="606"/>
      <c r="G79" s="606"/>
      <c r="H79" s="606"/>
      <c r="I79" s="606"/>
      <c r="J79" s="606"/>
      <c r="K79" s="606"/>
      <c r="L79" s="606"/>
      <c r="M79" s="606"/>
      <c r="N79" s="606"/>
      <c r="O79" s="606"/>
      <c r="P79" s="606"/>
      <c r="Q79" s="606"/>
      <c r="R79" s="606"/>
      <c r="S79" s="349"/>
      <c r="T79" s="350"/>
      <c r="U79" s="350"/>
      <c r="V79" s="350"/>
      <c r="W79" s="350"/>
      <c r="X79" s="350"/>
    </row>
    <row r="80" spans="1:24" s="15" customFormat="1" ht="33.75" customHeight="1">
      <c r="A80" s="14" t="s">
        <v>18</v>
      </c>
      <c r="B80" s="606" t="s">
        <v>16</v>
      </c>
      <c r="C80" s="606"/>
      <c r="D80" s="606"/>
      <c r="E80" s="606"/>
      <c r="F80" s="606"/>
      <c r="G80" s="606"/>
      <c r="H80" s="606"/>
      <c r="I80" s="606"/>
      <c r="J80" s="606"/>
      <c r="K80" s="606"/>
      <c r="L80" s="606"/>
      <c r="M80" s="606"/>
      <c r="N80" s="606"/>
      <c r="O80" s="606"/>
      <c r="P80" s="606"/>
      <c r="Q80" s="606"/>
      <c r="R80" s="606"/>
      <c r="S80" s="349"/>
      <c r="T80" s="350"/>
      <c r="U80" s="350"/>
      <c r="V80" s="350"/>
      <c r="W80" s="350"/>
      <c r="X80" s="350"/>
    </row>
    <row r="86" spans="1:24" s="20" customFormat="1">
      <c r="A86" s="16"/>
      <c r="B86" s="17"/>
      <c r="C86" s="18"/>
      <c r="D86" s="16"/>
      <c r="E86" s="19"/>
      <c r="K86" s="18"/>
      <c r="L86" s="18"/>
      <c r="M86" s="18"/>
      <c r="S86" s="351"/>
      <c r="U86" s="352"/>
      <c r="V86" s="352"/>
      <c r="W86" s="352"/>
      <c r="X86" s="352"/>
    </row>
    <row r="87" spans="1:24" s="20" customFormat="1">
      <c r="A87" s="16"/>
      <c r="B87" s="17"/>
      <c r="C87" s="18"/>
      <c r="D87" s="16"/>
      <c r="E87" s="19"/>
      <c r="K87" s="18"/>
      <c r="L87" s="18"/>
      <c r="M87" s="18"/>
      <c r="S87" s="351"/>
      <c r="U87" s="352"/>
      <c r="V87" s="352"/>
      <c r="W87" s="352"/>
      <c r="X87" s="352"/>
    </row>
    <row r="88" spans="1:24" s="20" customFormat="1">
      <c r="A88" s="16"/>
      <c r="B88" s="17"/>
      <c r="C88" s="18"/>
      <c r="D88" s="16"/>
      <c r="K88" s="18"/>
      <c r="L88" s="18"/>
      <c r="M88" s="18"/>
      <c r="S88" s="351"/>
      <c r="U88" s="352"/>
      <c r="V88" s="352"/>
      <c r="W88" s="352"/>
      <c r="X88" s="352"/>
    </row>
    <row r="89" spans="1:24" s="20" customFormat="1">
      <c r="A89" s="16"/>
      <c r="B89" s="17"/>
      <c r="C89" s="18"/>
      <c r="D89" s="16"/>
      <c r="K89" s="18"/>
      <c r="L89" s="18"/>
      <c r="M89" s="18"/>
      <c r="S89" s="351"/>
      <c r="U89" s="352"/>
      <c r="V89" s="352"/>
      <c r="W89" s="352"/>
      <c r="X89" s="352"/>
    </row>
  </sheetData>
  <mergeCells count="22">
    <mergeCell ref="B80:R80"/>
    <mergeCell ref="H5:I5"/>
    <mergeCell ref="J5:J6"/>
    <mergeCell ref="K5:M5"/>
    <mergeCell ref="N5:N6"/>
    <mergeCell ref="O5:O6"/>
    <mergeCell ref="P5:R5"/>
    <mergeCell ref="B77:R77"/>
    <mergeCell ref="B78:R78"/>
    <mergeCell ref="B79:R79"/>
    <mergeCell ref="A1:T1"/>
    <mergeCell ref="A2:T2"/>
    <mergeCell ref="A3:T3"/>
    <mergeCell ref="A4:B6"/>
    <mergeCell ref="C4:C6"/>
    <mergeCell ref="D4:J4"/>
    <mergeCell ref="K4:T4"/>
    <mergeCell ref="D5:D6"/>
    <mergeCell ref="E5:E6"/>
    <mergeCell ref="F5:G5"/>
    <mergeCell ref="S5:S6"/>
    <mergeCell ref="T5:T6"/>
  </mergeCells>
  <printOptions horizontalCentered="1"/>
  <pageMargins left="0" right="0" top="0.19685039370078741" bottom="0" header="0.31496062992125984" footer="0.31496062992125984"/>
  <pageSetup paperSize="9" scale="47" fitToHeight="0" orientation="landscape" r:id="rId1"/>
  <rowBreaks count="3" manualBreakCount="3">
    <brk id="31" max="16383" man="1"/>
    <brk id="57" max="16383" man="1"/>
    <brk id="7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50"/>
  <sheetViews>
    <sheetView showGridLines="0" view="pageBreakPreview" zoomScale="60" zoomScaleNormal="100" workbookViewId="0">
      <pane ySplit="10" topLeftCell="A11" activePane="bottomLeft" state="frozen"/>
      <selection activeCell="C45" sqref="C45:C46"/>
      <selection pane="bottomLeft" activeCell="C45" sqref="C45:C46"/>
    </sheetView>
  </sheetViews>
  <sheetFormatPr defaultColWidth="9" defaultRowHeight="15"/>
  <cols>
    <col min="1" max="1" width="4.625" style="16" customWidth="1"/>
    <col min="2" max="2" width="4.625" style="17" customWidth="1"/>
    <col min="3" max="3" width="51.125" style="18" customWidth="1"/>
    <col min="4" max="4" width="6.375" style="16" customWidth="1"/>
    <col min="5" max="5" width="7.875" style="19" customWidth="1"/>
    <col min="6" max="6" width="10.75" style="20" bestFit="1" customWidth="1"/>
    <col min="7" max="7" width="15.375" style="20" bestFit="1" customWidth="1"/>
    <col min="8" max="8" width="9.625" style="20" bestFit="1" customWidth="1"/>
    <col min="9" max="9" width="18.5" style="20" customWidth="1"/>
    <col min="10" max="10" width="19.5" style="20" customWidth="1"/>
    <col min="11" max="12" width="13.625" style="18" bestFit="1" customWidth="1"/>
    <col min="13" max="13" width="8.625" style="18" customWidth="1"/>
    <col min="14" max="14" width="21.625" style="18" bestFit="1" customWidth="1"/>
    <col min="15" max="15" width="28.875" style="18" bestFit="1" customWidth="1"/>
    <col min="16" max="17" width="13.625" style="18" bestFit="1" customWidth="1"/>
    <col min="18" max="18" width="14.125" style="18" bestFit="1" customWidth="1"/>
    <col min="19" max="19" width="12.125" style="564" bestFit="1" customWidth="1"/>
    <col min="20" max="20" width="14.625" style="18" customWidth="1"/>
    <col min="21" max="16384" width="9" style="18"/>
  </cols>
  <sheetData>
    <row r="1" spans="1:24" s="1" customFormat="1" ht="30" customHeight="1">
      <c r="A1" s="583" t="s">
        <v>590</v>
      </c>
      <c r="B1" s="583"/>
      <c r="C1" s="583"/>
      <c r="D1" s="583"/>
      <c r="E1" s="583"/>
      <c r="F1" s="583"/>
      <c r="G1" s="583"/>
      <c r="H1" s="583"/>
      <c r="I1" s="583"/>
      <c r="J1" s="583"/>
      <c r="K1" s="583"/>
      <c r="L1" s="583"/>
      <c r="M1" s="583"/>
      <c r="N1" s="583"/>
      <c r="O1" s="583"/>
      <c r="P1" s="583"/>
      <c r="Q1" s="583"/>
      <c r="R1" s="583"/>
      <c r="S1" s="583"/>
      <c r="T1" s="583"/>
      <c r="U1" s="254"/>
      <c r="V1" s="254"/>
      <c r="W1" s="254"/>
      <c r="X1" s="254"/>
    </row>
    <row r="2" spans="1:24" s="1" customFormat="1" ht="30" customHeight="1">
      <c r="A2" s="583" t="s">
        <v>38</v>
      </c>
      <c r="B2" s="583"/>
      <c r="C2" s="583"/>
      <c r="D2" s="583"/>
      <c r="E2" s="583"/>
      <c r="F2" s="583"/>
      <c r="G2" s="583"/>
      <c r="H2" s="583"/>
      <c r="I2" s="583"/>
      <c r="J2" s="583"/>
      <c r="K2" s="583"/>
      <c r="L2" s="583"/>
      <c r="M2" s="583"/>
      <c r="N2" s="583"/>
      <c r="O2" s="583"/>
      <c r="P2" s="583"/>
      <c r="Q2" s="583"/>
      <c r="R2" s="583"/>
      <c r="S2" s="583"/>
      <c r="T2" s="583"/>
      <c r="U2" s="254"/>
      <c r="V2" s="254"/>
      <c r="W2" s="254"/>
      <c r="X2" s="254"/>
    </row>
    <row r="3" spans="1:24" s="2" customFormat="1" ht="30" customHeight="1" thickBot="1">
      <c r="A3" s="583" t="s">
        <v>415</v>
      </c>
      <c r="B3" s="583"/>
      <c r="C3" s="583"/>
      <c r="D3" s="583"/>
      <c r="E3" s="583"/>
      <c r="F3" s="583"/>
      <c r="G3" s="583"/>
      <c r="H3" s="583"/>
      <c r="I3" s="583"/>
      <c r="J3" s="583"/>
      <c r="K3" s="583"/>
      <c r="L3" s="583"/>
      <c r="M3" s="583"/>
      <c r="N3" s="583"/>
      <c r="O3" s="583"/>
      <c r="P3" s="583"/>
      <c r="Q3" s="583"/>
      <c r="R3" s="583"/>
      <c r="S3" s="583"/>
      <c r="T3" s="583"/>
      <c r="U3" s="255"/>
      <c r="V3" s="255"/>
      <c r="W3" s="255"/>
      <c r="X3" s="255"/>
    </row>
    <row r="4" spans="1:24" s="3" customFormat="1" ht="27.75" customHeight="1" thickBot="1">
      <c r="A4" s="584" t="s">
        <v>74</v>
      </c>
      <c r="B4" s="585"/>
      <c r="C4" s="588" t="s">
        <v>0</v>
      </c>
      <c r="D4" s="590" t="s">
        <v>416</v>
      </c>
      <c r="E4" s="591"/>
      <c r="F4" s="591"/>
      <c r="G4" s="591"/>
      <c r="H4" s="591"/>
      <c r="I4" s="591"/>
      <c r="J4" s="592"/>
      <c r="K4" s="593" t="s">
        <v>417</v>
      </c>
      <c r="L4" s="594"/>
      <c r="M4" s="594"/>
      <c r="N4" s="594"/>
      <c r="O4" s="594"/>
      <c r="P4" s="594"/>
      <c r="Q4" s="594"/>
      <c r="R4" s="594"/>
      <c r="S4" s="594"/>
      <c r="T4" s="595"/>
      <c r="U4" s="256"/>
      <c r="V4" s="256"/>
      <c r="W4" s="256"/>
      <c r="X4" s="256"/>
    </row>
    <row r="5" spans="1:24" s="3" customFormat="1" ht="32.25" customHeight="1">
      <c r="A5" s="586"/>
      <c r="B5" s="587"/>
      <c r="C5" s="589"/>
      <c r="D5" s="596" t="s">
        <v>1</v>
      </c>
      <c r="E5" s="598" t="s">
        <v>2</v>
      </c>
      <c r="F5" s="600" t="s">
        <v>120</v>
      </c>
      <c r="G5" s="601"/>
      <c r="H5" s="598" t="s">
        <v>121</v>
      </c>
      <c r="I5" s="598"/>
      <c r="J5" s="607" t="s">
        <v>123</v>
      </c>
      <c r="K5" s="609" t="s">
        <v>418</v>
      </c>
      <c r="L5" s="610"/>
      <c r="M5" s="611"/>
      <c r="N5" s="612" t="s">
        <v>419</v>
      </c>
      <c r="O5" s="612" t="s">
        <v>420</v>
      </c>
      <c r="P5" s="613" t="s">
        <v>421</v>
      </c>
      <c r="Q5" s="610"/>
      <c r="R5" s="614"/>
      <c r="S5" s="602" t="s">
        <v>422</v>
      </c>
      <c r="T5" s="604" t="s">
        <v>126</v>
      </c>
      <c r="U5" s="256"/>
      <c r="V5" s="256"/>
      <c r="W5" s="256"/>
      <c r="X5" s="256"/>
    </row>
    <row r="6" spans="1:24" s="3" customFormat="1" ht="19.5" thickBot="1">
      <c r="A6" s="615"/>
      <c r="B6" s="616"/>
      <c r="C6" s="617"/>
      <c r="D6" s="618"/>
      <c r="E6" s="619"/>
      <c r="F6" s="498" t="s">
        <v>122</v>
      </c>
      <c r="G6" s="499" t="s">
        <v>112</v>
      </c>
      <c r="H6" s="498" t="s">
        <v>122</v>
      </c>
      <c r="I6" s="499" t="s">
        <v>112</v>
      </c>
      <c r="J6" s="620"/>
      <c r="K6" s="500" t="s">
        <v>124</v>
      </c>
      <c r="L6" s="501" t="s">
        <v>125</v>
      </c>
      <c r="M6" s="501" t="s">
        <v>126</v>
      </c>
      <c r="N6" s="621"/>
      <c r="O6" s="621"/>
      <c r="P6" s="502" t="s">
        <v>124</v>
      </c>
      <c r="Q6" s="502" t="s">
        <v>125</v>
      </c>
      <c r="R6" s="503" t="s">
        <v>126</v>
      </c>
      <c r="S6" s="603"/>
      <c r="T6" s="605"/>
      <c r="U6" s="256"/>
      <c r="V6" s="256"/>
      <c r="W6" s="256"/>
      <c r="X6" s="256"/>
    </row>
    <row r="7" spans="1:24" s="1" customFormat="1" ht="26.25" hidden="1" customHeight="1">
      <c r="A7" s="504"/>
      <c r="B7" s="505"/>
      <c r="C7" s="148" t="s">
        <v>55</v>
      </c>
      <c r="D7" s="149"/>
      <c r="E7" s="150"/>
      <c r="F7" s="151"/>
      <c r="G7" s="152"/>
      <c r="H7" s="153"/>
      <c r="I7" s="153"/>
      <c r="J7" s="154"/>
      <c r="K7" s="506"/>
      <c r="L7" s="507"/>
      <c r="M7" s="507"/>
      <c r="N7" s="507"/>
      <c r="O7" s="507"/>
      <c r="P7" s="507"/>
      <c r="Q7" s="507"/>
      <c r="R7" s="507"/>
      <c r="S7" s="508"/>
      <c r="T7" s="507"/>
    </row>
    <row r="8" spans="1:24" s="1" customFormat="1" ht="13.5" thickTop="1">
      <c r="A8" s="509"/>
      <c r="B8" s="510"/>
      <c r="C8" s="511"/>
      <c r="D8" s="512"/>
      <c r="E8" s="513"/>
      <c r="F8" s="514"/>
      <c r="G8" s="515"/>
      <c r="H8" s="516"/>
      <c r="I8" s="516"/>
      <c r="J8" s="517"/>
      <c r="K8" s="518"/>
      <c r="L8" s="519"/>
      <c r="M8" s="519"/>
      <c r="N8" s="519"/>
      <c r="O8" s="519"/>
      <c r="P8" s="519"/>
      <c r="Q8" s="519"/>
      <c r="R8" s="519"/>
      <c r="S8" s="520"/>
      <c r="T8" s="519"/>
    </row>
    <row r="9" spans="1:24" s="3" customFormat="1" ht="42.75" customHeight="1">
      <c r="A9" s="521"/>
      <c r="B9" s="521"/>
      <c r="C9" s="521" t="s">
        <v>423</v>
      </c>
      <c r="D9" s="522" t="s">
        <v>424</v>
      </c>
      <c r="E9" s="496" t="s">
        <v>425</v>
      </c>
      <c r="F9" s="523" t="s">
        <v>426</v>
      </c>
      <c r="G9" s="496" t="s">
        <v>427</v>
      </c>
      <c r="H9" s="523" t="s">
        <v>428</v>
      </c>
      <c r="I9" s="496" t="s">
        <v>429</v>
      </c>
      <c r="J9" s="523" t="s">
        <v>430</v>
      </c>
      <c r="K9" s="524" t="s">
        <v>431</v>
      </c>
      <c r="L9" s="524" t="s">
        <v>432</v>
      </c>
      <c r="M9" s="524" t="s">
        <v>433</v>
      </c>
      <c r="N9" s="524" t="s">
        <v>434</v>
      </c>
      <c r="O9" s="524" t="s">
        <v>435</v>
      </c>
      <c r="P9" s="524" t="s">
        <v>436</v>
      </c>
      <c r="Q9" s="524" t="s">
        <v>437</v>
      </c>
      <c r="R9" s="524" t="s">
        <v>438</v>
      </c>
      <c r="S9" s="525" t="s">
        <v>439</v>
      </c>
      <c r="T9" s="524" t="s">
        <v>440</v>
      </c>
    </row>
    <row r="10" spans="1:24" s="1" customFormat="1" ht="26.25" customHeight="1">
      <c r="A10" s="38"/>
      <c r="B10" s="37"/>
      <c r="C10" s="526"/>
      <c r="D10" s="527"/>
      <c r="E10" s="528"/>
      <c r="F10" s="529"/>
      <c r="G10" s="529"/>
      <c r="H10" s="529"/>
      <c r="I10" s="529"/>
      <c r="J10" s="529"/>
      <c r="K10" s="568"/>
      <c r="L10" s="530"/>
      <c r="M10" s="530"/>
      <c r="N10" s="530"/>
      <c r="O10" s="530"/>
      <c r="P10" s="530"/>
      <c r="Q10" s="530"/>
      <c r="R10" s="530"/>
      <c r="S10" s="531"/>
      <c r="T10" s="530"/>
    </row>
    <row r="11" spans="1:24" s="27" customFormat="1" ht="18" customHeight="1">
      <c r="A11" s="532"/>
      <c r="B11" s="532"/>
      <c r="C11" s="533" t="s">
        <v>83</v>
      </c>
      <c r="D11" s="534"/>
      <c r="E11" s="535"/>
      <c r="F11" s="535"/>
      <c r="G11" s="535"/>
      <c r="H11" s="535"/>
      <c r="I11" s="535"/>
      <c r="J11" s="535"/>
      <c r="K11" s="565"/>
      <c r="L11" s="536"/>
      <c r="M11" s="536"/>
      <c r="N11" s="536"/>
      <c r="O11" s="536"/>
      <c r="P11" s="565"/>
      <c r="Q11" s="536"/>
      <c r="R11" s="536"/>
      <c r="S11" s="537"/>
      <c r="T11" s="536"/>
    </row>
    <row r="12" spans="1:24" s="27" customFormat="1" ht="86.25" customHeight="1">
      <c r="A12" s="538"/>
      <c r="B12" s="539"/>
      <c r="C12" s="136" t="s">
        <v>84</v>
      </c>
      <c r="D12" s="540"/>
      <c r="E12" s="541"/>
      <c r="F12" s="541"/>
      <c r="G12" s="541"/>
      <c r="H12" s="541"/>
      <c r="I12" s="541"/>
      <c r="J12" s="541"/>
      <c r="K12" s="566"/>
      <c r="L12" s="542"/>
      <c r="M12" s="542"/>
      <c r="N12" s="292"/>
      <c r="O12" s="292"/>
      <c r="P12" s="566"/>
      <c r="Q12" s="292"/>
      <c r="R12" s="292"/>
      <c r="S12" s="543"/>
      <c r="T12" s="544"/>
    </row>
    <row r="13" spans="1:24" s="27" customFormat="1" ht="95.25" customHeight="1">
      <c r="A13" s="144">
        <v>1</v>
      </c>
      <c r="B13" s="39"/>
      <c r="C13" s="136" t="s">
        <v>85</v>
      </c>
      <c r="D13" s="139"/>
      <c r="E13" s="541"/>
      <c r="F13" s="541"/>
      <c r="G13" s="541"/>
      <c r="H13" s="541"/>
      <c r="I13" s="541"/>
      <c r="J13" s="541"/>
      <c r="K13" s="566"/>
      <c r="L13" s="542"/>
      <c r="M13" s="542"/>
      <c r="N13" s="291"/>
      <c r="O13" s="291"/>
      <c r="P13" s="567"/>
      <c r="Q13" s="291"/>
      <c r="R13" s="291"/>
      <c r="S13" s="545"/>
      <c r="T13" s="546"/>
    </row>
    <row r="14" spans="1:24" s="27" customFormat="1" ht="20.25" customHeight="1">
      <c r="A14" s="145"/>
      <c r="B14" s="139">
        <f>A13+0.1</f>
        <v>1.1000000000000001</v>
      </c>
      <c r="C14" s="155" t="s">
        <v>86</v>
      </c>
      <c r="D14" s="547" t="str">
        <f>IF(C14="","",IF(E14="","",IF(E14&gt;1,"Nos.","No.")))</f>
        <v>No.</v>
      </c>
      <c r="E14" s="548">
        <v>1</v>
      </c>
      <c r="F14" s="549">
        <v>393750</v>
      </c>
      <c r="G14" s="549">
        <f>E14*F14</f>
        <v>393750</v>
      </c>
      <c r="H14" s="549">
        <v>10500</v>
      </c>
      <c r="I14" s="549">
        <f>H14*E14</f>
        <v>10500</v>
      </c>
      <c r="J14" s="549">
        <f>G14+I14</f>
        <v>404250</v>
      </c>
      <c r="K14" s="291">
        <v>1</v>
      </c>
      <c r="L14" s="550">
        <f>M14-K14</f>
        <v>0</v>
      </c>
      <c r="M14" s="550">
        <v>1</v>
      </c>
      <c r="N14" s="290">
        <f>M14*F14</f>
        <v>393750</v>
      </c>
      <c r="O14" s="290">
        <f>M14*H14</f>
        <v>10500</v>
      </c>
      <c r="P14" s="291">
        <v>363825</v>
      </c>
      <c r="Q14" s="290">
        <f>R14-P14</f>
        <v>40425</v>
      </c>
      <c r="R14" s="290">
        <f>N14+O14</f>
        <v>404250</v>
      </c>
      <c r="S14" s="545">
        <v>1</v>
      </c>
      <c r="T14" s="551">
        <f>S14*R14</f>
        <v>404250</v>
      </c>
    </row>
    <row r="15" spans="1:24" s="27" customFormat="1" ht="102.75" customHeight="1">
      <c r="A15" s="144">
        <f>A13+1</f>
        <v>2</v>
      </c>
      <c r="B15" s="137"/>
      <c r="C15" s="138" t="s">
        <v>87</v>
      </c>
      <c r="D15" s="139"/>
      <c r="E15" s="541"/>
      <c r="F15" s="541"/>
      <c r="G15" s="549"/>
      <c r="H15" s="541"/>
      <c r="I15" s="541"/>
      <c r="J15" s="549"/>
      <c r="K15" s="567"/>
      <c r="L15" s="550"/>
      <c r="M15" s="550"/>
      <c r="N15" s="291"/>
      <c r="O15" s="291"/>
      <c r="P15" s="567"/>
      <c r="Q15" s="291"/>
      <c r="R15" s="291"/>
      <c r="S15" s="545"/>
      <c r="T15" s="546"/>
    </row>
    <row r="16" spans="1:24" s="27" customFormat="1" ht="23.25" customHeight="1">
      <c r="A16" s="145"/>
      <c r="B16" s="139">
        <f>A15+0.1</f>
        <v>2.1</v>
      </c>
      <c r="C16" s="155" t="s">
        <v>88</v>
      </c>
      <c r="D16" s="547" t="str">
        <f>IF(C16="","",IF(E16="","",IF(E16&gt;1,"Nos.","No.")))</f>
        <v>Nos.</v>
      </c>
      <c r="E16" s="548">
        <v>5</v>
      </c>
      <c r="F16" s="549">
        <v>320250</v>
      </c>
      <c r="G16" s="549">
        <f t="shared" ref="G16:G34" si="0">E16*F16</f>
        <v>1601250</v>
      </c>
      <c r="H16" s="549">
        <v>7350</v>
      </c>
      <c r="I16" s="549">
        <f>H16*E16</f>
        <v>36750</v>
      </c>
      <c r="J16" s="549">
        <f t="shared" ref="J16:J34" si="1">G16+I16</f>
        <v>1638000</v>
      </c>
      <c r="K16" s="291">
        <v>5</v>
      </c>
      <c r="L16" s="550">
        <f t="shared" ref="L16:L34" si="2">M16-K16</f>
        <v>0</v>
      </c>
      <c r="M16" s="550">
        <v>5</v>
      </c>
      <c r="N16" s="290">
        <f>M16*F16</f>
        <v>1601250</v>
      </c>
      <c r="O16" s="290">
        <f>M16*H16</f>
        <v>36750</v>
      </c>
      <c r="P16" s="291">
        <v>1474200</v>
      </c>
      <c r="Q16" s="290">
        <f>R16-P16</f>
        <v>163800</v>
      </c>
      <c r="R16" s="290">
        <f>N16+O16</f>
        <v>1638000</v>
      </c>
      <c r="S16" s="545">
        <v>1</v>
      </c>
      <c r="T16" s="551">
        <f>S16*R16</f>
        <v>1638000</v>
      </c>
    </row>
    <row r="17" spans="1:20" s="27" customFormat="1" ht="69.75" customHeight="1">
      <c r="A17" s="144">
        <f>A15+1</f>
        <v>3</v>
      </c>
      <c r="B17" s="137"/>
      <c r="C17" s="138" t="s">
        <v>89</v>
      </c>
      <c r="D17" s="547" t="str">
        <f>IF(C17="","",IF(E17="","",IF(E17&gt;1,"Nos.","No.")))</f>
        <v>No.</v>
      </c>
      <c r="E17" s="548">
        <v>1</v>
      </c>
      <c r="F17" s="549">
        <v>162750</v>
      </c>
      <c r="G17" s="549">
        <f t="shared" si="0"/>
        <v>162750</v>
      </c>
      <c r="H17" s="549">
        <v>7350</v>
      </c>
      <c r="I17" s="549">
        <f t="shared" ref="I17:I34" si="3">H17*E17</f>
        <v>7350</v>
      </c>
      <c r="J17" s="549">
        <f t="shared" si="1"/>
        <v>170100</v>
      </c>
      <c r="K17" s="291">
        <v>1</v>
      </c>
      <c r="L17" s="550">
        <f t="shared" si="2"/>
        <v>0</v>
      </c>
      <c r="M17" s="550">
        <v>1</v>
      </c>
      <c r="N17" s="290">
        <f>M17*F17</f>
        <v>162750</v>
      </c>
      <c r="O17" s="290">
        <f>M17*H17</f>
        <v>7350</v>
      </c>
      <c r="P17" s="291"/>
      <c r="Q17" s="290">
        <f>R17-P17</f>
        <v>170100</v>
      </c>
      <c r="R17" s="290">
        <f>N17+O17</f>
        <v>170100</v>
      </c>
      <c r="S17" s="545">
        <v>1</v>
      </c>
      <c r="T17" s="551">
        <f>S17*R17</f>
        <v>170100</v>
      </c>
    </row>
    <row r="18" spans="1:20" s="27" customFormat="1" ht="104.25" customHeight="1">
      <c r="A18" s="144">
        <f>A17+1</f>
        <v>4</v>
      </c>
      <c r="B18" s="137"/>
      <c r="C18" s="138" t="s">
        <v>90</v>
      </c>
      <c r="D18" s="547"/>
      <c r="E18" s="548"/>
      <c r="F18" s="549"/>
      <c r="G18" s="549"/>
      <c r="H18" s="549"/>
      <c r="I18" s="549"/>
      <c r="J18" s="549"/>
      <c r="K18" s="291"/>
      <c r="L18" s="550"/>
      <c r="M18" s="550"/>
      <c r="N18" s="291"/>
      <c r="O18" s="291"/>
      <c r="P18" s="291"/>
      <c r="Q18" s="291"/>
      <c r="R18" s="291"/>
      <c r="S18" s="545"/>
      <c r="T18" s="546"/>
    </row>
    <row r="19" spans="1:20" s="27" customFormat="1" ht="20.25" customHeight="1">
      <c r="A19" s="145"/>
      <c r="B19" s="139">
        <f>A18+0.1</f>
        <v>4.0999999999999996</v>
      </c>
      <c r="C19" s="138" t="s">
        <v>91</v>
      </c>
      <c r="D19" s="547" t="s">
        <v>82</v>
      </c>
      <c r="E19" s="548">
        <v>20</v>
      </c>
      <c r="F19" s="549">
        <v>724.5</v>
      </c>
      <c r="G19" s="549">
        <f t="shared" si="0"/>
        <v>14490</v>
      </c>
      <c r="H19" s="549">
        <v>205</v>
      </c>
      <c r="I19" s="549">
        <f t="shared" si="3"/>
        <v>4100</v>
      </c>
      <c r="J19" s="549">
        <f>G19+I19</f>
        <v>18590</v>
      </c>
      <c r="K19" s="291"/>
      <c r="L19" s="550"/>
      <c r="M19" s="550"/>
      <c r="N19" s="291"/>
      <c r="O19" s="291"/>
      <c r="P19" s="291"/>
      <c r="Q19" s="291"/>
      <c r="R19" s="291"/>
      <c r="S19" s="545">
        <v>1</v>
      </c>
      <c r="T19" s="551">
        <f t="shared" ref="T19:T34" si="4">S19*R19</f>
        <v>0</v>
      </c>
    </row>
    <row r="20" spans="1:20" s="27" customFormat="1" ht="20.25" customHeight="1">
      <c r="A20" s="145"/>
      <c r="B20" s="139">
        <f>B19+0.1</f>
        <v>4.1999999999999993</v>
      </c>
      <c r="C20" s="138" t="s">
        <v>92</v>
      </c>
      <c r="D20" s="547" t="s">
        <v>82</v>
      </c>
      <c r="E20" s="548">
        <v>60</v>
      </c>
      <c r="F20" s="549">
        <v>871.5</v>
      </c>
      <c r="G20" s="549">
        <f t="shared" si="0"/>
        <v>52290</v>
      </c>
      <c r="H20" s="549">
        <v>221</v>
      </c>
      <c r="I20" s="549">
        <f t="shared" si="3"/>
        <v>13260</v>
      </c>
      <c r="J20" s="549">
        <f t="shared" si="1"/>
        <v>65550</v>
      </c>
      <c r="K20" s="291"/>
      <c r="L20" s="550">
        <f t="shared" si="2"/>
        <v>66.66</v>
      </c>
      <c r="M20" s="550">
        <v>66.66</v>
      </c>
      <c r="N20" s="290">
        <f>M20*F20</f>
        <v>58094.189999999995</v>
      </c>
      <c r="O20" s="290">
        <f>M20*H20</f>
        <v>14731.859999999999</v>
      </c>
      <c r="P20" s="291">
        <v>58261</v>
      </c>
      <c r="Q20" s="290">
        <f t="shared" ref="Q20:Q23" si="5">R20-P20</f>
        <v>14565.049999999988</v>
      </c>
      <c r="R20" s="290">
        <f t="shared" ref="R20:R23" si="6">N20+O20</f>
        <v>72826.049999999988</v>
      </c>
      <c r="S20" s="545">
        <v>1</v>
      </c>
      <c r="T20" s="551">
        <f t="shared" si="4"/>
        <v>72826.049999999988</v>
      </c>
    </row>
    <row r="21" spans="1:20" s="27" customFormat="1" ht="20.25" customHeight="1">
      <c r="A21" s="145"/>
      <c r="B21" s="139">
        <f>B20+0.1</f>
        <v>4.2999999999999989</v>
      </c>
      <c r="C21" s="138" t="s">
        <v>93</v>
      </c>
      <c r="D21" s="547" t="s">
        <v>82</v>
      </c>
      <c r="E21" s="548">
        <v>70</v>
      </c>
      <c r="F21" s="549">
        <v>1438.5</v>
      </c>
      <c r="G21" s="549">
        <f t="shared" si="0"/>
        <v>100695</v>
      </c>
      <c r="H21" s="549">
        <v>231</v>
      </c>
      <c r="I21" s="549">
        <f t="shared" si="3"/>
        <v>16170</v>
      </c>
      <c r="J21" s="549">
        <f>G21+I21</f>
        <v>116865</v>
      </c>
      <c r="K21" s="291"/>
      <c r="L21" s="550">
        <f t="shared" si="2"/>
        <v>40</v>
      </c>
      <c r="M21" s="550">
        <v>40</v>
      </c>
      <c r="N21" s="290">
        <f>M21*F21</f>
        <v>57540</v>
      </c>
      <c r="O21" s="290">
        <f>M21*H21</f>
        <v>9240</v>
      </c>
      <c r="P21" s="291">
        <v>53424</v>
      </c>
      <c r="Q21" s="290">
        <f t="shared" si="5"/>
        <v>13356</v>
      </c>
      <c r="R21" s="290">
        <f t="shared" si="6"/>
        <v>66780</v>
      </c>
      <c r="S21" s="545">
        <v>1</v>
      </c>
      <c r="T21" s="551">
        <f t="shared" si="4"/>
        <v>66780</v>
      </c>
    </row>
    <row r="22" spans="1:20" s="27" customFormat="1" ht="20.25" customHeight="1">
      <c r="A22" s="145"/>
      <c r="B22" s="139">
        <f>B21+0.1</f>
        <v>4.3999999999999986</v>
      </c>
      <c r="C22" s="138" t="s">
        <v>94</v>
      </c>
      <c r="D22" s="547" t="s">
        <v>82</v>
      </c>
      <c r="E22" s="548">
        <v>300</v>
      </c>
      <c r="F22" s="549">
        <v>1879.5</v>
      </c>
      <c r="G22" s="549">
        <f t="shared" si="0"/>
        <v>563850</v>
      </c>
      <c r="H22" s="549">
        <v>273</v>
      </c>
      <c r="I22" s="549">
        <f t="shared" si="3"/>
        <v>81900</v>
      </c>
      <c r="J22" s="549">
        <f>G22+I22</f>
        <v>645750</v>
      </c>
      <c r="K22" s="291"/>
      <c r="L22" s="550">
        <f t="shared" si="2"/>
        <v>260.68</v>
      </c>
      <c r="M22" s="550">
        <v>260.68</v>
      </c>
      <c r="N22" s="290">
        <f>M22*F22</f>
        <v>489948.06</v>
      </c>
      <c r="O22" s="290">
        <f>M22*H22</f>
        <v>71165.64</v>
      </c>
      <c r="P22" s="291">
        <v>448891</v>
      </c>
      <c r="Q22" s="290">
        <f t="shared" si="5"/>
        <v>112222.69999999995</v>
      </c>
      <c r="R22" s="290">
        <f t="shared" si="6"/>
        <v>561113.69999999995</v>
      </c>
      <c r="S22" s="545">
        <v>1</v>
      </c>
      <c r="T22" s="551">
        <f t="shared" si="4"/>
        <v>561113.69999999995</v>
      </c>
    </row>
    <row r="23" spans="1:20" s="27" customFormat="1" ht="20.25" customHeight="1">
      <c r="A23" s="145"/>
      <c r="B23" s="139">
        <f>B22+0.1</f>
        <v>4.4999999999999982</v>
      </c>
      <c r="C23" s="138" t="s">
        <v>95</v>
      </c>
      <c r="D23" s="547" t="s">
        <v>82</v>
      </c>
      <c r="E23" s="548">
        <v>280</v>
      </c>
      <c r="F23" s="549">
        <v>3360</v>
      </c>
      <c r="G23" s="549">
        <f t="shared" si="0"/>
        <v>940800</v>
      </c>
      <c r="H23" s="549">
        <v>368</v>
      </c>
      <c r="I23" s="549">
        <f t="shared" si="3"/>
        <v>103040</v>
      </c>
      <c r="J23" s="549">
        <f>G23+I23</f>
        <v>1043840</v>
      </c>
      <c r="K23" s="291">
        <v>299.82</v>
      </c>
      <c r="L23" s="550">
        <f t="shared" si="2"/>
        <v>146.72999999999996</v>
      </c>
      <c r="M23" s="550">
        <f>299.82+146.73</f>
        <v>446.54999999999995</v>
      </c>
      <c r="N23" s="290">
        <f>M23*F23</f>
        <v>1500407.9999999998</v>
      </c>
      <c r="O23" s="290">
        <f>M23*H23</f>
        <v>164330.4</v>
      </c>
      <c r="P23" s="291">
        <v>894183</v>
      </c>
      <c r="Q23" s="290">
        <f t="shared" si="5"/>
        <v>770555.39999999967</v>
      </c>
      <c r="R23" s="290">
        <f t="shared" si="6"/>
        <v>1664738.3999999997</v>
      </c>
      <c r="S23" s="545">
        <v>1</v>
      </c>
      <c r="T23" s="551">
        <f t="shared" si="4"/>
        <v>1664738.3999999997</v>
      </c>
    </row>
    <row r="24" spans="1:20" s="28" customFormat="1" ht="28.5" customHeight="1">
      <c r="A24" s="144">
        <f>A18+1</f>
        <v>5</v>
      </c>
      <c r="B24" s="141"/>
      <c r="C24" s="156" t="s">
        <v>96</v>
      </c>
      <c r="D24" s="552"/>
      <c r="E24" s="139"/>
      <c r="F24" s="553"/>
      <c r="G24" s="549"/>
      <c r="H24" s="553"/>
      <c r="I24" s="549"/>
      <c r="J24" s="549"/>
      <c r="K24" s="291"/>
      <c r="L24" s="550"/>
      <c r="M24" s="550"/>
      <c r="N24" s="291"/>
      <c r="O24" s="291"/>
      <c r="P24" s="291"/>
      <c r="Q24" s="291"/>
      <c r="R24" s="291"/>
      <c r="S24" s="545">
        <v>1</v>
      </c>
      <c r="T24" s="551">
        <f t="shared" si="4"/>
        <v>0</v>
      </c>
    </row>
    <row r="25" spans="1:20" s="27" customFormat="1" ht="22.5" customHeight="1">
      <c r="A25" s="146"/>
      <c r="B25" s="139">
        <f>A24+0.1</f>
        <v>5.0999999999999996</v>
      </c>
      <c r="C25" s="140" t="s">
        <v>256</v>
      </c>
      <c r="D25" s="547" t="str">
        <f>IF(C25="","",IF(E25="","",IF(E25&gt;1,"Nos.","No.")))</f>
        <v>Nos.</v>
      </c>
      <c r="E25" s="554">
        <v>6</v>
      </c>
      <c r="F25" s="549">
        <v>26250</v>
      </c>
      <c r="G25" s="549">
        <f t="shared" si="0"/>
        <v>157500</v>
      </c>
      <c r="H25" s="549">
        <v>3150</v>
      </c>
      <c r="I25" s="549">
        <f t="shared" si="3"/>
        <v>18900</v>
      </c>
      <c r="J25" s="549">
        <f t="shared" si="1"/>
        <v>176400</v>
      </c>
      <c r="K25" s="291"/>
      <c r="L25" s="550">
        <f t="shared" si="2"/>
        <v>8</v>
      </c>
      <c r="M25" s="550">
        <f>4+4</f>
        <v>8</v>
      </c>
      <c r="N25" s="290">
        <f>M25*F25</f>
        <v>210000</v>
      </c>
      <c r="O25" s="290">
        <f>M25*H25</f>
        <v>25200</v>
      </c>
      <c r="P25" s="291"/>
      <c r="Q25" s="290">
        <f t="shared" ref="Q25:Q26" si="7">R25-P25</f>
        <v>235200</v>
      </c>
      <c r="R25" s="290">
        <f t="shared" ref="R25:R26" si="8">N25+O25</f>
        <v>235200</v>
      </c>
      <c r="S25" s="545">
        <v>1</v>
      </c>
      <c r="T25" s="551">
        <f t="shared" si="4"/>
        <v>235200</v>
      </c>
    </row>
    <row r="26" spans="1:20" s="27" customFormat="1" ht="19.5" customHeight="1">
      <c r="A26" s="146"/>
      <c r="B26" s="139">
        <f>B25+0.1</f>
        <v>5.1999999999999993</v>
      </c>
      <c r="C26" s="140" t="s">
        <v>97</v>
      </c>
      <c r="D26" s="547" t="str">
        <f>IF(C26="","",IF(E26="","",IF(E26&gt;1,"Nos.","No.")))</f>
        <v>Nos.</v>
      </c>
      <c r="E26" s="554">
        <v>6</v>
      </c>
      <c r="F26" s="549">
        <v>15750</v>
      </c>
      <c r="G26" s="549">
        <f t="shared" si="0"/>
        <v>94500</v>
      </c>
      <c r="H26" s="549">
        <v>1050</v>
      </c>
      <c r="I26" s="549">
        <f t="shared" si="3"/>
        <v>6300</v>
      </c>
      <c r="J26" s="549">
        <f t="shared" si="1"/>
        <v>100800</v>
      </c>
      <c r="K26" s="291"/>
      <c r="L26" s="550">
        <f t="shared" si="2"/>
        <v>9</v>
      </c>
      <c r="M26" s="550">
        <f>5+4</f>
        <v>9</v>
      </c>
      <c r="N26" s="290">
        <f>M26*F26</f>
        <v>141750</v>
      </c>
      <c r="O26" s="290">
        <f>M26*H26</f>
        <v>9450</v>
      </c>
      <c r="P26" s="291"/>
      <c r="Q26" s="290">
        <f t="shared" si="7"/>
        <v>151200</v>
      </c>
      <c r="R26" s="290">
        <f t="shared" si="8"/>
        <v>151200</v>
      </c>
      <c r="S26" s="545">
        <v>1</v>
      </c>
      <c r="T26" s="551">
        <f t="shared" si="4"/>
        <v>151200</v>
      </c>
    </row>
    <row r="27" spans="1:20" s="27" customFormat="1" ht="35.25" customHeight="1">
      <c r="A27" s="144">
        <f>A24+1</f>
        <v>6</v>
      </c>
      <c r="B27" s="139"/>
      <c r="C27" s="156" t="s">
        <v>98</v>
      </c>
      <c r="D27" s="547"/>
      <c r="E27" s="548"/>
      <c r="F27" s="549"/>
      <c r="G27" s="549"/>
      <c r="H27" s="549"/>
      <c r="I27" s="549"/>
      <c r="J27" s="549"/>
      <c r="K27" s="291"/>
      <c r="L27" s="550"/>
      <c r="M27" s="550"/>
      <c r="N27" s="291"/>
      <c r="O27" s="291"/>
      <c r="P27" s="291"/>
      <c r="Q27" s="291"/>
      <c r="R27" s="291"/>
      <c r="S27" s="545">
        <v>1</v>
      </c>
      <c r="T27" s="551">
        <f t="shared" si="4"/>
        <v>0</v>
      </c>
    </row>
    <row r="28" spans="1:20" s="28" customFormat="1" ht="18.75" customHeight="1">
      <c r="A28" s="147"/>
      <c r="B28" s="139">
        <f>A27+0.1</f>
        <v>6.1</v>
      </c>
      <c r="C28" s="157" t="s">
        <v>99</v>
      </c>
      <c r="D28" s="547" t="str">
        <f>IF(C28="","",IF(E28="","",IF(E28&gt;1,"Nos.","No.")))</f>
        <v>No.</v>
      </c>
      <c r="E28" s="548">
        <v>1</v>
      </c>
      <c r="F28" s="549">
        <v>50925</v>
      </c>
      <c r="G28" s="549">
        <f t="shared" si="0"/>
        <v>50925</v>
      </c>
      <c r="H28" s="549">
        <v>5250</v>
      </c>
      <c r="I28" s="549">
        <f t="shared" si="3"/>
        <v>5250</v>
      </c>
      <c r="J28" s="549">
        <f t="shared" si="1"/>
        <v>56175</v>
      </c>
      <c r="K28" s="291"/>
      <c r="L28" s="550"/>
      <c r="M28" s="550"/>
      <c r="N28" s="291"/>
      <c r="O28" s="291"/>
      <c r="P28" s="291"/>
      <c r="Q28" s="291"/>
      <c r="R28" s="291"/>
      <c r="S28" s="545">
        <v>1</v>
      </c>
      <c r="T28" s="551">
        <f t="shared" si="4"/>
        <v>0</v>
      </c>
    </row>
    <row r="29" spans="1:20" s="27" customFormat="1" ht="29.25" customHeight="1">
      <c r="A29" s="144">
        <f>A27+1</f>
        <v>7</v>
      </c>
      <c r="B29" s="139"/>
      <c r="C29" s="156" t="s">
        <v>100</v>
      </c>
      <c r="D29" s="547"/>
      <c r="E29" s="548"/>
      <c r="F29" s="549"/>
      <c r="G29" s="549"/>
      <c r="H29" s="549"/>
      <c r="I29" s="549"/>
      <c r="J29" s="549"/>
      <c r="K29" s="291"/>
      <c r="L29" s="550"/>
      <c r="M29" s="550"/>
      <c r="N29" s="291"/>
      <c r="O29" s="291"/>
      <c r="P29" s="291"/>
      <c r="Q29" s="291"/>
      <c r="R29" s="291"/>
      <c r="S29" s="545">
        <v>1</v>
      </c>
      <c r="T29" s="551">
        <f t="shared" si="4"/>
        <v>0</v>
      </c>
    </row>
    <row r="30" spans="1:20" s="27" customFormat="1" ht="21.75" customHeight="1">
      <c r="A30" s="147"/>
      <c r="B30" s="139">
        <f>A29+0.1</f>
        <v>7.1</v>
      </c>
      <c r="C30" s="157" t="s">
        <v>101</v>
      </c>
      <c r="D30" s="547" t="str">
        <f>IF(C30="","",IF(E30="","",IF(E30&gt;1,"Nos.","No.")))</f>
        <v>Nos.</v>
      </c>
      <c r="E30" s="548">
        <v>2</v>
      </c>
      <c r="F30" s="549">
        <v>31395</v>
      </c>
      <c r="G30" s="549">
        <f t="shared" si="0"/>
        <v>62790</v>
      </c>
      <c r="H30" s="549">
        <v>5250</v>
      </c>
      <c r="I30" s="549">
        <f t="shared" si="3"/>
        <v>10500</v>
      </c>
      <c r="J30" s="549">
        <f t="shared" si="1"/>
        <v>73290</v>
      </c>
      <c r="K30" s="291"/>
      <c r="L30" s="550">
        <f t="shared" si="2"/>
        <v>2</v>
      </c>
      <c r="M30" s="550">
        <v>2</v>
      </c>
      <c r="N30" s="290">
        <f>M30*F30</f>
        <v>62790</v>
      </c>
      <c r="O30" s="290">
        <f>M30*H30</f>
        <v>10500</v>
      </c>
      <c r="P30" s="291">
        <v>65961</v>
      </c>
      <c r="Q30" s="290">
        <f>R30-P30</f>
        <v>7329</v>
      </c>
      <c r="R30" s="290">
        <f>N30+O30</f>
        <v>73290</v>
      </c>
      <c r="S30" s="545">
        <v>1</v>
      </c>
      <c r="T30" s="551">
        <f t="shared" si="4"/>
        <v>73290</v>
      </c>
    </row>
    <row r="31" spans="1:20" s="27" customFormat="1" ht="56.25" customHeight="1">
      <c r="A31" s="144">
        <f>A29+1</f>
        <v>8</v>
      </c>
      <c r="B31" s="137"/>
      <c r="C31" s="142" t="s">
        <v>102</v>
      </c>
      <c r="D31" s="547" t="s">
        <v>3</v>
      </c>
      <c r="E31" s="548">
        <v>1</v>
      </c>
      <c r="F31" s="549">
        <v>15750</v>
      </c>
      <c r="G31" s="549">
        <f t="shared" si="0"/>
        <v>15750</v>
      </c>
      <c r="H31" s="549">
        <v>10500</v>
      </c>
      <c r="I31" s="549">
        <f t="shared" si="3"/>
        <v>10500</v>
      </c>
      <c r="J31" s="549">
        <f t="shared" si="1"/>
        <v>26250</v>
      </c>
      <c r="K31" s="291"/>
      <c r="L31" s="550">
        <f t="shared" si="2"/>
        <v>1</v>
      </c>
      <c r="M31" s="550">
        <v>1</v>
      </c>
      <c r="N31" s="290">
        <f t="shared" ref="N31:N34" si="9">M31*F31</f>
        <v>15750</v>
      </c>
      <c r="O31" s="290">
        <f t="shared" ref="O31:O34" si="10">M31*H31</f>
        <v>10500</v>
      </c>
      <c r="P31" s="291"/>
      <c r="Q31" s="290">
        <f t="shared" ref="Q31:Q34" si="11">R31-P31</f>
        <v>26250</v>
      </c>
      <c r="R31" s="290">
        <f t="shared" ref="R31:R34" si="12">N31+O31</f>
        <v>26250</v>
      </c>
      <c r="S31" s="545">
        <v>1</v>
      </c>
      <c r="T31" s="551">
        <f t="shared" si="4"/>
        <v>26250</v>
      </c>
    </row>
    <row r="32" spans="1:20" s="28" customFormat="1" ht="39" customHeight="1">
      <c r="A32" s="144">
        <f>A31+1</f>
        <v>9</v>
      </c>
      <c r="B32" s="139"/>
      <c r="C32" s="138" t="s">
        <v>103</v>
      </c>
      <c r="D32" s="547" t="s">
        <v>3</v>
      </c>
      <c r="E32" s="548">
        <v>1</v>
      </c>
      <c r="F32" s="549">
        <v>52500</v>
      </c>
      <c r="G32" s="549">
        <f t="shared" si="0"/>
        <v>52500</v>
      </c>
      <c r="H32" s="549">
        <v>36750</v>
      </c>
      <c r="I32" s="549">
        <f t="shared" si="3"/>
        <v>36750</v>
      </c>
      <c r="J32" s="549">
        <f t="shared" si="1"/>
        <v>89250</v>
      </c>
      <c r="K32" s="291"/>
      <c r="L32" s="550">
        <f t="shared" si="2"/>
        <v>1</v>
      </c>
      <c r="M32" s="550">
        <v>1</v>
      </c>
      <c r="N32" s="290">
        <f t="shared" si="9"/>
        <v>52500</v>
      </c>
      <c r="O32" s="290">
        <f t="shared" si="10"/>
        <v>36750</v>
      </c>
      <c r="P32" s="291">
        <v>44625</v>
      </c>
      <c r="Q32" s="290">
        <f t="shared" si="11"/>
        <v>44625</v>
      </c>
      <c r="R32" s="290">
        <f t="shared" si="12"/>
        <v>89250</v>
      </c>
      <c r="S32" s="545">
        <v>1</v>
      </c>
      <c r="T32" s="551">
        <f t="shared" si="4"/>
        <v>89250</v>
      </c>
    </row>
    <row r="33" spans="1:20" s="28" customFormat="1" ht="36" customHeight="1">
      <c r="A33" s="144">
        <f>A32+1</f>
        <v>10</v>
      </c>
      <c r="B33" s="139"/>
      <c r="C33" s="138" t="s">
        <v>104</v>
      </c>
      <c r="D33" s="547" t="s">
        <v>3</v>
      </c>
      <c r="E33" s="548">
        <v>1</v>
      </c>
      <c r="F33" s="549">
        <v>0</v>
      </c>
      <c r="G33" s="549">
        <f t="shared" si="0"/>
        <v>0</v>
      </c>
      <c r="H33" s="549">
        <v>21000</v>
      </c>
      <c r="I33" s="549">
        <f t="shared" si="3"/>
        <v>21000</v>
      </c>
      <c r="J33" s="549">
        <f t="shared" si="1"/>
        <v>21000</v>
      </c>
      <c r="K33" s="291"/>
      <c r="L33" s="550">
        <f t="shared" si="2"/>
        <v>1</v>
      </c>
      <c r="M33" s="550">
        <v>1</v>
      </c>
      <c r="N33" s="290">
        <f t="shared" si="9"/>
        <v>0</v>
      </c>
      <c r="O33" s="290">
        <f t="shared" si="10"/>
        <v>21000</v>
      </c>
      <c r="P33" s="291"/>
      <c r="Q33" s="290">
        <f t="shared" si="11"/>
        <v>21000</v>
      </c>
      <c r="R33" s="290">
        <f t="shared" si="12"/>
        <v>21000</v>
      </c>
      <c r="S33" s="545">
        <v>1</v>
      </c>
      <c r="T33" s="551">
        <f t="shared" si="4"/>
        <v>21000</v>
      </c>
    </row>
    <row r="34" spans="1:20" s="27" customFormat="1" ht="38.25" customHeight="1">
      <c r="A34" s="144">
        <f>A33+1</f>
        <v>11</v>
      </c>
      <c r="B34" s="137"/>
      <c r="C34" s="138" t="s">
        <v>105</v>
      </c>
      <c r="D34" s="547" t="s">
        <v>3</v>
      </c>
      <c r="E34" s="548">
        <v>1</v>
      </c>
      <c r="F34" s="549">
        <v>0</v>
      </c>
      <c r="G34" s="549">
        <f t="shared" si="0"/>
        <v>0</v>
      </c>
      <c r="H34" s="549">
        <v>26250</v>
      </c>
      <c r="I34" s="549">
        <f t="shared" si="3"/>
        <v>26250</v>
      </c>
      <c r="J34" s="549">
        <f t="shared" si="1"/>
        <v>26250</v>
      </c>
      <c r="K34" s="291"/>
      <c r="L34" s="550">
        <f t="shared" si="2"/>
        <v>1</v>
      </c>
      <c r="M34" s="550">
        <v>1</v>
      </c>
      <c r="N34" s="290">
        <f t="shared" si="9"/>
        <v>0</v>
      </c>
      <c r="O34" s="290">
        <f t="shared" si="10"/>
        <v>26250</v>
      </c>
      <c r="P34" s="291"/>
      <c r="Q34" s="290">
        <f t="shared" si="11"/>
        <v>26250</v>
      </c>
      <c r="R34" s="290">
        <f t="shared" si="12"/>
        <v>26250</v>
      </c>
      <c r="S34" s="545">
        <v>1</v>
      </c>
      <c r="T34" s="551">
        <f t="shared" si="4"/>
        <v>26250</v>
      </c>
    </row>
    <row r="35" spans="1:20" s="27" customFormat="1" ht="30.75" customHeight="1">
      <c r="A35" s="555"/>
      <c r="B35" s="555"/>
      <c r="C35" s="556" t="s">
        <v>106</v>
      </c>
      <c r="D35" s="143"/>
      <c r="E35" s="143"/>
      <c r="F35" s="143"/>
      <c r="G35" s="143">
        <f>SUM(G13:G34)</f>
        <v>4263840</v>
      </c>
      <c r="H35" s="143"/>
      <c r="I35" s="143">
        <f>SUM(I13:I34)</f>
        <v>408520</v>
      </c>
      <c r="J35" s="143">
        <f>SUM(J13:J34)</f>
        <v>4672360</v>
      </c>
      <c r="K35" s="143"/>
      <c r="L35" s="143"/>
      <c r="M35" s="143"/>
      <c r="N35" s="143">
        <f>SUM(N13:N34)</f>
        <v>4746530.25</v>
      </c>
      <c r="O35" s="143">
        <f>SUM(O13:O34)</f>
        <v>453717.9</v>
      </c>
      <c r="P35" s="143"/>
      <c r="Q35" s="143">
        <f t="shared" ref="Q35:R35" si="13">SUM(Q13:Q34)</f>
        <v>1796878.1499999997</v>
      </c>
      <c r="R35" s="143">
        <f t="shared" si="13"/>
        <v>5200248.1499999994</v>
      </c>
      <c r="S35" s="557"/>
      <c r="T35" s="143">
        <f>SUM(T13:T34)</f>
        <v>5200248.1499999994</v>
      </c>
    </row>
    <row r="36" spans="1:20" s="1" customFormat="1" ht="12.75" customHeight="1">
      <c r="A36" s="558"/>
      <c r="B36" s="559"/>
      <c r="C36" s="560"/>
      <c r="D36" s="561"/>
      <c r="S36" s="562"/>
    </row>
    <row r="37" spans="1:20" s="5" customFormat="1" ht="12.75">
      <c r="A37" s="11" t="s">
        <v>9</v>
      </c>
      <c r="B37" s="4"/>
      <c r="D37" s="12"/>
      <c r="E37" s="13"/>
      <c r="F37" s="13"/>
      <c r="G37" s="13"/>
      <c r="H37" s="13"/>
      <c r="I37" s="13"/>
      <c r="J37" s="13"/>
      <c r="K37" s="12"/>
      <c r="L37" s="12"/>
      <c r="M37" s="12"/>
      <c r="N37" s="12"/>
      <c r="O37" s="12"/>
      <c r="P37" s="12"/>
      <c r="Q37" s="12"/>
      <c r="R37" s="12"/>
      <c r="S37" s="563"/>
      <c r="T37" s="12"/>
    </row>
    <row r="38" spans="1:20" s="15" customFormat="1" ht="21" customHeight="1">
      <c r="A38" s="14" t="s">
        <v>10</v>
      </c>
      <c r="B38" s="606" t="s">
        <v>54</v>
      </c>
      <c r="C38" s="606"/>
      <c r="D38" s="606"/>
      <c r="E38" s="606"/>
      <c r="F38" s="606"/>
      <c r="G38" s="606"/>
      <c r="H38" s="606"/>
      <c r="I38" s="606"/>
      <c r="J38" s="606"/>
      <c r="K38" s="606"/>
      <c r="L38" s="606"/>
      <c r="M38" s="606"/>
      <c r="N38" s="606"/>
      <c r="O38" s="606"/>
      <c r="P38" s="606"/>
      <c r="Q38" s="606"/>
      <c r="R38" s="606"/>
      <c r="S38" s="606"/>
      <c r="T38" s="606"/>
    </row>
    <row r="39" spans="1:20" s="15" customFormat="1" ht="30.75" customHeight="1">
      <c r="A39" s="14" t="s">
        <v>11</v>
      </c>
      <c r="B39" s="606" t="s">
        <v>12</v>
      </c>
      <c r="C39" s="606"/>
      <c r="D39" s="606"/>
      <c r="E39" s="606"/>
      <c r="F39" s="606"/>
      <c r="G39" s="606"/>
      <c r="H39" s="606"/>
      <c r="I39" s="606"/>
      <c r="J39" s="606"/>
      <c r="K39" s="606"/>
      <c r="L39" s="606"/>
      <c r="M39" s="606"/>
      <c r="N39" s="606"/>
      <c r="O39" s="606"/>
      <c r="P39" s="606"/>
      <c r="Q39" s="606"/>
      <c r="R39" s="606"/>
      <c r="S39" s="606"/>
      <c r="T39" s="606"/>
    </row>
    <row r="40" spans="1:20" s="15" customFormat="1" ht="33.75" customHeight="1">
      <c r="A40" s="14" t="s">
        <v>13</v>
      </c>
      <c r="B40" s="606" t="s">
        <v>15</v>
      </c>
      <c r="C40" s="606"/>
      <c r="D40" s="606"/>
      <c r="E40" s="606"/>
      <c r="F40" s="606"/>
      <c r="G40" s="606"/>
      <c r="H40" s="606"/>
      <c r="I40" s="606"/>
      <c r="J40" s="606"/>
      <c r="K40" s="606"/>
      <c r="L40" s="606"/>
      <c r="M40" s="606"/>
      <c r="N40" s="606"/>
      <c r="O40" s="606"/>
      <c r="P40" s="606"/>
      <c r="Q40" s="606"/>
      <c r="R40" s="606"/>
      <c r="S40" s="606"/>
      <c r="T40" s="606"/>
    </row>
    <row r="41" spans="1:20" s="15" customFormat="1" ht="33.75" customHeight="1">
      <c r="A41" s="14" t="s">
        <v>18</v>
      </c>
      <c r="B41" s="606" t="s">
        <v>16</v>
      </c>
      <c r="C41" s="606"/>
      <c r="D41" s="606"/>
      <c r="E41" s="606"/>
      <c r="F41" s="606"/>
      <c r="G41" s="606"/>
      <c r="H41" s="606"/>
      <c r="I41" s="606"/>
      <c r="J41" s="606"/>
      <c r="K41" s="606"/>
      <c r="L41" s="606"/>
      <c r="M41" s="606"/>
      <c r="N41" s="606"/>
      <c r="O41" s="606"/>
      <c r="P41" s="606"/>
      <c r="Q41" s="606"/>
      <c r="R41" s="606"/>
      <c r="S41" s="606"/>
      <c r="T41" s="606"/>
    </row>
    <row r="47" spans="1:20" s="20" customFormat="1">
      <c r="A47" s="16"/>
      <c r="B47" s="17"/>
      <c r="C47" s="18"/>
      <c r="D47" s="16"/>
      <c r="E47" s="19"/>
      <c r="K47" s="18"/>
      <c r="L47" s="18"/>
      <c r="M47" s="18"/>
      <c r="N47" s="18"/>
      <c r="O47" s="18"/>
      <c r="P47" s="18"/>
      <c r="Q47" s="18"/>
      <c r="R47" s="18"/>
      <c r="S47" s="564"/>
      <c r="T47" s="18"/>
    </row>
    <row r="48" spans="1:20" s="20" customFormat="1">
      <c r="A48" s="16"/>
      <c r="B48" s="17"/>
      <c r="C48" s="18"/>
      <c r="D48" s="16"/>
      <c r="E48" s="19"/>
      <c r="K48" s="18"/>
      <c r="L48" s="18"/>
      <c r="M48" s="18"/>
      <c r="N48" s="18"/>
      <c r="O48" s="18"/>
      <c r="P48" s="18"/>
      <c r="Q48" s="18"/>
      <c r="R48" s="18"/>
      <c r="S48" s="564"/>
      <c r="T48" s="18"/>
    </row>
    <row r="49" spans="1:20" s="20" customFormat="1">
      <c r="A49" s="16"/>
      <c r="B49" s="17"/>
      <c r="C49" s="18"/>
      <c r="D49" s="16"/>
      <c r="K49" s="18"/>
      <c r="L49" s="18"/>
      <c r="M49" s="18"/>
      <c r="N49" s="18"/>
      <c r="O49" s="18"/>
      <c r="P49" s="18"/>
      <c r="Q49" s="18"/>
      <c r="R49" s="18"/>
      <c r="S49" s="564"/>
      <c r="T49" s="18"/>
    </row>
    <row r="50" spans="1:20" s="20" customFormat="1">
      <c r="A50" s="16"/>
      <c r="B50" s="17"/>
      <c r="C50" s="18"/>
      <c r="D50" s="16"/>
      <c r="K50" s="18"/>
      <c r="L50" s="18"/>
      <c r="M50" s="18"/>
      <c r="N50" s="18"/>
      <c r="O50" s="18"/>
      <c r="P50" s="18"/>
      <c r="Q50" s="18"/>
      <c r="R50" s="18"/>
      <c r="S50" s="564"/>
      <c r="T50" s="18"/>
    </row>
  </sheetData>
  <mergeCells count="22">
    <mergeCell ref="B39:T39"/>
    <mergeCell ref="B40:T40"/>
    <mergeCell ref="B41:T41"/>
    <mergeCell ref="O5:O6"/>
    <mergeCell ref="P5:R5"/>
    <mergeCell ref="S5:S6"/>
    <mergeCell ref="T5:T6"/>
    <mergeCell ref="B38:T38"/>
    <mergeCell ref="A1:T1"/>
    <mergeCell ref="A2:T2"/>
    <mergeCell ref="A3:T3"/>
    <mergeCell ref="A4:B6"/>
    <mergeCell ref="C4:C6"/>
    <mergeCell ref="D4:J4"/>
    <mergeCell ref="K4:T4"/>
    <mergeCell ref="D5:D6"/>
    <mergeCell ref="E5:E6"/>
    <mergeCell ref="F5:G5"/>
    <mergeCell ref="H5:I5"/>
    <mergeCell ref="J5:J6"/>
    <mergeCell ref="K5:M5"/>
    <mergeCell ref="N5:N6"/>
  </mergeCells>
  <printOptions horizontalCentered="1"/>
  <pageMargins left="0" right="0" top="0" bottom="0" header="0" footer="0"/>
  <pageSetup paperSize="9" scale="43" fitToHeight="0" orientation="landscape" r:id="rId1"/>
  <headerFooter scaleWithDoc="0"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88"/>
  <sheetViews>
    <sheetView view="pageBreakPreview" topLeftCell="A172" zoomScale="60" zoomScaleNormal="60" workbookViewId="0">
      <selection activeCell="C45" sqref="C45:C46"/>
    </sheetView>
  </sheetViews>
  <sheetFormatPr defaultRowHeight="14.25"/>
  <cols>
    <col min="1" max="1" width="21.5" style="32" customWidth="1"/>
    <col min="2" max="2" width="70.625" customWidth="1"/>
    <col min="3" max="3" width="23.625" customWidth="1"/>
    <col min="4" max="4" width="15.875" customWidth="1"/>
    <col min="5" max="5" width="14.375" style="32" customWidth="1"/>
    <col min="6" max="6" width="16.125" style="33" customWidth="1"/>
    <col min="7" max="7" width="19.5" customWidth="1"/>
    <col min="8" max="8" width="15.25" customWidth="1"/>
    <col min="9" max="9" width="17.75" customWidth="1"/>
    <col min="10" max="10" width="30.625" customWidth="1"/>
    <col min="11" max="11" width="20.875" customWidth="1"/>
  </cols>
  <sheetData>
    <row r="1" spans="1:9" s="1" customFormat="1" ht="18" customHeight="1">
      <c r="A1" s="665" t="s">
        <v>119</v>
      </c>
      <c r="B1" s="665"/>
      <c r="C1" s="665"/>
      <c r="D1" s="665"/>
      <c r="E1" s="665"/>
      <c r="F1" s="665"/>
      <c r="G1" s="665"/>
    </row>
    <row r="2" spans="1:9" s="2" customFormat="1" ht="27.75" customHeight="1">
      <c r="A2" s="666" t="s">
        <v>43</v>
      </c>
      <c r="B2" s="666"/>
      <c r="C2" s="666"/>
      <c r="D2" s="666"/>
      <c r="E2" s="666"/>
      <c r="F2" s="666"/>
      <c r="G2" s="666"/>
    </row>
    <row r="3" spans="1:9" s="2" customFormat="1" ht="22.5" customHeight="1">
      <c r="A3" s="665" t="s">
        <v>44</v>
      </c>
      <c r="B3" s="665"/>
      <c r="C3" s="665"/>
      <c r="D3" s="665"/>
      <c r="E3" s="665"/>
      <c r="F3" s="665"/>
      <c r="G3" s="665"/>
    </row>
    <row r="5" spans="1:9" ht="23.25">
      <c r="A5" s="126"/>
      <c r="B5" s="126"/>
      <c r="C5" s="126"/>
      <c r="D5" s="126"/>
      <c r="E5" s="126"/>
      <c r="F5" s="126"/>
      <c r="G5" s="375"/>
      <c r="I5" s="376">
        <v>45178</v>
      </c>
    </row>
    <row r="6" spans="1:9" ht="12" customHeight="1">
      <c r="A6" s="34"/>
      <c r="B6" s="34"/>
      <c r="C6" s="34"/>
      <c r="D6" s="34"/>
      <c r="E6" s="34"/>
      <c r="F6" s="34"/>
    </row>
    <row r="7" spans="1:9" ht="42.75" customHeight="1">
      <c r="A7" s="651" t="s">
        <v>118</v>
      </c>
      <c r="B7" s="652"/>
      <c r="C7" s="652"/>
      <c r="D7" s="652"/>
      <c r="E7" s="652"/>
      <c r="F7" s="652"/>
      <c r="G7" s="652"/>
      <c r="H7" s="652"/>
      <c r="I7" s="653"/>
    </row>
    <row r="8" spans="1:9" ht="41.25" customHeight="1">
      <c r="A8" s="122" t="s">
        <v>107</v>
      </c>
      <c r="B8" s="122" t="s">
        <v>108</v>
      </c>
      <c r="C8" s="122" t="s">
        <v>109</v>
      </c>
      <c r="D8" s="122" t="s">
        <v>110</v>
      </c>
      <c r="E8" s="123" t="s">
        <v>111</v>
      </c>
      <c r="F8" s="124"/>
      <c r="G8" s="117"/>
      <c r="H8" s="188"/>
      <c r="I8" s="124" t="s">
        <v>112</v>
      </c>
    </row>
    <row r="9" spans="1:9" s="35" customFormat="1" ht="78.75" customHeight="1">
      <c r="A9" s="118">
        <v>1</v>
      </c>
      <c r="B9" s="119" t="s">
        <v>113</v>
      </c>
      <c r="C9" s="118" t="s">
        <v>114</v>
      </c>
      <c r="D9" s="118">
        <v>1</v>
      </c>
      <c r="E9" s="120">
        <v>175000</v>
      </c>
      <c r="F9" s="121"/>
      <c r="G9" s="116"/>
      <c r="H9" s="116"/>
      <c r="I9" s="121">
        <f>D9*E9</f>
        <v>175000</v>
      </c>
    </row>
    <row r="10" spans="1:9" s="35" customFormat="1" ht="56.25" customHeight="1">
      <c r="A10" s="118">
        <v>2</v>
      </c>
      <c r="B10" s="119" t="s">
        <v>115</v>
      </c>
      <c r="C10" s="118" t="s">
        <v>114</v>
      </c>
      <c r="D10" s="118">
        <v>1</v>
      </c>
      <c r="E10" s="120">
        <v>75000</v>
      </c>
      <c r="F10" s="121"/>
      <c r="G10" s="116"/>
      <c r="H10" s="116"/>
      <c r="I10" s="121">
        <f>D10*E10</f>
        <v>75000</v>
      </c>
    </row>
    <row r="11" spans="1:9" s="35" customFormat="1" ht="18.75">
      <c r="A11" s="118"/>
      <c r="B11" s="119"/>
      <c r="C11" s="118"/>
      <c r="D11" s="118"/>
      <c r="E11" s="120"/>
      <c r="F11" s="121"/>
      <c r="G11" s="116"/>
      <c r="H11" s="116"/>
      <c r="I11" s="121"/>
    </row>
    <row r="12" spans="1:9" s="35" customFormat="1" ht="39" customHeight="1">
      <c r="A12" s="130" t="s">
        <v>116</v>
      </c>
      <c r="B12" s="130"/>
      <c r="C12" s="130"/>
      <c r="D12" s="130"/>
      <c r="E12" s="130"/>
      <c r="F12" s="131"/>
      <c r="G12" s="132"/>
      <c r="H12" s="190"/>
      <c r="I12" s="131">
        <f>SUM(I9:I11)</f>
        <v>250000</v>
      </c>
    </row>
    <row r="13" spans="1:9" ht="26.25" customHeight="1">
      <c r="A13" s="657"/>
      <c r="B13" s="658"/>
      <c r="C13" s="658"/>
      <c r="D13" s="658"/>
      <c r="E13" s="658"/>
      <c r="F13" s="658"/>
      <c r="G13" s="658"/>
      <c r="H13" s="658"/>
      <c r="I13" s="659"/>
    </row>
    <row r="14" spans="1:9" ht="30">
      <c r="A14" s="654" t="s">
        <v>246</v>
      </c>
      <c r="B14" s="655"/>
      <c r="C14" s="655"/>
      <c r="D14" s="655"/>
      <c r="E14" s="655"/>
      <c r="F14" s="655"/>
      <c r="G14" s="655"/>
      <c r="H14" s="655"/>
      <c r="I14" s="656"/>
    </row>
    <row r="15" spans="1:9" ht="42.75" customHeight="1">
      <c r="A15" s="123" t="s">
        <v>247</v>
      </c>
      <c r="B15" s="123" t="s">
        <v>108</v>
      </c>
      <c r="C15" s="123" t="s">
        <v>109</v>
      </c>
      <c r="D15" s="125" t="s">
        <v>248</v>
      </c>
      <c r="E15" s="123" t="s">
        <v>249</v>
      </c>
      <c r="F15" s="123" t="s">
        <v>250</v>
      </c>
      <c r="G15" s="123"/>
      <c r="H15" s="188"/>
      <c r="I15" s="123" t="s">
        <v>251</v>
      </c>
    </row>
    <row r="16" spans="1:9" s="36" customFormat="1" ht="41.25" customHeight="1">
      <c r="A16" s="113">
        <v>10</v>
      </c>
      <c r="B16" s="115" t="s">
        <v>252</v>
      </c>
      <c r="C16" s="112" t="s">
        <v>253</v>
      </c>
      <c r="D16" s="113">
        <f>'MS-VO.'!H6</f>
        <v>1362.4936000000002</v>
      </c>
      <c r="E16" s="113"/>
      <c r="F16" s="112">
        <v>60</v>
      </c>
      <c r="G16" s="114"/>
      <c r="H16" s="189"/>
      <c r="I16" s="114">
        <f>D16*F16</f>
        <v>81749.616000000009</v>
      </c>
    </row>
    <row r="17" spans="1:11" s="36" customFormat="1" ht="41.25" customHeight="1">
      <c r="A17" s="113">
        <v>10</v>
      </c>
      <c r="B17" s="115" t="s">
        <v>254</v>
      </c>
      <c r="C17" s="112" t="s">
        <v>253</v>
      </c>
      <c r="D17" s="113">
        <f>'MS-VO.'!H8</f>
        <v>387.95760000000007</v>
      </c>
      <c r="E17" s="113"/>
      <c r="F17" s="112">
        <v>102</v>
      </c>
      <c r="G17" s="114"/>
      <c r="H17" s="189"/>
      <c r="I17" s="114">
        <f>D17*F17</f>
        <v>39571.675200000005</v>
      </c>
    </row>
    <row r="18" spans="1:11" ht="33" customHeight="1">
      <c r="A18" s="127"/>
      <c r="B18" s="128" t="s">
        <v>255</v>
      </c>
      <c r="C18" s="128"/>
      <c r="D18" s="128"/>
      <c r="E18" s="128"/>
      <c r="F18" s="128"/>
      <c r="G18" s="129"/>
      <c r="H18" s="191"/>
      <c r="I18" s="129">
        <f>SUM(I16:I17)</f>
        <v>121321.29120000001</v>
      </c>
      <c r="K18" s="235"/>
    </row>
    <row r="20" spans="1:11" ht="26.25">
      <c r="A20" s="667" t="s">
        <v>363</v>
      </c>
      <c r="B20" s="667"/>
      <c r="C20" s="667"/>
      <c r="D20" s="667"/>
      <c r="E20" s="667"/>
      <c r="F20" s="667"/>
      <c r="G20" s="667"/>
      <c r="H20" s="667"/>
      <c r="I20" s="667"/>
    </row>
    <row r="21" spans="1:11" ht="21">
      <c r="A21" s="626" t="s">
        <v>107</v>
      </c>
      <c r="B21" s="626" t="s">
        <v>108</v>
      </c>
      <c r="C21" s="626" t="s">
        <v>109</v>
      </c>
      <c r="D21" s="626" t="s">
        <v>364</v>
      </c>
      <c r="E21" s="626"/>
      <c r="F21" s="626"/>
      <c r="G21" s="664" t="s">
        <v>122</v>
      </c>
      <c r="H21" s="626" t="s">
        <v>112</v>
      </c>
      <c r="I21" s="626" t="s">
        <v>365</v>
      </c>
    </row>
    <row r="22" spans="1:11" ht="21">
      <c r="A22" s="626"/>
      <c r="B22" s="626"/>
      <c r="C22" s="626"/>
      <c r="D22" s="192" t="s">
        <v>366</v>
      </c>
      <c r="E22" s="193" t="s">
        <v>367</v>
      </c>
      <c r="F22" s="193" t="s">
        <v>126</v>
      </c>
      <c r="G22" s="664"/>
      <c r="H22" s="626"/>
      <c r="I22" s="626"/>
    </row>
    <row r="23" spans="1:11" ht="21">
      <c r="A23" s="625" t="s">
        <v>368</v>
      </c>
      <c r="B23" s="625"/>
      <c r="C23" s="625"/>
      <c r="D23" s="625"/>
      <c r="E23" s="625"/>
      <c r="F23" s="625"/>
      <c r="G23" s="625"/>
      <c r="H23" s="625"/>
      <c r="I23" s="625"/>
    </row>
    <row r="24" spans="1:11" ht="42">
      <c r="A24" s="194">
        <v>1</v>
      </c>
      <c r="B24" s="195" t="s">
        <v>369</v>
      </c>
      <c r="C24" s="194" t="s">
        <v>370</v>
      </c>
      <c r="D24" s="196">
        <v>2</v>
      </c>
      <c r="E24" s="196"/>
      <c r="F24" s="196">
        <v>2</v>
      </c>
      <c r="G24" s="197">
        <v>75000</v>
      </c>
      <c r="H24" s="197">
        <v>150000</v>
      </c>
      <c r="I24" s="198"/>
    </row>
    <row r="25" spans="1:11" ht="21">
      <c r="A25" s="199"/>
      <c r="B25" s="200" t="s">
        <v>371</v>
      </c>
      <c r="C25" s="194"/>
      <c r="D25" s="194"/>
      <c r="E25" s="201"/>
      <c r="F25" s="199"/>
      <c r="G25" s="199"/>
      <c r="H25" s="202">
        <v>150000</v>
      </c>
      <c r="I25" s="202">
        <v>150000</v>
      </c>
    </row>
    <row r="26" spans="1:11" ht="21">
      <c r="A26" s="633" t="s">
        <v>372</v>
      </c>
      <c r="B26" s="633"/>
      <c r="C26" s="633"/>
      <c r="D26" s="633"/>
      <c r="E26" s="633"/>
      <c r="F26" s="633"/>
      <c r="G26" s="633"/>
      <c r="H26" s="633"/>
      <c r="I26" s="633"/>
    </row>
    <row r="27" spans="1:11" ht="21">
      <c r="A27" s="626" t="s">
        <v>107</v>
      </c>
      <c r="B27" s="626" t="s">
        <v>108</v>
      </c>
      <c r="C27" s="626" t="s">
        <v>109</v>
      </c>
      <c r="D27" s="626" t="s">
        <v>364</v>
      </c>
      <c r="E27" s="626"/>
      <c r="F27" s="626"/>
      <c r="G27" s="664" t="s">
        <v>122</v>
      </c>
      <c r="H27" s="193" t="s">
        <v>112</v>
      </c>
      <c r="I27" s="626" t="s">
        <v>365</v>
      </c>
    </row>
    <row r="28" spans="1:11" ht="21">
      <c r="A28" s="626"/>
      <c r="B28" s="626"/>
      <c r="C28" s="626"/>
      <c r="D28" s="192" t="s">
        <v>366</v>
      </c>
      <c r="E28" s="193" t="s">
        <v>367</v>
      </c>
      <c r="F28" s="193" t="s">
        <v>126</v>
      </c>
      <c r="G28" s="664"/>
      <c r="H28" s="193"/>
      <c r="I28" s="626"/>
    </row>
    <row r="29" spans="1:11" ht="38.25" customHeight="1">
      <c r="A29" s="203">
        <v>2</v>
      </c>
      <c r="B29" s="204" t="s">
        <v>373</v>
      </c>
      <c r="C29" s="194" t="s">
        <v>370</v>
      </c>
      <c r="D29" s="196">
        <v>2</v>
      </c>
      <c r="E29" s="205"/>
      <c r="F29" s="196">
        <v>1</v>
      </c>
      <c r="G29" s="206">
        <v>15000</v>
      </c>
      <c r="H29" s="206">
        <v>15000</v>
      </c>
      <c r="I29" s="206"/>
    </row>
    <row r="30" spans="1:11" ht="21">
      <c r="A30" s="207"/>
      <c r="B30" s="208"/>
      <c r="C30" s="209"/>
      <c r="D30" s="210"/>
      <c r="E30" s="211"/>
      <c r="F30" s="210"/>
      <c r="G30" s="212"/>
      <c r="H30" s="212"/>
      <c r="I30" s="212"/>
    </row>
    <row r="31" spans="1:11" ht="21">
      <c r="A31" s="207"/>
      <c r="B31" s="208"/>
      <c r="C31" s="209"/>
      <c r="D31" s="210"/>
      <c r="E31" s="211"/>
      <c r="F31" s="210"/>
      <c r="G31" s="212"/>
      <c r="H31" s="212"/>
      <c r="I31" s="212"/>
    </row>
    <row r="32" spans="1:11" ht="21">
      <c r="A32" s="207"/>
      <c r="B32" s="208"/>
      <c r="C32" s="209"/>
      <c r="D32" s="210"/>
      <c r="E32" s="211"/>
      <c r="F32" s="210"/>
      <c r="G32" s="212"/>
      <c r="H32" s="212"/>
      <c r="I32" s="212"/>
    </row>
    <row r="33" spans="1:9" ht="21">
      <c r="A33" s="213"/>
      <c r="B33" s="214" t="s">
        <v>371</v>
      </c>
      <c r="C33" s="209"/>
      <c r="D33" s="213"/>
      <c r="E33" s="213"/>
      <c r="F33" s="213"/>
      <c r="G33" s="213"/>
      <c r="H33" s="215">
        <v>15000</v>
      </c>
      <c r="I33" s="216">
        <v>165000</v>
      </c>
    </row>
    <row r="34" spans="1:9" ht="21">
      <c r="A34" s="625" t="s">
        <v>374</v>
      </c>
      <c r="B34" s="625"/>
      <c r="C34" s="625"/>
      <c r="D34" s="625"/>
      <c r="E34" s="625"/>
      <c r="F34" s="625"/>
      <c r="G34" s="625"/>
      <c r="H34" s="625"/>
      <c r="I34" s="625"/>
    </row>
    <row r="35" spans="1:9" ht="21">
      <c r="A35" s="626" t="s">
        <v>107</v>
      </c>
      <c r="B35" s="626" t="s">
        <v>108</v>
      </c>
      <c r="C35" s="626" t="s">
        <v>109</v>
      </c>
      <c r="D35" s="626" t="s">
        <v>364</v>
      </c>
      <c r="E35" s="626"/>
      <c r="F35" s="626"/>
      <c r="G35" s="664" t="s">
        <v>122</v>
      </c>
      <c r="H35" s="193" t="s">
        <v>112</v>
      </c>
      <c r="I35" s="626" t="s">
        <v>365</v>
      </c>
    </row>
    <row r="36" spans="1:9" ht="21">
      <c r="A36" s="626"/>
      <c r="B36" s="626"/>
      <c r="C36" s="626"/>
      <c r="D36" s="192" t="s">
        <v>366</v>
      </c>
      <c r="E36" s="193" t="s">
        <v>367</v>
      </c>
      <c r="F36" s="193" t="s">
        <v>126</v>
      </c>
      <c r="G36" s="664"/>
      <c r="H36" s="193"/>
      <c r="I36" s="626"/>
    </row>
    <row r="37" spans="1:9" ht="21">
      <c r="A37" s="207"/>
      <c r="B37" s="217"/>
      <c r="C37" s="209"/>
      <c r="D37" s="210"/>
      <c r="E37" s="211"/>
      <c r="F37" s="210"/>
      <c r="G37" s="218"/>
      <c r="H37" s="219"/>
      <c r="I37" s="220"/>
    </row>
    <row r="38" spans="1:9" ht="21">
      <c r="A38" s="207"/>
      <c r="B38" s="217"/>
      <c r="C38" s="209"/>
      <c r="D38" s="210"/>
      <c r="E38" s="211"/>
      <c r="F38" s="210"/>
      <c r="G38" s="218"/>
      <c r="H38" s="219"/>
      <c r="I38" s="220"/>
    </row>
    <row r="39" spans="1:9" ht="21">
      <c r="A39" s="209"/>
      <c r="B39" s="213" t="s">
        <v>371</v>
      </c>
      <c r="C39" s="213"/>
      <c r="D39" s="210"/>
      <c r="E39" s="210"/>
      <c r="F39" s="210"/>
      <c r="G39" s="210"/>
      <c r="H39" s="221"/>
      <c r="I39" s="215">
        <v>165000</v>
      </c>
    </row>
    <row r="40" spans="1:9" ht="21">
      <c r="A40" s="213"/>
      <c r="B40" s="214" t="s">
        <v>375</v>
      </c>
      <c r="C40" s="214"/>
      <c r="D40" s="214"/>
      <c r="E40" s="214"/>
      <c r="F40" s="214"/>
      <c r="G40" s="214"/>
      <c r="H40" s="221"/>
      <c r="I40" s="215">
        <v>165000</v>
      </c>
    </row>
    <row r="41" spans="1:9" ht="21">
      <c r="A41" s="624" t="s">
        <v>376</v>
      </c>
      <c r="B41" s="624"/>
      <c r="C41" s="213"/>
      <c r="D41" s="222">
        <v>0.1</v>
      </c>
      <c r="E41" s="213"/>
      <c r="F41" s="213"/>
      <c r="G41" s="210"/>
      <c r="H41" s="210"/>
      <c r="I41" s="215">
        <v>16500</v>
      </c>
    </row>
    <row r="42" spans="1:9" ht="29.25" customHeight="1">
      <c r="A42" s="663" t="s">
        <v>377</v>
      </c>
      <c r="B42" s="663"/>
      <c r="C42" s="236"/>
      <c r="D42" s="237"/>
      <c r="E42" s="236"/>
      <c r="F42" s="236"/>
      <c r="G42" s="238"/>
      <c r="H42" s="238"/>
      <c r="I42" s="239">
        <v>181500</v>
      </c>
    </row>
    <row r="44" spans="1:9" ht="26.25">
      <c r="A44" s="636" t="s">
        <v>378</v>
      </c>
      <c r="B44" s="636"/>
      <c r="C44" s="636"/>
      <c r="D44" s="636"/>
      <c r="E44" s="636"/>
      <c r="F44" s="636"/>
      <c r="G44" s="636"/>
      <c r="H44" s="636"/>
      <c r="I44" s="636"/>
    </row>
    <row r="45" spans="1:9" ht="21">
      <c r="A45" s="626" t="s">
        <v>107</v>
      </c>
      <c r="B45" s="626" t="s">
        <v>108</v>
      </c>
      <c r="C45" s="626" t="s">
        <v>109</v>
      </c>
      <c r="D45" s="626" t="s">
        <v>364</v>
      </c>
      <c r="E45" s="626"/>
      <c r="F45" s="626"/>
      <c r="G45" s="664" t="s">
        <v>122</v>
      </c>
      <c r="H45" s="626" t="s">
        <v>112</v>
      </c>
      <c r="I45" s="626" t="s">
        <v>365</v>
      </c>
    </row>
    <row r="46" spans="1:9" ht="21">
      <c r="A46" s="626"/>
      <c r="B46" s="626"/>
      <c r="C46" s="626"/>
      <c r="D46" s="192" t="s">
        <v>366</v>
      </c>
      <c r="E46" s="193" t="s">
        <v>367</v>
      </c>
      <c r="F46" s="193" t="s">
        <v>126</v>
      </c>
      <c r="G46" s="664"/>
      <c r="H46" s="626"/>
      <c r="I46" s="626"/>
    </row>
    <row r="47" spans="1:9" ht="21">
      <c r="A47" s="625" t="s">
        <v>368</v>
      </c>
      <c r="B47" s="625"/>
      <c r="C47" s="625"/>
      <c r="D47" s="625"/>
      <c r="E47" s="625"/>
      <c r="F47" s="625"/>
      <c r="G47" s="625"/>
      <c r="H47" s="625"/>
      <c r="I47" s="625"/>
    </row>
    <row r="48" spans="1:9" ht="91.5" customHeight="1">
      <c r="A48" s="194">
        <v>1</v>
      </c>
      <c r="B48" s="223" t="s">
        <v>379</v>
      </c>
      <c r="C48" s="194" t="s">
        <v>370</v>
      </c>
      <c r="D48" s="196">
        <v>1</v>
      </c>
      <c r="E48" s="196"/>
      <c r="F48" s="196">
        <v>1</v>
      </c>
      <c r="G48" s="197">
        <v>268450</v>
      </c>
      <c r="H48" s="197">
        <v>268450</v>
      </c>
      <c r="I48" s="198"/>
    </row>
    <row r="49" spans="1:9" ht="21">
      <c r="A49" s="199"/>
      <c r="B49" s="200" t="s">
        <v>371</v>
      </c>
      <c r="C49" s="194"/>
      <c r="D49" s="194"/>
      <c r="E49" s="201"/>
      <c r="F49" s="199"/>
      <c r="G49" s="199"/>
      <c r="H49" s="202">
        <v>268450</v>
      </c>
      <c r="I49" s="202">
        <v>268450</v>
      </c>
    </row>
    <row r="50" spans="1:9" ht="21">
      <c r="A50" s="633" t="s">
        <v>372</v>
      </c>
      <c r="B50" s="633"/>
      <c r="C50" s="633"/>
      <c r="D50" s="633"/>
      <c r="E50" s="633"/>
      <c r="F50" s="633"/>
      <c r="G50" s="633"/>
      <c r="H50" s="633"/>
      <c r="I50" s="633"/>
    </row>
    <row r="51" spans="1:9" ht="21">
      <c r="A51" s="626" t="s">
        <v>107</v>
      </c>
      <c r="B51" s="626" t="s">
        <v>108</v>
      </c>
      <c r="C51" s="626" t="s">
        <v>109</v>
      </c>
      <c r="D51" s="626" t="s">
        <v>364</v>
      </c>
      <c r="E51" s="626"/>
      <c r="F51" s="626"/>
      <c r="G51" s="664" t="s">
        <v>122</v>
      </c>
      <c r="H51" s="193" t="s">
        <v>112</v>
      </c>
      <c r="I51" s="626" t="s">
        <v>365</v>
      </c>
    </row>
    <row r="52" spans="1:9" ht="21">
      <c r="A52" s="626"/>
      <c r="B52" s="626"/>
      <c r="C52" s="626"/>
      <c r="D52" s="192" t="s">
        <v>366</v>
      </c>
      <c r="E52" s="193" t="s">
        <v>367</v>
      </c>
      <c r="F52" s="193" t="s">
        <v>126</v>
      </c>
      <c r="G52" s="664"/>
      <c r="H52" s="193"/>
      <c r="I52" s="626"/>
    </row>
    <row r="53" spans="1:9" ht="81.75" customHeight="1">
      <c r="A53" s="203">
        <v>1</v>
      </c>
      <c r="B53" s="204" t="s">
        <v>380</v>
      </c>
      <c r="C53" s="194" t="s">
        <v>370</v>
      </c>
      <c r="D53" s="196">
        <v>2</v>
      </c>
      <c r="E53" s="196"/>
      <c r="F53" s="196">
        <v>2</v>
      </c>
      <c r="G53" s="206">
        <v>15000</v>
      </c>
      <c r="H53" s="206">
        <v>30000</v>
      </c>
      <c r="I53" s="206"/>
    </row>
    <row r="54" spans="1:9" ht="52.5" customHeight="1">
      <c r="A54" s="203">
        <v>2</v>
      </c>
      <c r="B54" s="204" t="s">
        <v>381</v>
      </c>
      <c r="C54" s="194" t="s">
        <v>370</v>
      </c>
      <c r="D54" s="196">
        <v>1</v>
      </c>
      <c r="E54" s="205"/>
      <c r="F54" s="196">
        <v>1</v>
      </c>
      <c r="G54" s="206">
        <v>30000</v>
      </c>
      <c r="H54" s="206">
        <v>30000</v>
      </c>
      <c r="I54" s="206"/>
    </row>
    <row r="55" spans="1:9" ht="21">
      <c r="A55" s="207"/>
      <c r="B55" s="208"/>
      <c r="C55" s="209"/>
      <c r="D55" s="210"/>
      <c r="E55" s="211"/>
      <c r="F55" s="210"/>
      <c r="G55" s="212"/>
      <c r="H55" s="212"/>
      <c r="I55" s="212"/>
    </row>
    <row r="56" spans="1:9" ht="21">
      <c r="A56" s="207"/>
      <c r="B56" s="208"/>
      <c r="C56" s="209"/>
      <c r="D56" s="210"/>
      <c r="E56" s="211"/>
      <c r="F56" s="210"/>
      <c r="G56" s="212"/>
      <c r="H56" s="212"/>
      <c r="I56" s="212"/>
    </row>
    <row r="57" spans="1:9" ht="21">
      <c r="A57" s="207"/>
      <c r="B57" s="208"/>
      <c r="C57" s="209"/>
      <c r="D57" s="210"/>
      <c r="E57" s="211"/>
      <c r="F57" s="210"/>
      <c r="G57" s="212"/>
      <c r="H57" s="212"/>
      <c r="I57" s="212"/>
    </row>
    <row r="58" spans="1:9" ht="21">
      <c r="A58" s="213"/>
      <c r="B58" s="214" t="s">
        <v>371</v>
      </c>
      <c r="C58" s="209"/>
      <c r="D58" s="213"/>
      <c r="E58" s="213"/>
      <c r="F58" s="213"/>
      <c r="G58" s="213"/>
      <c r="H58" s="215">
        <v>60000</v>
      </c>
      <c r="I58" s="216">
        <v>328450</v>
      </c>
    </row>
    <row r="59" spans="1:9" ht="21">
      <c r="A59" s="625" t="s">
        <v>374</v>
      </c>
      <c r="B59" s="625"/>
      <c r="C59" s="625"/>
      <c r="D59" s="625"/>
      <c r="E59" s="625"/>
      <c r="F59" s="625"/>
      <c r="G59" s="625"/>
      <c r="H59" s="625"/>
      <c r="I59" s="625"/>
    </row>
    <row r="60" spans="1:9" ht="21">
      <c r="A60" s="626" t="s">
        <v>107</v>
      </c>
      <c r="B60" s="626" t="s">
        <v>108</v>
      </c>
      <c r="C60" s="626" t="s">
        <v>109</v>
      </c>
      <c r="D60" s="626" t="s">
        <v>364</v>
      </c>
      <c r="E60" s="626"/>
      <c r="F60" s="626"/>
      <c r="G60" s="664" t="s">
        <v>122</v>
      </c>
      <c r="H60" s="193" t="s">
        <v>112</v>
      </c>
      <c r="I60" s="626" t="s">
        <v>365</v>
      </c>
    </row>
    <row r="61" spans="1:9" ht="21">
      <c r="A61" s="626"/>
      <c r="B61" s="626"/>
      <c r="C61" s="626"/>
      <c r="D61" s="192" t="s">
        <v>366</v>
      </c>
      <c r="E61" s="193" t="s">
        <v>367</v>
      </c>
      <c r="F61" s="193" t="s">
        <v>126</v>
      </c>
      <c r="G61" s="664"/>
      <c r="H61" s="193"/>
      <c r="I61" s="626"/>
    </row>
    <row r="62" spans="1:9" ht="21">
      <c r="A62" s="207"/>
      <c r="B62" s="224"/>
      <c r="C62" s="209"/>
      <c r="D62" s="210"/>
      <c r="E62" s="211"/>
      <c r="F62" s="210"/>
      <c r="G62" s="218"/>
      <c r="H62" s="219"/>
      <c r="I62" s="220"/>
    </row>
    <row r="63" spans="1:9" ht="21">
      <c r="A63" s="207"/>
      <c r="B63" s="224"/>
      <c r="C63" s="209"/>
      <c r="D63" s="210"/>
      <c r="E63" s="211"/>
      <c r="F63" s="210"/>
      <c r="G63" s="218"/>
      <c r="H63" s="219"/>
      <c r="I63" s="220"/>
    </row>
    <row r="64" spans="1:9" ht="21">
      <c r="A64" s="209"/>
      <c r="B64" s="213" t="s">
        <v>371</v>
      </c>
      <c r="C64" s="213"/>
      <c r="D64" s="210"/>
      <c r="E64" s="210"/>
      <c r="F64" s="210"/>
      <c r="G64" s="210"/>
      <c r="H64" s="221"/>
      <c r="I64" s="215">
        <v>328450</v>
      </c>
    </row>
    <row r="65" spans="1:9" ht="21">
      <c r="A65" s="213"/>
      <c r="B65" s="214" t="s">
        <v>375</v>
      </c>
      <c r="C65" s="214"/>
      <c r="D65" s="214"/>
      <c r="E65" s="214"/>
      <c r="F65" s="214"/>
      <c r="G65" s="214"/>
      <c r="H65" s="221"/>
      <c r="I65" s="215">
        <v>328450</v>
      </c>
    </row>
    <row r="66" spans="1:9" ht="21">
      <c r="A66" s="624" t="s">
        <v>376</v>
      </c>
      <c r="B66" s="624"/>
      <c r="C66" s="213"/>
      <c r="D66" s="222">
        <v>0.1</v>
      </c>
      <c r="E66" s="213"/>
      <c r="F66" s="213"/>
      <c r="G66" s="210"/>
      <c r="H66" s="210"/>
      <c r="I66" s="215">
        <v>32845</v>
      </c>
    </row>
    <row r="67" spans="1:9" ht="32.25" customHeight="1">
      <c r="A67" s="663" t="s">
        <v>377</v>
      </c>
      <c r="B67" s="663"/>
      <c r="C67" s="236"/>
      <c r="D67" s="237"/>
      <c r="E67" s="236"/>
      <c r="F67" s="236"/>
      <c r="G67" s="238"/>
      <c r="H67" s="238"/>
      <c r="I67" s="239">
        <v>361295</v>
      </c>
    </row>
    <row r="69" spans="1:9" ht="14.25" customHeight="1">
      <c r="A69" s="645" t="s">
        <v>382</v>
      </c>
      <c r="B69" s="646"/>
      <c r="C69" s="646"/>
      <c r="D69" s="646"/>
      <c r="E69" s="646"/>
      <c r="F69" s="646"/>
      <c r="G69" s="646"/>
      <c r="H69" s="646"/>
      <c r="I69" s="647"/>
    </row>
    <row r="70" spans="1:9" ht="14.25" customHeight="1">
      <c r="A70" s="648"/>
      <c r="B70" s="649"/>
      <c r="C70" s="649"/>
      <c r="D70" s="649"/>
      <c r="E70" s="649"/>
      <c r="F70" s="649"/>
      <c r="G70" s="649"/>
      <c r="H70" s="649"/>
      <c r="I70" s="650"/>
    </row>
    <row r="71" spans="1:9" ht="21">
      <c r="A71" s="227"/>
      <c r="B71" s="231"/>
      <c r="C71" s="227"/>
      <c r="D71" s="227"/>
      <c r="E71" s="227"/>
      <c r="F71" s="227"/>
      <c r="G71" s="227"/>
      <c r="H71" s="232"/>
      <c r="I71" s="188"/>
    </row>
    <row r="72" spans="1:9" ht="21">
      <c r="A72" s="233"/>
      <c r="B72" s="233"/>
      <c r="C72" s="233"/>
      <c r="D72" s="233"/>
      <c r="E72" s="233"/>
      <c r="F72" s="233"/>
      <c r="G72" s="233"/>
      <c r="H72" s="233"/>
      <c r="I72" s="188"/>
    </row>
    <row r="73" spans="1:9" ht="42">
      <c r="A73" s="225" t="s">
        <v>107</v>
      </c>
      <c r="B73" s="225" t="s">
        <v>108</v>
      </c>
      <c r="C73" s="225" t="s">
        <v>109</v>
      </c>
      <c r="D73" s="225" t="s">
        <v>110</v>
      </c>
      <c r="E73" s="122" t="s">
        <v>383</v>
      </c>
      <c r="F73" s="122" t="s">
        <v>111</v>
      </c>
      <c r="G73" s="122" t="s">
        <v>384</v>
      </c>
      <c r="H73" s="226" t="s">
        <v>385</v>
      </c>
      <c r="I73" s="226" t="s">
        <v>127</v>
      </c>
    </row>
    <row r="74" spans="1:9" ht="70.5" customHeight="1">
      <c r="A74" s="227">
        <v>1</v>
      </c>
      <c r="B74" s="228" t="s">
        <v>386</v>
      </c>
      <c r="C74" s="227" t="s">
        <v>387</v>
      </c>
      <c r="D74" s="227">
        <v>2850</v>
      </c>
      <c r="E74" s="229">
        <v>350</v>
      </c>
      <c r="F74" s="229">
        <v>105</v>
      </c>
      <c r="G74" s="229">
        <f>E74*D74</f>
        <v>997500</v>
      </c>
      <c r="H74" s="230">
        <f>F74*D74</f>
        <v>299250</v>
      </c>
      <c r="I74" s="188"/>
    </row>
    <row r="75" spans="1:9" ht="51.75" customHeight="1">
      <c r="A75" s="227">
        <v>2</v>
      </c>
      <c r="B75" s="228" t="s">
        <v>388</v>
      </c>
      <c r="C75" s="227" t="s">
        <v>387</v>
      </c>
      <c r="D75" s="227">
        <v>2730</v>
      </c>
      <c r="E75" s="229">
        <v>300</v>
      </c>
      <c r="F75" s="229">
        <v>70</v>
      </c>
      <c r="G75" s="229">
        <f t="shared" ref="G75:G82" si="0">E75*D75</f>
        <v>819000</v>
      </c>
      <c r="H75" s="230">
        <f t="shared" ref="H75:H82" si="1">F75*D75</f>
        <v>191100</v>
      </c>
      <c r="I75" s="188"/>
    </row>
    <row r="76" spans="1:9" ht="63" customHeight="1">
      <c r="A76" s="227">
        <v>3</v>
      </c>
      <c r="B76" s="228" t="s">
        <v>389</v>
      </c>
      <c r="C76" s="227" t="s">
        <v>387</v>
      </c>
      <c r="D76" s="227">
        <v>1350</v>
      </c>
      <c r="E76" s="229">
        <v>280</v>
      </c>
      <c r="F76" s="229">
        <v>53</v>
      </c>
      <c r="G76" s="229">
        <f t="shared" si="0"/>
        <v>378000</v>
      </c>
      <c r="H76" s="230">
        <f t="shared" si="1"/>
        <v>71550</v>
      </c>
      <c r="I76" s="188"/>
    </row>
    <row r="77" spans="1:9" ht="59.25" customHeight="1">
      <c r="A77" s="227">
        <v>4</v>
      </c>
      <c r="B77" s="228" t="s">
        <v>390</v>
      </c>
      <c r="C77" s="227" t="s">
        <v>387</v>
      </c>
      <c r="D77" s="227">
        <v>320</v>
      </c>
      <c r="E77" s="229">
        <v>350</v>
      </c>
      <c r="F77" s="229">
        <v>70</v>
      </c>
      <c r="G77" s="229">
        <f>E77*D77</f>
        <v>112000</v>
      </c>
      <c r="H77" s="230">
        <f t="shared" si="1"/>
        <v>22400</v>
      </c>
      <c r="I77" s="188"/>
    </row>
    <row r="78" spans="1:9" ht="51.75" customHeight="1">
      <c r="A78" s="227">
        <v>5</v>
      </c>
      <c r="B78" s="228" t="s">
        <v>391</v>
      </c>
      <c r="C78" s="227" t="s">
        <v>27</v>
      </c>
      <c r="D78" s="227">
        <v>260</v>
      </c>
      <c r="E78" s="229">
        <v>225</v>
      </c>
      <c r="F78" s="229">
        <v>70</v>
      </c>
      <c r="G78" s="229">
        <f t="shared" si="0"/>
        <v>58500</v>
      </c>
      <c r="H78" s="230">
        <f t="shared" si="1"/>
        <v>18200</v>
      </c>
      <c r="I78" s="188"/>
    </row>
    <row r="79" spans="1:9" ht="51.75" customHeight="1">
      <c r="A79" s="227">
        <v>6</v>
      </c>
      <c r="B79" s="228" t="s">
        <v>392</v>
      </c>
      <c r="C79" s="227" t="s">
        <v>27</v>
      </c>
      <c r="D79" s="227">
        <v>220</v>
      </c>
      <c r="E79" s="229">
        <v>110</v>
      </c>
      <c r="F79" s="229">
        <v>53</v>
      </c>
      <c r="G79" s="229">
        <f t="shared" si="0"/>
        <v>24200</v>
      </c>
      <c r="H79" s="230">
        <f t="shared" si="1"/>
        <v>11660</v>
      </c>
      <c r="I79" s="188"/>
    </row>
    <row r="80" spans="1:9" ht="51.75" customHeight="1">
      <c r="A80" s="227">
        <v>7</v>
      </c>
      <c r="B80" s="228" t="s">
        <v>393</v>
      </c>
      <c r="C80" s="227" t="s">
        <v>27</v>
      </c>
      <c r="D80" s="227">
        <v>520</v>
      </c>
      <c r="E80" s="229">
        <v>63</v>
      </c>
      <c r="F80" s="229">
        <v>53</v>
      </c>
      <c r="G80" s="229">
        <f t="shared" si="0"/>
        <v>32760</v>
      </c>
      <c r="H80" s="230">
        <f t="shared" si="1"/>
        <v>27560</v>
      </c>
      <c r="I80" s="188"/>
    </row>
    <row r="81" spans="1:10" ht="51.75" customHeight="1">
      <c r="A81" s="227">
        <v>8</v>
      </c>
      <c r="B81" s="228" t="s">
        <v>394</v>
      </c>
      <c r="C81" s="227" t="s">
        <v>395</v>
      </c>
      <c r="D81" s="227">
        <v>300</v>
      </c>
      <c r="E81" s="229">
        <v>400</v>
      </c>
      <c r="F81" s="229">
        <v>50</v>
      </c>
      <c r="G81" s="229">
        <f t="shared" si="0"/>
        <v>120000</v>
      </c>
      <c r="H81" s="230">
        <f t="shared" si="1"/>
        <v>15000</v>
      </c>
      <c r="I81" s="188"/>
    </row>
    <row r="82" spans="1:10" ht="51.75" customHeight="1">
      <c r="A82" s="227">
        <v>9</v>
      </c>
      <c r="B82" s="228" t="s">
        <v>396</v>
      </c>
      <c r="C82" s="227" t="s">
        <v>397</v>
      </c>
      <c r="D82" s="227">
        <v>2680</v>
      </c>
      <c r="E82" s="229">
        <v>150</v>
      </c>
      <c r="F82" s="229">
        <v>53</v>
      </c>
      <c r="G82" s="229">
        <f t="shared" si="0"/>
        <v>402000</v>
      </c>
      <c r="H82" s="230">
        <f t="shared" si="1"/>
        <v>142040</v>
      </c>
      <c r="I82" s="188"/>
    </row>
    <row r="83" spans="1:10" ht="23.25" customHeight="1">
      <c r="A83" s="622" t="s">
        <v>398</v>
      </c>
      <c r="B83" s="622"/>
      <c r="C83" s="622"/>
      <c r="D83" s="622"/>
      <c r="E83" s="622"/>
      <c r="F83" s="622"/>
      <c r="G83" s="234">
        <f>SUM(G74:G82)</f>
        <v>2943960</v>
      </c>
      <c r="H83" s="234">
        <f>SUM(H74:H82)</f>
        <v>798760</v>
      </c>
      <c r="I83" s="188"/>
    </row>
    <row r="84" spans="1:10" ht="27" customHeight="1">
      <c r="A84" s="622" t="s">
        <v>399</v>
      </c>
      <c r="B84" s="622"/>
      <c r="C84" s="622"/>
      <c r="D84" s="622"/>
      <c r="E84" s="622"/>
      <c r="F84" s="622"/>
      <c r="G84" s="660">
        <f>H83+G83</f>
        <v>3742720</v>
      </c>
      <c r="H84" s="661"/>
      <c r="I84" s="662"/>
    </row>
    <row r="85" spans="1:10" ht="27" customHeight="1">
      <c r="A85" s="622" t="s">
        <v>400</v>
      </c>
      <c r="B85" s="622"/>
      <c r="C85" s="622"/>
      <c r="D85" s="622"/>
      <c r="E85" s="622"/>
      <c r="F85" s="622"/>
      <c r="G85" s="660">
        <f>G84*10%</f>
        <v>374272</v>
      </c>
      <c r="H85" s="661"/>
      <c r="I85" s="662"/>
    </row>
    <row r="86" spans="1:10" ht="27" customHeight="1">
      <c r="A86" s="622" t="s">
        <v>401</v>
      </c>
      <c r="B86" s="622"/>
      <c r="C86" s="622"/>
      <c r="D86" s="622"/>
      <c r="E86" s="622"/>
      <c r="F86" s="622"/>
      <c r="G86" s="660">
        <f>G85+G84</f>
        <v>4116992</v>
      </c>
      <c r="H86" s="661"/>
      <c r="I86" s="662"/>
      <c r="J86" s="353">
        <f>SUM(G86,I67,I42,I18,I12)</f>
        <v>5031108.2911999999</v>
      </c>
    </row>
    <row r="88" spans="1:10" ht="21">
      <c r="A88" s="200" t="s">
        <v>547</v>
      </c>
      <c r="B88" s="442">
        <v>45213</v>
      </c>
      <c r="C88" s="199"/>
      <c r="D88" s="199"/>
      <c r="E88" s="199"/>
      <c r="F88" s="199"/>
      <c r="G88" s="199"/>
      <c r="H88" s="199"/>
      <c r="I88" s="199"/>
    </row>
    <row r="89" spans="1:10" ht="21">
      <c r="A89" s="200" t="s">
        <v>548</v>
      </c>
      <c r="B89" s="200" t="s">
        <v>549</v>
      </c>
      <c r="C89" s="199"/>
      <c r="D89" s="199"/>
      <c r="E89" s="199"/>
      <c r="F89" s="199"/>
      <c r="G89" s="199"/>
      <c r="H89" s="443"/>
      <c r="I89" s="443"/>
    </row>
    <row r="90" spans="1:10" ht="21">
      <c r="A90" s="200" t="s">
        <v>550</v>
      </c>
      <c r="B90" s="200" t="s">
        <v>551</v>
      </c>
      <c r="C90" s="199"/>
      <c r="D90" s="199"/>
      <c r="E90" s="199"/>
      <c r="F90" s="199"/>
      <c r="G90" s="199"/>
      <c r="H90" s="199"/>
      <c r="I90" s="194"/>
    </row>
    <row r="91" spans="1:10" ht="21">
      <c r="A91" s="200"/>
      <c r="B91" s="200"/>
      <c r="C91" s="643"/>
      <c r="D91" s="644"/>
      <c r="E91" s="644"/>
      <c r="F91" s="644"/>
      <c r="G91" s="644"/>
      <c r="H91" s="199"/>
      <c r="I91" s="444"/>
    </row>
    <row r="92" spans="1:10" ht="26.25">
      <c r="A92" s="636" t="s">
        <v>552</v>
      </c>
      <c r="B92" s="636"/>
      <c r="C92" s="636"/>
      <c r="D92" s="636"/>
      <c r="E92" s="636"/>
      <c r="F92" s="636"/>
      <c r="G92" s="636"/>
      <c r="H92" s="636"/>
      <c r="I92" s="636"/>
    </row>
    <row r="93" spans="1:10" ht="21">
      <c r="A93" s="626" t="s">
        <v>107</v>
      </c>
      <c r="B93" s="626" t="s">
        <v>108</v>
      </c>
      <c r="C93" s="626" t="s">
        <v>109</v>
      </c>
      <c r="D93" s="626" t="s">
        <v>364</v>
      </c>
      <c r="E93" s="626"/>
      <c r="F93" s="626"/>
      <c r="G93" s="627" t="s">
        <v>122</v>
      </c>
      <c r="H93" s="626" t="s">
        <v>112</v>
      </c>
      <c r="I93" s="626" t="s">
        <v>365</v>
      </c>
    </row>
    <row r="94" spans="1:10" ht="21">
      <c r="A94" s="626"/>
      <c r="B94" s="626"/>
      <c r="C94" s="626"/>
      <c r="D94" s="422" t="s">
        <v>366</v>
      </c>
      <c r="E94" s="193" t="s">
        <v>367</v>
      </c>
      <c r="F94" s="193" t="s">
        <v>126</v>
      </c>
      <c r="G94" s="627"/>
      <c r="H94" s="626"/>
      <c r="I94" s="626"/>
    </row>
    <row r="95" spans="1:10" ht="21">
      <c r="A95" s="625" t="s">
        <v>368</v>
      </c>
      <c r="B95" s="625"/>
      <c r="C95" s="625"/>
      <c r="D95" s="625"/>
      <c r="E95" s="625"/>
      <c r="F95" s="625"/>
      <c r="G95" s="625"/>
      <c r="H95" s="625"/>
      <c r="I95" s="625"/>
    </row>
    <row r="96" spans="1:10" ht="21">
      <c r="A96" s="193"/>
      <c r="B96" s="193" t="s">
        <v>553</v>
      </c>
      <c r="C96" s="193"/>
      <c r="D96" s="193">
        <v>2</v>
      </c>
      <c r="E96" s="193"/>
      <c r="F96" s="193">
        <v>2</v>
      </c>
      <c r="G96" s="193"/>
      <c r="H96" s="423">
        <v>55000</v>
      </c>
      <c r="I96" s="193"/>
    </row>
    <row r="97" spans="1:9" ht="21">
      <c r="A97" s="194"/>
      <c r="B97" s="193" t="s">
        <v>371</v>
      </c>
      <c r="C97" s="194"/>
      <c r="D97" s="194"/>
      <c r="E97" s="424"/>
      <c r="F97" s="194"/>
      <c r="G97" s="194"/>
      <c r="H97" s="425">
        <v>110000</v>
      </c>
      <c r="I97" s="193"/>
    </row>
    <row r="98" spans="1:9" ht="21">
      <c r="A98" s="626" t="s">
        <v>372</v>
      </c>
      <c r="B98" s="626"/>
      <c r="C98" s="626"/>
      <c r="D98" s="626"/>
      <c r="E98" s="626"/>
      <c r="F98" s="626"/>
      <c r="G98" s="626"/>
      <c r="H98" s="626"/>
      <c r="I98" s="626"/>
    </row>
    <row r="99" spans="1:9" ht="21">
      <c r="A99" s="626" t="s">
        <v>107</v>
      </c>
      <c r="B99" s="626" t="s">
        <v>108</v>
      </c>
      <c r="C99" s="626" t="s">
        <v>109</v>
      </c>
      <c r="D99" s="626" t="s">
        <v>364</v>
      </c>
      <c r="E99" s="626"/>
      <c r="F99" s="626"/>
      <c r="G99" s="627" t="s">
        <v>122</v>
      </c>
      <c r="H99" s="193" t="s">
        <v>112</v>
      </c>
      <c r="I99" s="626" t="s">
        <v>365</v>
      </c>
    </row>
    <row r="100" spans="1:9" ht="21">
      <c r="A100" s="626"/>
      <c r="B100" s="626"/>
      <c r="C100" s="626"/>
      <c r="D100" s="422" t="s">
        <v>366</v>
      </c>
      <c r="E100" s="193" t="s">
        <v>367</v>
      </c>
      <c r="F100" s="193" t="s">
        <v>126</v>
      </c>
      <c r="G100" s="627"/>
      <c r="H100" s="193"/>
      <c r="I100" s="626"/>
    </row>
    <row r="101" spans="1:9" ht="21">
      <c r="A101" s="203">
        <v>4</v>
      </c>
      <c r="B101" s="426" t="s">
        <v>554</v>
      </c>
      <c r="C101" s="194" t="s">
        <v>555</v>
      </c>
      <c r="D101" s="427">
        <v>43</v>
      </c>
      <c r="E101" s="428"/>
      <c r="F101" s="427">
        <v>43</v>
      </c>
      <c r="G101" s="429">
        <v>850</v>
      </c>
      <c r="H101" s="429">
        <f t="shared" ref="H101" si="2">G101*F101</f>
        <v>36550</v>
      </c>
      <c r="I101" s="429"/>
    </row>
    <row r="102" spans="1:9" ht="21">
      <c r="A102" s="209"/>
      <c r="B102" s="430" t="s">
        <v>371</v>
      </c>
      <c r="C102" s="209"/>
      <c r="D102" s="209"/>
      <c r="E102" s="209"/>
      <c r="F102" s="209"/>
      <c r="G102" s="209"/>
      <c r="H102" s="425">
        <f>SUM(H101:H101)</f>
        <v>36550</v>
      </c>
      <c r="I102" s="431">
        <f>H102+H97</f>
        <v>146550</v>
      </c>
    </row>
    <row r="103" spans="1:9" ht="21">
      <c r="A103" s="626" t="s">
        <v>374</v>
      </c>
      <c r="B103" s="626"/>
      <c r="C103" s="626"/>
      <c r="D103" s="626"/>
      <c r="E103" s="626"/>
      <c r="F103" s="626"/>
      <c r="G103" s="626"/>
      <c r="H103" s="626"/>
      <c r="I103" s="626"/>
    </row>
    <row r="104" spans="1:9" ht="21">
      <c r="A104" s="626" t="s">
        <v>107</v>
      </c>
      <c r="B104" s="626" t="s">
        <v>108</v>
      </c>
      <c r="C104" s="626" t="s">
        <v>109</v>
      </c>
      <c r="D104" s="626" t="s">
        <v>364</v>
      </c>
      <c r="E104" s="626"/>
      <c r="F104" s="626"/>
      <c r="G104" s="627" t="s">
        <v>122</v>
      </c>
      <c r="H104" s="193" t="s">
        <v>112</v>
      </c>
      <c r="I104" s="626" t="s">
        <v>365</v>
      </c>
    </row>
    <row r="105" spans="1:9" ht="21">
      <c r="A105" s="626"/>
      <c r="B105" s="626"/>
      <c r="C105" s="626"/>
      <c r="D105" s="422" t="s">
        <v>366</v>
      </c>
      <c r="E105" s="193" t="s">
        <v>367</v>
      </c>
      <c r="F105" s="193" t="s">
        <v>126</v>
      </c>
      <c r="G105" s="627"/>
      <c r="H105" s="193"/>
      <c r="I105" s="626"/>
    </row>
    <row r="106" spans="1:9" ht="21">
      <c r="A106" s="207"/>
      <c r="B106" s="432"/>
      <c r="C106" s="209"/>
      <c r="D106" s="433"/>
      <c r="E106" s="434"/>
      <c r="F106" s="433"/>
      <c r="G106" s="435"/>
      <c r="H106" s="436"/>
      <c r="I106" s="437"/>
    </row>
    <row r="107" spans="1:9" ht="21">
      <c r="A107" s="207"/>
      <c r="B107" s="432"/>
      <c r="C107" s="209"/>
      <c r="D107" s="433"/>
      <c r="E107" s="434"/>
      <c r="F107" s="433"/>
      <c r="G107" s="435"/>
      <c r="H107" s="436"/>
      <c r="I107" s="437"/>
    </row>
    <row r="108" spans="1:9" ht="21">
      <c r="A108" s="209"/>
      <c r="B108" s="209" t="s">
        <v>371</v>
      </c>
      <c r="C108" s="209"/>
      <c r="D108" s="433"/>
      <c r="E108" s="433"/>
      <c r="F108" s="433"/>
      <c r="G108" s="433"/>
      <c r="H108" s="438"/>
      <c r="I108" s="425">
        <f>I102+I106</f>
        <v>146550</v>
      </c>
    </row>
    <row r="109" spans="1:9" ht="21">
      <c r="A109" s="209"/>
      <c r="B109" s="430" t="s">
        <v>375</v>
      </c>
      <c r="C109" s="430"/>
      <c r="D109" s="430"/>
      <c r="E109" s="430"/>
      <c r="F109" s="430"/>
      <c r="G109" s="430"/>
      <c r="H109" s="438"/>
      <c r="I109" s="425">
        <f>I108</f>
        <v>146550</v>
      </c>
    </row>
    <row r="110" spans="1:9" ht="21">
      <c r="A110" s="640" t="s">
        <v>376</v>
      </c>
      <c r="B110" s="640"/>
      <c r="C110" s="209"/>
      <c r="D110" s="439">
        <v>0.1</v>
      </c>
      <c r="E110" s="209"/>
      <c r="F110" s="209"/>
      <c r="G110" s="433"/>
      <c r="H110" s="433"/>
      <c r="I110" s="425">
        <f>I109*D110</f>
        <v>14655</v>
      </c>
    </row>
    <row r="111" spans="1:9" ht="21">
      <c r="A111" s="626" t="s">
        <v>377</v>
      </c>
      <c r="B111" s="626"/>
      <c r="C111" s="194"/>
      <c r="D111" s="440"/>
      <c r="E111" s="194"/>
      <c r="F111" s="194"/>
      <c r="G111" s="427"/>
      <c r="H111" s="427"/>
      <c r="I111" s="441">
        <f>SUM(I109:I110)</f>
        <v>161205</v>
      </c>
    </row>
    <row r="113" spans="1:9" ht="21">
      <c r="A113" s="416" t="s">
        <v>547</v>
      </c>
      <c r="B113" s="417">
        <v>45213</v>
      </c>
      <c r="C113" s="418"/>
      <c r="D113" s="418"/>
      <c r="E113" s="418"/>
      <c r="F113" s="418"/>
      <c r="G113" s="418"/>
      <c r="H113" s="418"/>
      <c r="I113" s="418"/>
    </row>
    <row r="114" spans="1:9" ht="21">
      <c r="A114" s="416" t="s">
        <v>548</v>
      </c>
      <c r="B114" s="416" t="s">
        <v>549</v>
      </c>
      <c r="C114" s="418"/>
      <c r="D114" s="418"/>
      <c r="E114" s="418"/>
      <c r="F114" s="418"/>
      <c r="G114" s="418"/>
      <c r="H114" s="419"/>
      <c r="I114" s="419"/>
    </row>
    <row r="115" spans="1:9" ht="21">
      <c r="A115" s="416" t="s">
        <v>550</v>
      </c>
      <c r="B115" s="416" t="s">
        <v>551</v>
      </c>
      <c r="C115" s="418"/>
      <c r="D115" s="418"/>
      <c r="E115" s="418"/>
      <c r="F115" s="418"/>
      <c r="G115" s="418"/>
      <c r="H115" s="418"/>
      <c r="I115" s="420"/>
    </row>
    <row r="116" spans="1:9" ht="21">
      <c r="A116" s="416"/>
      <c r="B116" s="416"/>
      <c r="C116" s="641"/>
      <c r="D116" s="642"/>
      <c r="E116" s="642"/>
      <c r="F116" s="642"/>
      <c r="G116" s="642"/>
      <c r="H116" s="418"/>
      <c r="I116" s="421"/>
    </row>
    <row r="117" spans="1:9" ht="32.25" customHeight="1">
      <c r="A117" s="636" t="s">
        <v>556</v>
      </c>
      <c r="B117" s="636"/>
      <c r="C117" s="636"/>
      <c r="D117" s="636"/>
      <c r="E117" s="636"/>
      <c r="F117" s="636"/>
      <c r="G117" s="636"/>
      <c r="H117" s="636"/>
      <c r="I117" s="636"/>
    </row>
    <row r="118" spans="1:9" ht="21">
      <c r="A118" s="626" t="s">
        <v>107</v>
      </c>
      <c r="B118" s="626" t="s">
        <v>108</v>
      </c>
      <c r="C118" s="626" t="s">
        <v>109</v>
      </c>
      <c r="D118" s="626" t="s">
        <v>364</v>
      </c>
      <c r="E118" s="626"/>
      <c r="F118" s="626"/>
      <c r="G118" s="627" t="s">
        <v>122</v>
      </c>
      <c r="H118" s="626" t="s">
        <v>112</v>
      </c>
      <c r="I118" s="626" t="s">
        <v>365</v>
      </c>
    </row>
    <row r="119" spans="1:9" ht="21">
      <c r="A119" s="626"/>
      <c r="B119" s="626"/>
      <c r="C119" s="626"/>
      <c r="D119" s="422" t="s">
        <v>366</v>
      </c>
      <c r="E119" s="193" t="s">
        <v>367</v>
      </c>
      <c r="F119" s="193" t="s">
        <v>126</v>
      </c>
      <c r="G119" s="627"/>
      <c r="H119" s="626"/>
      <c r="I119" s="626"/>
    </row>
    <row r="120" spans="1:9" ht="21">
      <c r="A120" s="637" t="s">
        <v>368</v>
      </c>
      <c r="B120" s="638"/>
      <c r="C120" s="638"/>
      <c r="D120" s="638"/>
      <c r="E120" s="638"/>
      <c r="F120" s="638"/>
      <c r="G120" s="638"/>
      <c r="H120" s="638"/>
      <c r="I120" s="639"/>
    </row>
    <row r="121" spans="1:9" ht="21">
      <c r="A121" s="199"/>
      <c r="B121" s="200" t="s">
        <v>371</v>
      </c>
      <c r="C121" s="194"/>
      <c r="D121" s="194"/>
      <c r="E121" s="445"/>
      <c r="F121" s="199"/>
      <c r="G121" s="199"/>
      <c r="H121" s="446"/>
      <c r="I121" s="446"/>
    </row>
    <row r="122" spans="1:9" ht="21">
      <c r="A122" s="633" t="s">
        <v>372</v>
      </c>
      <c r="B122" s="633"/>
      <c r="C122" s="633"/>
      <c r="D122" s="633"/>
      <c r="E122" s="633"/>
      <c r="F122" s="633"/>
      <c r="G122" s="633"/>
      <c r="H122" s="633"/>
      <c r="I122" s="633"/>
    </row>
    <row r="123" spans="1:9" ht="21">
      <c r="A123" s="626" t="s">
        <v>107</v>
      </c>
      <c r="B123" s="626" t="s">
        <v>108</v>
      </c>
      <c r="C123" s="626" t="s">
        <v>109</v>
      </c>
      <c r="D123" s="626" t="s">
        <v>364</v>
      </c>
      <c r="E123" s="626"/>
      <c r="F123" s="626"/>
      <c r="G123" s="627" t="s">
        <v>122</v>
      </c>
      <c r="H123" s="193" t="s">
        <v>112</v>
      </c>
      <c r="I123" s="626" t="s">
        <v>365</v>
      </c>
    </row>
    <row r="124" spans="1:9" ht="21">
      <c r="A124" s="626"/>
      <c r="B124" s="626"/>
      <c r="C124" s="626"/>
      <c r="D124" s="422" t="s">
        <v>366</v>
      </c>
      <c r="E124" s="193" t="s">
        <v>367</v>
      </c>
      <c r="F124" s="193" t="s">
        <v>126</v>
      </c>
      <c r="G124" s="627"/>
      <c r="H124" s="193"/>
      <c r="I124" s="626"/>
    </row>
    <row r="125" spans="1:9" ht="51.75" customHeight="1">
      <c r="A125" s="203">
        <v>1</v>
      </c>
      <c r="B125" s="204" t="s">
        <v>557</v>
      </c>
      <c r="C125" s="194" t="s">
        <v>370</v>
      </c>
      <c r="D125" s="427">
        <v>2</v>
      </c>
      <c r="E125" s="205"/>
      <c r="F125" s="427">
        <v>2</v>
      </c>
      <c r="G125" s="447">
        <v>10000</v>
      </c>
      <c r="H125" s="447">
        <f>G125*F125</f>
        <v>20000</v>
      </c>
      <c r="I125" s="447"/>
    </row>
    <row r="126" spans="1:9" ht="26.25" customHeight="1">
      <c r="A126" s="203">
        <v>3</v>
      </c>
      <c r="B126" s="204" t="s">
        <v>558</v>
      </c>
      <c r="C126" s="194" t="s">
        <v>253</v>
      </c>
      <c r="D126" s="427">
        <v>100</v>
      </c>
      <c r="E126" s="205"/>
      <c r="F126" s="427">
        <v>100</v>
      </c>
      <c r="G126" s="447">
        <v>60</v>
      </c>
      <c r="H126" s="447">
        <f t="shared" ref="H126:H127" si="3">G126*F126</f>
        <v>6000</v>
      </c>
      <c r="I126" s="447"/>
    </row>
    <row r="127" spans="1:9" ht="26.25" customHeight="1">
      <c r="A127" s="203">
        <v>4</v>
      </c>
      <c r="B127" s="204" t="s">
        <v>559</v>
      </c>
      <c r="C127" s="194" t="s">
        <v>27</v>
      </c>
      <c r="D127" s="427">
        <v>10</v>
      </c>
      <c r="E127" s="205"/>
      <c r="F127" s="427">
        <v>10</v>
      </c>
      <c r="G127" s="447">
        <v>400</v>
      </c>
      <c r="H127" s="447">
        <f t="shared" si="3"/>
        <v>4000</v>
      </c>
      <c r="I127" s="447"/>
    </row>
    <row r="128" spans="1:9" ht="26.25" customHeight="1">
      <c r="A128" s="213"/>
      <c r="B128" s="214" t="s">
        <v>371</v>
      </c>
      <c r="C128" s="209"/>
      <c r="D128" s="213"/>
      <c r="E128" s="213"/>
      <c r="F128" s="213"/>
      <c r="G128" s="213"/>
      <c r="H128" s="448">
        <f>SUM(H125:H127)</f>
        <v>30000</v>
      </c>
      <c r="I128" s="449">
        <f>H128+H121</f>
        <v>30000</v>
      </c>
    </row>
    <row r="129" spans="1:9" ht="21">
      <c r="A129" s="625" t="s">
        <v>374</v>
      </c>
      <c r="B129" s="625"/>
      <c r="C129" s="625"/>
      <c r="D129" s="625"/>
      <c r="E129" s="625"/>
      <c r="F129" s="625"/>
      <c r="G129" s="625"/>
      <c r="H129" s="625"/>
      <c r="I129" s="625"/>
    </row>
    <row r="130" spans="1:9" ht="21">
      <c r="A130" s="626" t="s">
        <v>107</v>
      </c>
      <c r="B130" s="626" t="s">
        <v>108</v>
      </c>
      <c r="C130" s="626" t="s">
        <v>109</v>
      </c>
      <c r="D130" s="626" t="s">
        <v>364</v>
      </c>
      <c r="E130" s="626"/>
      <c r="F130" s="626"/>
      <c r="G130" s="627" t="s">
        <v>122</v>
      </c>
      <c r="H130" s="193" t="s">
        <v>112</v>
      </c>
      <c r="I130" s="626" t="s">
        <v>365</v>
      </c>
    </row>
    <row r="131" spans="1:9" ht="21">
      <c r="A131" s="626"/>
      <c r="B131" s="626"/>
      <c r="C131" s="626"/>
      <c r="D131" s="422" t="s">
        <v>366</v>
      </c>
      <c r="E131" s="193" t="s">
        <v>367</v>
      </c>
      <c r="F131" s="193" t="s">
        <v>126</v>
      </c>
      <c r="G131" s="627"/>
      <c r="H131" s="193"/>
      <c r="I131" s="626"/>
    </row>
    <row r="132" spans="1:9" ht="21">
      <c r="A132" s="207"/>
      <c r="B132" s="450"/>
      <c r="C132" s="209"/>
      <c r="D132" s="451"/>
      <c r="E132" s="211"/>
      <c r="F132" s="451"/>
      <c r="G132" s="435"/>
      <c r="H132" s="452"/>
      <c r="I132" s="453"/>
    </row>
    <row r="133" spans="1:9" ht="21">
      <c r="A133" s="207"/>
      <c r="B133" s="450"/>
      <c r="C133" s="209"/>
      <c r="D133" s="451"/>
      <c r="E133" s="211"/>
      <c r="F133" s="451"/>
      <c r="G133" s="435"/>
      <c r="H133" s="452"/>
      <c r="I133" s="453"/>
    </row>
    <row r="134" spans="1:9" ht="21">
      <c r="A134" s="209"/>
      <c r="B134" s="213" t="s">
        <v>371</v>
      </c>
      <c r="C134" s="213"/>
      <c r="D134" s="451"/>
      <c r="E134" s="451"/>
      <c r="F134" s="451"/>
      <c r="G134" s="451"/>
      <c r="H134" s="454"/>
      <c r="I134" s="448">
        <f>I128+I132</f>
        <v>30000</v>
      </c>
    </row>
    <row r="135" spans="1:9" ht="21">
      <c r="A135" s="213"/>
      <c r="B135" s="214" t="s">
        <v>375</v>
      </c>
      <c r="C135" s="214"/>
      <c r="D135" s="214"/>
      <c r="E135" s="214"/>
      <c r="F135" s="214"/>
      <c r="G135" s="214"/>
      <c r="H135" s="454"/>
      <c r="I135" s="448">
        <f>I134</f>
        <v>30000</v>
      </c>
    </row>
    <row r="136" spans="1:9" ht="21">
      <c r="A136" s="624" t="s">
        <v>376</v>
      </c>
      <c r="B136" s="624"/>
      <c r="C136" s="213"/>
      <c r="D136" s="455">
        <v>0.1</v>
      </c>
      <c r="E136" s="213"/>
      <c r="F136" s="213"/>
      <c r="G136" s="451"/>
      <c r="H136" s="451"/>
      <c r="I136" s="448">
        <f>I135*D136</f>
        <v>3000</v>
      </c>
    </row>
    <row r="137" spans="1:9" ht="21">
      <c r="A137" s="625" t="s">
        <v>377</v>
      </c>
      <c r="B137" s="625"/>
      <c r="C137" s="199"/>
      <c r="D137" s="456"/>
      <c r="E137" s="199"/>
      <c r="F137" s="199"/>
      <c r="G137" s="457"/>
      <c r="H137" s="457"/>
      <c r="I137" s="458">
        <f>SUM(I135:I136)</f>
        <v>33000</v>
      </c>
    </row>
    <row r="139" spans="1:9" ht="18.75">
      <c r="A139" s="414" t="s">
        <v>547</v>
      </c>
      <c r="B139" s="415">
        <v>45206</v>
      </c>
      <c r="C139" s="409"/>
      <c r="D139" s="409"/>
      <c r="E139" s="409"/>
      <c r="F139" s="409"/>
      <c r="G139" s="409"/>
      <c r="H139" s="409"/>
      <c r="I139" s="409"/>
    </row>
    <row r="140" spans="1:9" ht="18.75">
      <c r="A140" s="414" t="s">
        <v>548</v>
      </c>
      <c r="B140" s="414" t="s">
        <v>549</v>
      </c>
      <c r="C140" s="409"/>
      <c r="D140" s="409"/>
      <c r="E140" s="409"/>
      <c r="F140" s="409"/>
      <c r="G140" s="409"/>
      <c r="H140" s="411"/>
      <c r="I140" s="411"/>
    </row>
    <row r="141" spans="1:9" ht="18.75">
      <c r="A141" s="414" t="s">
        <v>550</v>
      </c>
      <c r="B141" s="414" t="s">
        <v>551</v>
      </c>
      <c r="C141" s="409"/>
      <c r="D141" s="409"/>
      <c r="E141" s="409"/>
      <c r="F141" s="409"/>
      <c r="G141" s="409"/>
      <c r="H141" s="409"/>
      <c r="I141" s="412"/>
    </row>
    <row r="142" spans="1:9" ht="15">
      <c r="A142" s="410"/>
      <c r="B142" s="410"/>
      <c r="C142" s="634"/>
      <c r="D142" s="635"/>
      <c r="E142" s="635"/>
      <c r="F142" s="635"/>
      <c r="G142" s="635"/>
      <c r="H142" s="409"/>
      <c r="I142" s="413"/>
    </row>
    <row r="143" spans="1:9" ht="26.25">
      <c r="A143" s="636" t="s">
        <v>560</v>
      </c>
      <c r="B143" s="636"/>
      <c r="C143" s="636"/>
      <c r="D143" s="636"/>
      <c r="E143" s="636"/>
      <c r="F143" s="636"/>
      <c r="G143" s="636"/>
      <c r="H143" s="636"/>
      <c r="I143" s="636"/>
    </row>
    <row r="144" spans="1:9" ht="21">
      <c r="A144" s="626" t="s">
        <v>107</v>
      </c>
      <c r="B144" s="626" t="s">
        <v>108</v>
      </c>
      <c r="C144" s="626" t="s">
        <v>109</v>
      </c>
      <c r="D144" s="626" t="s">
        <v>364</v>
      </c>
      <c r="E144" s="626"/>
      <c r="F144" s="626"/>
      <c r="G144" s="627" t="s">
        <v>122</v>
      </c>
      <c r="H144" s="626" t="s">
        <v>112</v>
      </c>
      <c r="I144" s="626" t="s">
        <v>365</v>
      </c>
    </row>
    <row r="145" spans="1:9" ht="21">
      <c r="A145" s="626"/>
      <c r="B145" s="626"/>
      <c r="C145" s="626"/>
      <c r="D145" s="422" t="s">
        <v>366</v>
      </c>
      <c r="E145" s="193" t="s">
        <v>367</v>
      </c>
      <c r="F145" s="193" t="s">
        <v>126</v>
      </c>
      <c r="G145" s="627"/>
      <c r="H145" s="626"/>
      <c r="I145" s="626"/>
    </row>
    <row r="146" spans="1:9" ht="21">
      <c r="A146" s="625" t="s">
        <v>368</v>
      </c>
      <c r="B146" s="625"/>
      <c r="C146" s="625"/>
      <c r="D146" s="625"/>
      <c r="E146" s="625"/>
      <c r="F146" s="625"/>
      <c r="G146" s="625"/>
      <c r="H146" s="625"/>
      <c r="I146" s="625"/>
    </row>
    <row r="147" spans="1:9" ht="55.5" customHeight="1">
      <c r="A147" s="194">
        <v>1</v>
      </c>
      <c r="B147" s="459" t="s">
        <v>561</v>
      </c>
      <c r="C147" s="194" t="s">
        <v>562</v>
      </c>
      <c r="D147" s="427">
        <v>1</v>
      </c>
      <c r="E147" s="427"/>
      <c r="F147" s="427">
        <v>1</v>
      </c>
      <c r="G147" s="460">
        <v>20000</v>
      </c>
      <c r="H147" s="460">
        <f>F147*G147</f>
        <v>20000</v>
      </c>
      <c r="I147" s="433"/>
    </row>
    <row r="148" spans="1:9" ht="21">
      <c r="A148" s="199"/>
      <c r="B148" s="200" t="s">
        <v>371</v>
      </c>
      <c r="C148" s="194"/>
      <c r="D148" s="194"/>
      <c r="E148" s="445"/>
      <c r="F148" s="199"/>
      <c r="G148" s="199"/>
      <c r="H148" s="446">
        <f>SUM(H147:H147)</f>
        <v>20000</v>
      </c>
      <c r="I148" s="446">
        <f>H148</f>
        <v>20000</v>
      </c>
    </row>
    <row r="149" spans="1:9" ht="21">
      <c r="A149" s="633" t="s">
        <v>372</v>
      </c>
      <c r="B149" s="633"/>
      <c r="C149" s="633"/>
      <c r="D149" s="633"/>
      <c r="E149" s="633"/>
      <c r="F149" s="633"/>
      <c r="G149" s="633"/>
      <c r="H149" s="633"/>
      <c r="I149" s="633"/>
    </row>
    <row r="150" spans="1:9" ht="21">
      <c r="A150" s="626" t="s">
        <v>107</v>
      </c>
      <c r="B150" s="626" t="s">
        <v>108</v>
      </c>
      <c r="C150" s="626" t="s">
        <v>109</v>
      </c>
      <c r="D150" s="626" t="s">
        <v>364</v>
      </c>
      <c r="E150" s="626"/>
      <c r="F150" s="626"/>
      <c r="G150" s="627" t="s">
        <v>122</v>
      </c>
      <c r="H150" s="193" t="s">
        <v>112</v>
      </c>
      <c r="I150" s="626" t="s">
        <v>365</v>
      </c>
    </row>
    <row r="151" spans="1:9" ht="21">
      <c r="A151" s="626"/>
      <c r="B151" s="626"/>
      <c r="C151" s="626"/>
      <c r="D151" s="422" t="s">
        <v>366</v>
      </c>
      <c r="E151" s="193" t="s">
        <v>367</v>
      </c>
      <c r="F151" s="193" t="s">
        <v>126</v>
      </c>
      <c r="G151" s="627"/>
      <c r="H151" s="193"/>
      <c r="I151" s="626"/>
    </row>
    <row r="152" spans="1:9" ht="21">
      <c r="A152" s="203">
        <v>1</v>
      </c>
      <c r="B152" s="204" t="s">
        <v>563</v>
      </c>
      <c r="C152" s="194" t="s">
        <v>370</v>
      </c>
      <c r="D152" s="427">
        <v>4</v>
      </c>
      <c r="E152" s="205"/>
      <c r="F152" s="427">
        <v>4</v>
      </c>
      <c r="G152" s="447">
        <v>8000</v>
      </c>
      <c r="H152" s="447">
        <f>G152*F152</f>
        <v>32000</v>
      </c>
      <c r="I152" s="447"/>
    </row>
    <row r="153" spans="1:9" ht="21">
      <c r="A153" s="203">
        <v>2</v>
      </c>
      <c r="B153" s="204" t="s">
        <v>564</v>
      </c>
      <c r="C153" s="194" t="s">
        <v>28</v>
      </c>
      <c r="D153" s="427">
        <v>350</v>
      </c>
      <c r="E153" s="205"/>
      <c r="F153" s="427">
        <v>350</v>
      </c>
      <c r="G153" s="447">
        <v>442</v>
      </c>
      <c r="H153" s="447">
        <f t="shared" ref="H153:H156" si="4">G153*F153</f>
        <v>154700</v>
      </c>
      <c r="I153" s="447"/>
    </row>
    <row r="154" spans="1:9" ht="21">
      <c r="A154" s="203">
        <v>3</v>
      </c>
      <c r="B154" s="204" t="s">
        <v>558</v>
      </c>
      <c r="C154" s="194" t="s">
        <v>253</v>
      </c>
      <c r="D154" s="427">
        <v>295</v>
      </c>
      <c r="E154" s="205"/>
      <c r="F154" s="427">
        <v>295</v>
      </c>
      <c r="G154" s="447">
        <v>60</v>
      </c>
      <c r="H154" s="447">
        <f t="shared" si="4"/>
        <v>17700</v>
      </c>
      <c r="I154" s="447"/>
    </row>
    <row r="155" spans="1:9" ht="21">
      <c r="A155" s="203">
        <v>4</v>
      </c>
      <c r="B155" s="204" t="s">
        <v>559</v>
      </c>
      <c r="C155" s="194" t="s">
        <v>27</v>
      </c>
      <c r="D155" s="427">
        <v>20</v>
      </c>
      <c r="E155" s="205"/>
      <c r="F155" s="427">
        <v>20</v>
      </c>
      <c r="G155" s="447">
        <v>400</v>
      </c>
      <c r="H155" s="447">
        <f t="shared" si="4"/>
        <v>8000</v>
      </c>
      <c r="I155" s="447"/>
    </row>
    <row r="156" spans="1:9" ht="21">
      <c r="A156" s="203">
        <v>5</v>
      </c>
      <c r="B156" s="204" t="s">
        <v>565</v>
      </c>
      <c r="C156" s="194" t="s">
        <v>562</v>
      </c>
      <c r="D156" s="427">
        <v>1</v>
      </c>
      <c r="E156" s="205"/>
      <c r="F156" s="427">
        <v>1</v>
      </c>
      <c r="G156" s="447">
        <v>7000</v>
      </c>
      <c r="H156" s="447">
        <f t="shared" si="4"/>
        <v>7000</v>
      </c>
      <c r="I156" s="447"/>
    </row>
    <row r="157" spans="1:9" ht="21">
      <c r="A157" s="213"/>
      <c r="B157" s="214" t="s">
        <v>371</v>
      </c>
      <c r="C157" s="209"/>
      <c r="D157" s="213"/>
      <c r="E157" s="213"/>
      <c r="F157" s="213"/>
      <c r="G157" s="213"/>
      <c r="H157" s="448">
        <f>SUM(H152:H155)</f>
        <v>212400</v>
      </c>
      <c r="I157" s="449">
        <f>H157+H148</f>
        <v>232400</v>
      </c>
    </row>
    <row r="158" spans="1:9" ht="21">
      <c r="A158" s="625" t="s">
        <v>374</v>
      </c>
      <c r="B158" s="625"/>
      <c r="C158" s="625"/>
      <c r="D158" s="625"/>
      <c r="E158" s="625"/>
      <c r="F158" s="625"/>
      <c r="G158" s="625"/>
      <c r="H158" s="625"/>
      <c r="I158" s="625"/>
    </row>
    <row r="159" spans="1:9" ht="21">
      <c r="A159" s="626" t="s">
        <v>107</v>
      </c>
      <c r="B159" s="626" t="s">
        <v>108</v>
      </c>
      <c r="C159" s="626" t="s">
        <v>109</v>
      </c>
      <c r="D159" s="626" t="s">
        <v>364</v>
      </c>
      <c r="E159" s="626"/>
      <c r="F159" s="626"/>
      <c r="G159" s="627" t="s">
        <v>122</v>
      </c>
      <c r="H159" s="193" t="s">
        <v>112</v>
      </c>
      <c r="I159" s="626" t="s">
        <v>365</v>
      </c>
    </row>
    <row r="160" spans="1:9" ht="21">
      <c r="A160" s="626"/>
      <c r="B160" s="626"/>
      <c r="C160" s="626"/>
      <c r="D160" s="422" t="s">
        <v>366</v>
      </c>
      <c r="E160" s="193" t="s">
        <v>367</v>
      </c>
      <c r="F160" s="193" t="s">
        <v>126</v>
      </c>
      <c r="G160" s="627"/>
      <c r="H160" s="193"/>
      <c r="I160" s="626"/>
    </row>
    <row r="161" spans="1:9" ht="21">
      <c r="A161" s="207"/>
      <c r="B161" s="450"/>
      <c r="C161" s="209"/>
      <c r="D161" s="451"/>
      <c r="E161" s="211"/>
      <c r="F161" s="451"/>
      <c r="G161" s="435"/>
      <c r="H161" s="452"/>
      <c r="I161" s="453"/>
    </row>
    <row r="162" spans="1:9" ht="21">
      <c r="A162" s="207"/>
      <c r="B162" s="450"/>
      <c r="C162" s="209"/>
      <c r="D162" s="451"/>
      <c r="E162" s="211"/>
      <c r="F162" s="451"/>
      <c r="G162" s="435"/>
      <c r="H162" s="452"/>
      <c r="I162" s="453"/>
    </row>
    <row r="163" spans="1:9" ht="21">
      <c r="A163" s="209"/>
      <c r="B163" s="213" t="s">
        <v>371</v>
      </c>
      <c r="C163" s="213"/>
      <c r="D163" s="451"/>
      <c r="E163" s="451"/>
      <c r="F163" s="451"/>
      <c r="G163" s="451"/>
      <c r="H163" s="454"/>
      <c r="I163" s="448">
        <f>I157+I161</f>
        <v>232400</v>
      </c>
    </row>
    <row r="164" spans="1:9" ht="21">
      <c r="A164" s="213"/>
      <c r="B164" s="214" t="s">
        <v>375</v>
      </c>
      <c r="C164" s="214"/>
      <c r="D164" s="214"/>
      <c r="E164" s="214"/>
      <c r="F164" s="214"/>
      <c r="G164" s="214"/>
      <c r="H164" s="454"/>
      <c r="I164" s="448">
        <f>I163</f>
        <v>232400</v>
      </c>
    </row>
    <row r="165" spans="1:9" ht="21">
      <c r="A165" s="624" t="s">
        <v>376</v>
      </c>
      <c r="B165" s="624"/>
      <c r="C165" s="213"/>
      <c r="D165" s="455">
        <v>0.1</v>
      </c>
      <c r="E165" s="213"/>
      <c r="F165" s="213"/>
      <c r="G165" s="451"/>
      <c r="H165" s="451"/>
      <c r="I165" s="448">
        <f>I164*D165</f>
        <v>23240</v>
      </c>
    </row>
    <row r="166" spans="1:9" ht="21">
      <c r="A166" s="625" t="s">
        <v>377</v>
      </c>
      <c r="B166" s="625"/>
      <c r="C166" s="199"/>
      <c r="D166" s="456"/>
      <c r="E166" s="199"/>
      <c r="F166" s="199"/>
      <c r="G166" s="457"/>
      <c r="H166" s="457"/>
      <c r="I166" s="458">
        <f>SUM(I164:I165)</f>
        <v>255640</v>
      </c>
    </row>
    <row r="168" spans="1:9">
      <c r="A168" s="628" t="s">
        <v>566</v>
      </c>
      <c r="B168" s="628"/>
      <c r="C168" s="628"/>
      <c r="D168" s="628"/>
      <c r="E168" s="628"/>
      <c r="F168" s="628"/>
      <c r="G168" s="628"/>
    </row>
    <row r="169" spans="1:9">
      <c r="A169" s="628"/>
      <c r="B169" s="628"/>
      <c r="C169" s="628"/>
      <c r="D169" s="628"/>
      <c r="E169" s="628"/>
      <c r="F169" s="628"/>
      <c r="G169" s="628"/>
    </row>
    <row r="170" spans="1:9" ht="21">
      <c r="A170" s="462"/>
      <c r="B170" s="463"/>
      <c r="C170" s="462"/>
      <c r="D170" s="462"/>
      <c r="E170" s="462"/>
      <c r="F170" s="462"/>
      <c r="G170" s="464"/>
    </row>
    <row r="171" spans="1:9" ht="21">
      <c r="A171" s="461"/>
      <c r="B171" s="461"/>
      <c r="C171" s="461"/>
      <c r="D171" s="461"/>
      <c r="E171" s="461"/>
      <c r="F171" s="461"/>
      <c r="G171" s="461"/>
    </row>
    <row r="172" spans="1:9" ht="42">
      <c r="A172" s="225" t="s">
        <v>107</v>
      </c>
      <c r="B172" s="225" t="s">
        <v>108</v>
      </c>
      <c r="C172" s="225" t="s">
        <v>109</v>
      </c>
      <c r="D172" s="225" t="s">
        <v>110</v>
      </c>
      <c r="E172" s="122" t="s">
        <v>111</v>
      </c>
      <c r="F172" s="122" t="s">
        <v>122</v>
      </c>
      <c r="G172" s="226" t="s">
        <v>112</v>
      </c>
    </row>
    <row r="173" spans="1:9" ht="30" customHeight="1">
      <c r="A173" s="227">
        <v>1</v>
      </c>
      <c r="B173" s="465" t="s">
        <v>567</v>
      </c>
      <c r="C173" s="466"/>
      <c r="D173" s="227"/>
      <c r="E173" s="229"/>
      <c r="F173" s="467"/>
      <c r="G173" s="230"/>
    </row>
    <row r="174" spans="1:9" ht="28.5" customHeight="1">
      <c r="A174" s="227" t="s">
        <v>423</v>
      </c>
      <c r="B174" s="480" t="s">
        <v>568</v>
      </c>
      <c r="C174" s="469"/>
      <c r="D174" s="629"/>
      <c r="E174" s="629"/>
      <c r="F174" s="631"/>
      <c r="G174" s="629"/>
    </row>
    <row r="175" spans="1:9" ht="42">
      <c r="A175" s="227" t="s">
        <v>569</v>
      </c>
      <c r="B175" s="228" t="s">
        <v>570</v>
      </c>
      <c r="C175" s="470"/>
      <c r="D175" s="630"/>
      <c r="E175" s="630"/>
      <c r="F175" s="632"/>
      <c r="G175" s="630"/>
    </row>
    <row r="176" spans="1:9" ht="28.5" customHeight="1">
      <c r="A176" s="227" t="s">
        <v>571</v>
      </c>
      <c r="B176" s="228" t="s">
        <v>572</v>
      </c>
      <c r="C176" s="470"/>
      <c r="D176" s="630"/>
      <c r="E176" s="630"/>
      <c r="F176" s="632"/>
      <c r="G176" s="630"/>
    </row>
    <row r="177" spans="1:10" ht="28.5" customHeight="1">
      <c r="A177" s="227" t="s">
        <v>573</v>
      </c>
      <c r="B177" s="228" t="s">
        <v>574</v>
      </c>
      <c r="C177" s="470"/>
      <c r="D177" s="630"/>
      <c r="E177" s="630"/>
      <c r="F177" s="632"/>
      <c r="G177" s="630"/>
    </row>
    <row r="178" spans="1:10" ht="42">
      <c r="A178" s="227" t="s">
        <v>575</v>
      </c>
      <c r="B178" s="228" t="s">
        <v>576</v>
      </c>
      <c r="C178" s="470"/>
      <c r="D178" s="630"/>
      <c r="E178" s="630"/>
      <c r="F178" s="632"/>
      <c r="G178" s="630"/>
    </row>
    <row r="179" spans="1:10" ht="30" customHeight="1">
      <c r="A179" s="227" t="s">
        <v>424</v>
      </c>
      <c r="B179" s="480" t="s">
        <v>577</v>
      </c>
      <c r="C179" s="466" t="s">
        <v>114</v>
      </c>
      <c r="D179" s="227">
        <v>1</v>
      </c>
      <c r="E179" s="467"/>
      <c r="F179" s="229">
        <v>0</v>
      </c>
      <c r="G179" s="230">
        <v>110000</v>
      </c>
    </row>
    <row r="180" spans="1:10" ht="36.75" customHeight="1">
      <c r="A180" s="227" t="s">
        <v>569</v>
      </c>
      <c r="B180" s="228" t="s">
        <v>578</v>
      </c>
      <c r="C180" s="468"/>
      <c r="D180" s="471"/>
      <c r="E180" s="474"/>
      <c r="F180" s="472"/>
      <c r="G180" s="473"/>
    </row>
    <row r="181" spans="1:10" ht="54.75" customHeight="1">
      <c r="A181" s="227" t="s">
        <v>571</v>
      </c>
      <c r="B181" s="228" t="s">
        <v>579</v>
      </c>
      <c r="C181" s="468"/>
      <c r="D181" s="471"/>
      <c r="E181" s="474"/>
      <c r="F181" s="472"/>
      <c r="G181" s="473"/>
    </row>
    <row r="182" spans="1:10" ht="95.25" customHeight="1">
      <c r="A182" s="227" t="s">
        <v>573</v>
      </c>
      <c r="B182" s="228" t="s">
        <v>580</v>
      </c>
      <c r="C182" s="468"/>
      <c r="D182" s="471"/>
      <c r="E182" s="474"/>
      <c r="F182" s="472"/>
      <c r="G182" s="473"/>
    </row>
    <row r="183" spans="1:10" ht="53.25" customHeight="1">
      <c r="A183" s="227" t="s">
        <v>575</v>
      </c>
      <c r="B183" s="228" t="s">
        <v>581</v>
      </c>
      <c r="C183" s="476"/>
      <c r="D183" s="475"/>
      <c r="E183" s="477"/>
      <c r="F183" s="478"/>
      <c r="G183" s="479"/>
    </row>
    <row r="184" spans="1:10" ht="21">
      <c r="A184" s="622" t="s">
        <v>398</v>
      </c>
      <c r="B184" s="622"/>
      <c r="C184" s="622"/>
      <c r="D184" s="622"/>
      <c r="E184" s="622"/>
      <c r="F184" s="234">
        <f>SUM(F173:F173)</f>
        <v>0</v>
      </c>
      <c r="G184" s="234">
        <f>G179</f>
        <v>110000</v>
      </c>
    </row>
    <row r="185" spans="1:10" ht="21">
      <c r="A185" s="622" t="s">
        <v>399</v>
      </c>
      <c r="B185" s="622"/>
      <c r="C185" s="622"/>
      <c r="D185" s="622"/>
      <c r="E185" s="622"/>
      <c r="F185" s="623">
        <f>G184+F184</f>
        <v>110000</v>
      </c>
      <c r="G185" s="623"/>
    </row>
    <row r="186" spans="1:10" ht="21">
      <c r="A186" s="622" t="s">
        <v>582</v>
      </c>
      <c r="B186" s="622"/>
      <c r="C186" s="622"/>
      <c r="D186" s="622"/>
      <c r="E186" s="622"/>
      <c r="F186" s="623">
        <f>F185*25%</f>
        <v>27500</v>
      </c>
      <c r="G186" s="623"/>
    </row>
    <row r="187" spans="1:10" ht="26.25">
      <c r="A187" s="622" t="s">
        <v>401</v>
      </c>
      <c r="B187" s="622"/>
      <c r="C187" s="622"/>
      <c r="D187" s="622"/>
      <c r="E187" s="622"/>
      <c r="F187" s="623">
        <f>F186+F185</f>
        <v>137500</v>
      </c>
      <c r="G187" s="623"/>
      <c r="H187" s="481"/>
      <c r="I187" s="482"/>
      <c r="J187" s="483">
        <f>SUM(I12,I18,I42,I67,G86,I111,I137,I166,F187)</f>
        <v>5618453.2911999999</v>
      </c>
    </row>
    <row r="188" spans="1:10" ht="26.25">
      <c r="G188" s="483">
        <f>F187+I166+I137+I111+G86+I67+I42+I18+I12</f>
        <v>5618453.2911999999</v>
      </c>
    </row>
  </sheetData>
  <mergeCells count="154">
    <mergeCell ref="A3:G3"/>
    <mergeCell ref="A1:G1"/>
    <mergeCell ref="A2:G2"/>
    <mergeCell ref="A41:B41"/>
    <mergeCell ref="A42:B42"/>
    <mergeCell ref="A34:I34"/>
    <mergeCell ref="A35:A36"/>
    <mergeCell ref="B35:B36"/>
    <mergeCell ref="C35:C36"/>
    <mergeCell ref="D35:F35"/>
    <mergeCell ref="G35:G36"/>
    <mergeCell ref="I35:I36"/>
    <mergeCell ref="A23:I23"/>
    <mergeCell ref="A26:I26"/>
    <mergeCell ref="A27:A28"/>
    <mergeCell ref="B27:B28"/>
    <mergeCell ref="C27:C28"/>
    <mergeCell ref="D27:F27"/>
    <mergeCell ref="G27:G28"/>
    <mergeCell ref="I27:I28"/>
    <mergeCell ref="A20:I20"/>
    <mergeCell ref="A21:A22"/>
    <mergeCell ref="B21:B22"/>
    <mergeCell ref="C21:C22"/>
    <mergeCell ref="D21:F21"/>
    <mergeCell ref="G21:G22"/>
    <mergeCell ref="H21:H22"/>
    <mergeCell ref="I21:I22"/>
    <mergeCell ref="C51:C52"/>
    <mergeCell ref="D51:F51"/>
    <mergeCell ref="G51:G52"/>
    <mergeCell ref="I51:I52"/>
    <mergeCell ref="A44:I44"/>
    <mergeCell ref="A45:A46"/>
    <mergeCell ref="B45:B46"/>
    <mergeCell ref="C45:C46"/>
    <mergeCell ref="D45:F45"/>
    <mergeCell ref="G45:G46"/>
    <mergeCell ref="H45:H46"/>
    <mergeCell ref="I45:I46"/>
    <mergeCell ref="A86:F86"/>
    <mergeCell ref="A69:I70"/>
    <mergeCell ref="A7:I7"/>
    <mergeCell ref="A14:I14"/>
    <mergeCell ref="A13:I13"/>
    <mergeCell ref="G84:I84"/>
    <mergeCell ref="G85:I85"/>
    <mergeCell ref="G86:I86"/>
    <mergeCell ref="A83:F83"/>
    <mergeCell ref="A84:F84"/>
    <mergeCell ref="A85:F85"/>
    <mergeCell ref="A66:B66"/>
    <mergeCell ref="A67:B67"/>
    <mergeCell ref="A59:I59"/>
    <mergeCell ref="A60:A61"/>
    <mergeCell ref="B60:B61"/>
    <mergeCell ref="C60:C61"/>
    <mergeCell ref="D60:F60"/>
    <mergeCell ref="G60:G61"/>
    <mergeCell ref="I60:I61"/>
    <mergeCell ref="A47:I47"/>
    <mergeCell ref="A50:I50"/>
    <mergeCell ref="A51:A52"/>
    <mergeCell ref="B51:B52"/>
    <mergeCell ref="C91:G91"/>
    <mergeCell ref="A92:I92"/>
    <mergeCell ref="A93:A94"/>
    <mergeCell ref="B93:B94"/>
    <mergeCell ref="C93:C94"/>
    <mergeCell ref="D93:F93"/>
    <mergeCell ref="G93:G94"/>
    <mergeCell ref="H93:H94"/>
    <mergeCell ref="I93:I94"/>
    <mergeCell ref="A103:I103"/>
    <mergeCell ref="A104:A105"/>
    <mergeCell ref="B104:B105"/>
    <mergeCell ref="C104:C105"/>
    <mergeCell ref="D104:F104"/>
    <mergeCell ref="G104:G105"/>
    <mergeCell ref="I104:I105"/>
    <mergeCell ref="A95:I95"/>
    <mergeCell ref="A98:I98"/>
    <mergeCell ref="A99:A100"/>
    <mergeCell ref="B99:B100"/>
    <mergeCell ref="C99:C100"/>
    <mergeCell ref="D99:F99"/>
    <mergeCell ref="G99:G100"/>
    <mergeCell ref="I99:I100"/>
    <mergeCell ref="A110:B110"/>
    <mergeCell ref="A111:B111"/>
    <mergeCell ref="C116:G116"/>
    <mergeCell ref="A117:I117"/>
    <mergeCell ref="A118:A119"/>
    <mergeCell ref="B118:B119"/>
    <mergeCell ref="C118:C119"/>
    <mergeCell ref="D118:F118"/>
    <mergeCell ref="G118:G119"/>
    <mergeCell ref="H118:H119"/>
    <mergeCell ref="I118:I119"/>
    <mergeCell ref="A129:I129"/>
    <mergeCell ref="A130:A131"/>
    <mergeCell ref="B130:B131"/>
    <mergeCell ref="C130:C131"/>
    <mergeCell ref="D130:F130"/>
    <mergeCell ref="G130:G131"/>
    <mergeCell ref="I130:I131"/>
    <mergeCell ref="A120:I120"/>
    <mergeCell ref="A122:I122"/>
    <mergeCell ref="A123:A124"/>
    <mergeCell ref="B123:B124"/>
    <mergeCell ref="C123:C124"/>
    <mergeCell ref="D123:F123"/>
    <mergeCell ref="G123:G124"/>
    <mergeCell ref="I123:I124"/>
    <mergeCell ref="A146:I146"/>
    <mergeCell ref="A149:I149"/>
    <mergeCell ref="A150:A151"/>
    <mergeCell ref="B150:B151"/>
    <mergeCell ref="C150:C151"/>
    <mergeCell ref="D150:F150"/>
    <mergeCell ref="G150:G151"/>
    <mergeCell ref="I150:I151"/>
    <mergeCell ref="A136:B136"/>
    <mergeCell ref="A137:B137"/>
    <mergeCell ref="C142:G142"/>
    <mergeCell ref="A143:I143"/>
    <mergeCell ref="A144:A145"/>
    <mergeCell ref="B144:B145"/>
    <mergeCell ref="C144:C145"/>
    <mergeCell ref="D144:F144"/>
    <mergeCell ref="G144:G145"/>
    <mergeCell ref="H144:H145"/>
    <mergeCell ref="I144:I145"/>
    <mergeCell ref="A187:E187"/>
    <mergeCell ref="F187:G187"/>
    <mergeCell ref="A165:B165"/>
    <mergeCell ref="A166:B166"/>
    <mergeCell ref="A158:I158"/>
    <mergeCell ref="A159:A160"/>
    <mergeCell ref="B159:B160"/>
    <mergeCell ref="C159:C160"/>
    <mergeCell ref="D159:F159"/>
    <mergeCell ref="G159:G160"/>
    <mergeCell ref="I159:I160"/>
    <mergeCell ref="A168:G169"/>
    <mergeCell ref="D174:D178"/>
    <mergeCell ref="E174:E178"/>
    <mergeCell ref="F174:F178"/>
    <mergeCell ref="G174:G178"/>
    <mergeCell ref="A184:E184"/>
    <mergeCell ref="A185:E185"/>
    <mergeCell ref="F185:G185"/>
    <mergeCell ref="A186:E186"/>
    <mergeCell ref="F186:G186"/>
  </mergeCells>
  <pageMargins left="0.25" right="0.25" top="0.75" bottom="0.75" header="0.3" footer="0.3"/>
  <pageSetup paperSize="9" scale="61" fitToHeight="0" orientation="landscape" horizontalDpi="4294967295" verticalDpi="4294967295" r:id="rId1"/>
  <rowBreaks count="3" manualBreakCount="3">
    <brk id="18" max="8" man="1"/>
    <brk id="42" max="8" man="1"/>
    <brk id="67"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pageSetUpPr fitToPage="1"/>
  </sheetPr>
  <dimension ref="A1:H273"/>
  <sheetViews>
    <sheetView view="pageBreakPreview" zoomScale="30" zoomScaleNormal="30" zoomScaleSheetLayoutView="30" workbookViewId="0">
      <selection activeCell="B8" sqref="B8"/>
    </sheetView>
  </sheetViews>
  <sheetFormatPr defaultColWidth="8" defaultRowHeight="33"/>
  <cols>
    <col min="1" max="1" width="19.875" style="42" customWidth="1"/>
    <col min="2" max="2" width="163.375" style="41" customWidth="1"/>
    <col min="3" max="3" width="25.5" style="40" customWidth="1"/>
    <col min="4" max="4" width="23.75" style="40" customWidth="1"/>
    <col min="5" max="5" width="34" style="40" customWidth="1"/>
    <col min="6" max="6" width="35.75" style="40" customWidth="1"/>
    <col min="7" max="7" width="24.875" style="40" customWidth="1"/>
    <col min="8" max="8" width="38.125" style="40" customWidth="1"/>
    <col min="9" max="16384" width="8" style="40"/>
  </cols>
  <sheetData>
    <row r="1" spans="1:8" ht="85.5" customHeight="1">
      <c r="A1" s="668" t="s">
        <v>238</v>
      </c>
      <c r="B1" s="668"/>
      <c r="C1" s="668"/>
      <c r="D1" s="668"/>
      <c r="E1" s="668"/>
      <c r="F1" s="668"/>
      <c r="G1" s="668"/>
      <c r="H1" s="668"/>
    </row>
    <row r="2" spans="1:8" ht="95.25" customHeight="1">
      <c r="A2" s="668" t="s">
        <v>143</v>
      </c>
      <c r="B2" s="668"/>
      <c r="C2" s="668"/>
      <c r="D2" s="668"/>
      <c r="E2" s="668"/>
      <c r="F2" s="668"/>
      <c r="G2" s="668"/>
      <c r="H2" s="668"/>
    </row>
    <row r="3" spans="1:8" ht="57.75" customHeight="1">
      <c r="A3" s="686" t="s">
        <v>234</v>
      </c>
      <c r="B3" s="686" t="s">
        <v>0</v>
      </c>
      <c r="C3" s="686" t="s">
        <v>109</v>
      </c>
      <c r="D3" s="686" t="s">
        <v>7</v>
      </c>
      <c r="E3" s="681" t="s">
        <v>132</v>
      </c>
      <c r="F3" s="681" t="s">
        <v>337</v>
      </c>
      <c r="G3" s="682"/>
      <c r="H3" s="681" t="s">
        <v>233</v>
      </c>
    </row>
    <row r="4" spans="1:8" ht="57.75" customHeight="1">
      <c r="A4" s="686"/>
      <c r="B4" s="686"/>
      <c r="C4" s="686"/>
      <c r="D4" s="686"/>
      <c r="E4" s="681"/>
      <c r="F4" s="681"/>
      <c r="G4" s="683"/>
      <c r="H4" s="681"/>
    </row>
    <row r="5" spans="1:8" ht="290.25" customHeight="1">
      <c r="A5" s="80">
        <v>2</v>
      </c>
      <c r="B5" s="84" t="s">
        <v>232</v>
      </c>
      <c r="C5" s="79"/>
      <c r="D5" s="75"/>
      <c r="E5" s="75"/>
      <c r="F5" s="75"/>
      <c r="G5" s="75"/>
      <c r="H5" s="75"/>
    </row>
    <row r="6" spans="1:8" ht="91.5" customHeight="1">
      <c r="A6" s="78"/>
      <c r="B6" s="77"/>
      <c r="C6" s="76" t="s">
        <v>173</v>
      </c>
      <c r="D6" s="75"/>
      <c r="E6" s="75">
        <v>853.97</v>
      </c>
      <c r="F6" s="186">
        <f>'[6]Exhaust &amp; Fresh Air Duct'!$H$54</f>
        <v>508.5236000000001</v>
      </c>
      <c r="G6" s="75"/>
      <c r="H6" s="75">
        <f>SUM(E6:G6)</f>
        <v>1362.4936000000002</v>
      </c>
    </row>
    <row r="7" spans="1:8" ht="267" customHeight="1">
      <c r="A7" s="80">
        <v>3</v>
      </c>
      <c r="B7" s="84" t="s">
        <v>231</v>
      </c>
      <c r="C7" s="79"/>
      <c r="D7" s="75"/>
      <c r="E7" s="75"/>
      <c r="F7" s="75"/>
      <c r="G7" s="75"/>
      <c r="H7" s="75"/>
    </row>
    <row r="8" spans="1:8" ht="129" customHeight="1">
      <c r="A8" s="78"/>
      <c r="B8" s="77"/>
      <c r="C8" s="76" t="s">
        <v>173</v>
      </c>
      <c r="D8" s="75"/>
      <c r="E8" s="75">
        <v>204.08</v>
      </c>
      <c r="F8" s="186">
        <f>'[7]Exhaust &amp; Fresh Air Duct'!$H$32</f>
        <v>183.87760000000003</v>
      </c>
      <c r="G8" s="75"/>
      <c r="H8" s="75">
        <f>SUM(E8:G8)</f>
        <v>387.95760000000007</v>
      </c>
    </row>
    <row r="9" spans="1:8" ht="57.75" customHeight="1">
      <c r="A9" s="106"/>
      <c r="B9" s="107"/>
      <c r="C9" s="108"/>
      <c r="D9" s="108"/>
      <c r="E9" s="108"/>
      <c r="F9" s="108"/>
      <c r="G9" s="108"/>
      <c r="H9" s="108"/>
    </row>
    <row r="10" spans="1:8" ht="60">
      <c r="A10" s="670" t="s">
        <v>146</v>
      </c>
      <c r="B10" s="671"/>
      <c r="C10" s="671"/>
      <c r="D10" s="671"/>
      <c r="E10" s="671"/>
      <c r="F10" s="671"/>
      <c r="G10" s="671"/>
      <c r="H10" s="672"/>
    </row>
    <row r="11" spans="1:8" ht="45">
      <c r="A11" s="673" t="s">
        <v>145</v>
      </c>
      <c r="B11" s="674"/>
      <c r="C11" s="674"/>
      <c r="D11" s="674"/>
      <c r="E11" s="674"/>
      <c r="F11" s="674"/>
      <c r="G11" s="674"/>
      <c r="H11" s="675"/>
    </row>
    <row r="12" spans="1:8" ht="35.25">
      <c r="A12" s="676"/>
      <c r="B12" s="677"/>
      <c r="C12" s="677"/>
      <c r="D12" s="677"/>
      <c r="E12" s="677"/>
      <c r="F12" s="677"/>
      <c r="G12" s="677"/>
      <c r="H12" s="678"/>
    </row>
    <row r="13" spans="1:8" ht="33.75">
      <c r="A13" s="679"/>
      <c r="B13" s="679"/>
      <c r="C13" s="679"/>
      <c r="D13" s="679"/>
      <c r="E13" s="679"/>
      <c r="F13" s="679"/>
      <c r="G13" s="679"/>
      <c r="H13" s="679"/>
    </row>
    <row r="14" spans="1:8" ht="37.5">
      <c r="A14" s="680" t="s">
        <v>144</v>
      </c>
      <c r="B14" s="680"/>
      <c r="C14" s="669" t="s">
        <v>143</v>
      </c>
      <c r="D14" s="669"/>
      <c r="E14" s="669"/>
      <c r="F14" s="680" t="s">
        <v>142</v>
      </c>
      <c r="G14" s="680"/>
      <c r="H14" s="89">
        <v>45118</v>
      </c>
    </row>
    <row r="15" spans="1:8" ht="37.5">
      <c r="A15" s="680" t="s">
        <v>141</v>
      </c>
      <c r="B15" s="680"/>
      <c r="C15" s="669"/>
      <c r="D15" s="669"/>
      <c r="E15" s="669"/>
      <c r="F15" s="680" t="s">
        <v>140</v>
      </c>
      <c r="G15" s="680"/>
      <c r="H15" s="90"/>
    </row>
    <row r="16" spans="1:8" ht="37.5">
      <c r="A16" s="680" t="s">
        <v>139</v>
      </c>
      <c r="B16" s="680"/>
      <c r="C16" s="669"/>
      <c r="D16" s="669"/>
      <c r="E16" s="669"/>
      <c r="F16" s="684" t="s">
        <v>138</v>
      </c>
      <c r="G16" s="684"/>
      <c r="H16" s="91"/>
    </row>
    <row r="17" spans="1:8" ht="37.5">
      <c r="A17" s="669" t="s">
        <v>137</v>
      </c>
      <c r="B17" s="685" t="s">
        <v>108</v>
      </c>
      <c r="C17" s="685" t="s">
        <v>109</v>
      </c>
      <c r="D17" s="685" t="s">
        <v>136</v>
      </c>
      <c r="E17" s="685"/>
      <c r="F17" s="685"/>
      <c r="G17" s="685"/>
      <c r="H17" s="669" t="s">
        <v>135</v>
      </c>
    </row>
    <row r="18" spans="1:8" ht="37.5">
      <c r="A18" s="669"/>
      <c r="B18" s="685"/>
      <c r="C18" s="685"/>
      <c r="D18" s="92" t="s">
        <v>7</v>
      </c>
      <c r="E18" s="92" t="s">
        <v>134</v>
      </c>
      <c r="F18" s="92" t="s">
        <v>150</v>
      </c>
      <c r="G18" s="92" t="s">
        <v>133</v>
      </c>
      <c r="H18" s="669"/>
    </row>
    <row r="19" spans="1:8" ht="41.25">
      <c r="A19" s="46"/>
      <c r="B19" s="51" t="s">
        <v>132</v>
      </c>
      <c r="C19" s="47"/>
      <c r="D19" s="47"/>
      <c r="E19" s="47"/>
      <c r="F19" s="47"/>
      <c r="G19" s="47"/>
      <c r="H19" s="48"/>
    </row>
    <row r="20" spans="1:8" ht="297" customHeight="1">
      <c r="A20" s="86">
        <v>10</v>
      </c>
      <c r="B20" s="53" t="s">
        <v>49</v>
      </c>
      <c r="C20" s="54"/>
      <c r="D20" s="47"/>
      <c r="E20" s="47"/>
      <c r="F20" s="47"/>
      <c r="G20" s="47"/>
      <c r="H20" s="48"/>
    </row>
    <row r="21" spans="1:8" ht="43.5" customHeight="1">
      <c r="A21" s="54"/>
      <c r="B21" s="50" t="s">
        <v>196</v>
      </c>
      <c r="C21" s="54"/>
      <c r="D21" s="47"/>
      <c r="E21" s="47"/>
      <c r="F21" s="47"/>
      <c r="G21" s="47"/>
      <c r="H21" s="48"/>
    </row>
    <row r="22" spans="1:8" s="109" customFormat="1" ht="47.25" customHeight="1">
      <c r="A22" s="62"/>
      <c r="B22" s="61" t="s">
        <v>197</v>
      </c>
      <c r="C22" s="62"/>
      <c r="D22" s="63">
        <v>2</v>
      </c>
      <c r="E22" s="63">
        <v>1</v>
      </c>
      <c r="F22" s="63">
        <v>0.33</v>
      </c>
      <c r="G22" s="63">
        <v>0.5</v>
      </c>
      <c r="H22" s="64">
        <f t="shared" ref="H22:H25" si="0">(E22+F22)*D22*G22</f>
        <v>1.33</v>
      </c>
    </row>
    <row r="23" spans="1:8" s="109" customFormat="1" ht="47.25" customHeight="1">
      <c r="A23" s="62"/>
      <c r="B23" s="61" t="s">
        <v>198</v>
      </c>
      <c r="C23" s="62"/>
      <c r="D23" s="63">
        <v>2</v>
      </c>
      <c r="E23" s="63">
        <v>1</v>
      </c>
      <c r="F23" s="63">
        <v>0.33</v>
      </c>
      <c r="G23" s="63">
        <v>11.66</v>
      </c>
      <c r="H23" s="64">
        <f t="shared" si="0"/>
        <v>31.015600000000003</v>
      </c>
    </row>
    <row r="24" spans="1:8" s="109" customFormat="1" ht="47.25" customHeight="1">
      <c r="A24" s="62"/>
      <c r="B24" s="61" t="s">
        <v>239</v>
      </c>
      <c r="C24" s="65"/>
      <c r="D24" s="63">
        <v>2</v>
      </c>
      <c r="E24" s="63">
        <v>1</v>
      </c>
      <c r="F24" s="63">
        <v>0.33</v>
      </c>
      <c r="G24" s="63">
        <v>1.54</v>
      </c>
      <c r="H24" s="64">
        <f t="shared" si="0"/>
        <v>4.0964</v>
      </c>
    </row>
    <row r="25" spans="1:8" s="109" customFormat="1" ht="47.25" customHeight="1">
      <c r="A25" s="62"/>
      <c r="B25" s="61" t="s">
        <v>198</v>
      </c>
      <c r="C25" s="62"/>
      <c r="D25" s="63">
        <v>2</v>
      </c>
      <c r="E25" s="63">
        <v>1</v>
      </c>
      <c r="F25" s="63">
        <v>0.33</v>
      </c>
      <c r="G25" s="63">
        <v>2.66</v>
      </c>
      <c r="H25" s="64">
        <f t="shared" si="0"/>
        <v>7.0756000000000006</v>
      </c>
    </row>
    <row r="26" spans="1:8" s="109" customFormat="1" ht="47.25" customHeight="1">
      <c r="A26" s="62"/>
      <c r="B26" s="61" t="s">
        <v>199</v>
      </c>
      <c r="C26" s="62"/>
      <c r="D26" s="63">
        <v>2</v>
      </c>
      <c r="E26" s="63">
        <v>1</v>
      </c>
      <c r="F26" s="63">
        <v>0.33</v>
      </c>
      <c r="G26" s="63">
        <v>0</v>
      </c>
      <c r="H26" s="64">
        <v>0.33</v>
      </c>
    </row>
    <row r="27" spans="1:8" s="109" customFormat="1" ht="47.25" customHeight="1">
      <c r="A27" s="62"/>
      <c r="B27" s="61" t="s">
        <v>200</v>
      </c>
      <c r="C27" s="62"/>
      <c r="D27" s="63">
        <v>2</v>
      </c>
      <c r="E27" s="63">
        <v>0.66</v>
      </c>
      <c r="F27" s="63">
        <v>0.33</v>
      </c>
      <c r="G27" s="63">
        <v>0.5</v>
      </c>
      <c r="H27" s="64">
        <f t="shared" ref="H27:H28" si="1">(E27+F27)*D27*G27</f>
        <v>0.99</v>
      </c>
    </row>
    <row r="28" spans="1:8" s="109" customFormat="1" ht="47.25" customHeight="1">
      <c r="A28" s="62"/>
      <c r="B28" s="61" t="s">
        <v>201</v>
      </c>
      <c r="C28" s="62"/>
      <c r="D28" s="63">
        <v>2</v>
      </c>
      <c r="E28" s="63">
        <v>0.66</v>
      </c>
      <c r="F28" s="63">
        <v>0.33</v>
      </c>
      <c r="G28" s="63">
        <v>5.66</v>
      </c>
      <c r="H28" s="64">
        <f t="shared" si="1"/>
        <v>11.206799999999999</v>
      </c>
    </row>
    <row r="29" spans="1:8" s="109" customFormat="1" ht="47.25" customHeight="1">
      <c r="A29" s="62"/>
      <c r="B29" s="61" t="s">
        <v>202</v>
      </c>
      <c r="C29" s="62"/>
      <c r="D29" s="63">
        <v>2</v>
      </c>
      <c r="E29" s="63">
        <v>0.66</v>
      </c>
      <c r="F29" s="63">
        <v>0.33</v>
      </c>
      <c r="G29" s="63">
        <v>0</v>
      </c>
      <c r="H29" s="64">
        <v>0.22</v>
      </c>
    </row>
    <row r="30" spans="1:8" s="109" customFormat="1" ht="47.25" customHeight="1">
      <c r="A30" s="62"/>
      <c r="B30" s="61" t="s">
        <v>201</v>
      </c>
      <c r="C30" s="62"/>
      <c r="D30" s="63">
        <v>2</v>
      </c>
      <c r="E30" s="63">
        <v>0.66</v>
      </c>
      <c r="F30" s="63">
        <v>0.33</v>
      </c>
      <c r="G30" s="63">
        <v>1.1599999999999999</v>
      </c>
      <c r="H30" s="64">
        <f t="shared" ref="H30" si="2">(E30+F30)*D30*G30</f>
        <v>2.2967999999999997</v>
      </c>
    </row>
    <row r="31" spans="1:8" s="109" customFormat="1" ht="47.25" customHeight="1">
      <c r="A31" s="62"/>
      <c r="B31" s="61" t="s">
        <v>202</v>
      </c>
      <c r="C31" s="62"/>
      <c r="D31" s="63">
        <v>2</v>
      </c>
      <c r="E31" s="63">
        <v>0.66</v>
      </c>
      <c r="F31" s="63">
        <v>0.33</v>
      </c>
      <c r="G31" s="63">
        <v>0</v>
      </c>
      <c r="H31" s="64">
        <v>0.22</v>
      </c>
    </row>
    <row r="32" spans="1:8" s="109" customFormat="1" ht="47.25" customHeight="1">
      <c r="A32" s="62"/>
      <c r="B32" s="61" t="s">
        <v>203</v>
      </c>
      <c r="C32" s="62"/>
      <c r="D32" s="63">
        <v>2</v>
      </c>
      <c r="E32" s="63">
        <v>1</v>
      </c>
      <c r="F32" s="63">
        <v>0.5</v>
      </c>
      <c r="G32" s="63">
        <v>12.25</v>
      </c>
      <c r="H32" s="64">
        <f t="shared" ref="H32" si="3">(E32+F32)*D32*G32</f>
        <v>36.75</v>
      </c>
    </row>
    <row r="33" spans="1:8" s="109" customFormat="1" ht="47.25" customHeight="1">
      <c r="A33" s="62"/>
      <c r="B33" s="61" t="s">
        <v>204</v>
      </c>
      <c r="C33" s="62"/>
      <c r="D33" s="63">
        <v>2</v>
      </c>
      <c r="E33" s="63">
        <v>1</v>
      </c>
      <c r="F33" s="63">
        <v>0.5</v>
      </c>
      <c r="G33" s="63">
        <v>0</v>
      </c>
      <c r="H33" s="64">
        <v>0.5</v>
      </c>
    </row>
    <row r="34" spans="1:8" s="109" customFormat="1" ht="47.25" customHeight="1">
      <c r="A34" s="62"/>
      <c r="B34" s="61" t="s">
        <v>205</v>
      </c>
      <c r="C34" s="62"/>
      <c r="D34" s="63">
        <v>2</v>
      </c>
      <c r="E34" s="63">
        <v>1.1599999999999999</v>
      </c>
      <c r="F34" s="63">
        <v>0.83</v>
      </c>
      <c r="G34" s="63">
        <v>7.08</v>
      </c>
      <c r="H34" s="64">
        <f t="shared" ref="H34:H35" si="4">(E34+F34)*D34*G34</f>
        <v>28.178399999999996</v>
      </c>
    </row>
    <row r="35" spans="1:8" s="109" customFormat="1" ht="47.25" customHeight="1">
      <c r="A35" s="62"/>
      <c r="B35" s="61" t="s">
        <v>205</v>
      </c>
      <c r="C35" s="62"/>
      <c r="D35" s="63">
        <v>2</v>
      </c>
      <c r="E35" s="63">
        <v>1.1599999999999999</v>
      </c>
      <c r="F35" s="63">
        <v>0.83</v>
      </c>
      <c r="G35" s="63">
        <v>3.58</v>
      </c>
      <c r="H35" s="64">
        <f t="shared" si="4"/>
        <v>14.248399999999998</v>
      </c>
    </row>
    <row r="36" spans="1:8" s="109" customFormat="1" ht="47.25" customHeight="1">
      <c r="A36" s="62"/>
      <c r="B36" s="61" t="s">
        <v>206</v>
      </c>
      <c r="C36" s="62"/>
      <c r="D36" s="63">
        <v>2</v>
      </c>
      <c r="E36" s="63">
        <v>1.1599999999999999</v>
      </c>
      <c r="F36" s="63">
        <v>0.83</v>
      </c>
      <c r="G36" s="63">
        <v>0</v>
      </c>
      <c r="H36" s="64">
        <v>0.97</v>
      </c>
    </row>
    <row r="37" spans="1:8" s="109" customFormat="1" ht="47.25" customHeight="1">
      <c r="A37" s="62"/>
      <c r="B37" s="61" t="s">
        <v>197</v>
      </c>
      <c r="C37" s="62"/>
      <c r="D37" s="63">
        <v>2</v>
      </c>
      <c r="E37" s="63">
        <v>1</v>
      </c>
      <c r="F37" s="63">
        <v>0.33</v>
      </c>
      <c r="G37" s="63">
        <v>0.5</v>
      </c>
      <c r="H37" s="64">
        <f t="shared" ref="H37:H38" si="5">(E37+F37)*D37*G37</f>
        <v>1.33</v>
      </c>
    </row>
    <row r="38" spans="1:8" s="109" customFormat="1" ht="47.25" customHeight="1">
      <c r="A38" s="62"/>
      <c r="B38" s="61" t="s">
        <v>198</v>
      </c>
      <c r="C38" s="62"/>
      <c r="D38" s="63">
        <v>2</v>
      </c>
      <c r="E38" s="63">
        <v>1</v>
      </c>
      <c r="F38" s="63">
        <v>0.33</v>
      </c>
      <c r="G38" s="63">
        <v>4.25</v>
      </c>
      <c r="H38" s="64">
        <f t="shared" si="5"/>
        <v>11.305</v>
      </c>
    </row>
    <row r="39" spans="1:8" s="109" customFormat="1" ht="47.25" customHeight="1">
      <c r="A39" s="62"/>
      <c r="B39" s="61" t="s">
        <v>199</v>
      </c>
      <c r="C39" s="62"/>
      <c r="D39" s="63">
        <v>2</v>
      </c>
      <c r="E39" s="63">
        <v>1</v>
      </c>
      <c r="F39" s="63">
        <v>0.33</v>
      </c>
      <c r="G39" s="63">
        <v>0</v>
      </c>
      <c r="H39" s="64">
        <v>0.33</v>
      </c>
    </row>
    <row r="40" spans="1:8" s="109" customFormat="1" ht="47.25" customHeight="1">
      <c r="A40" s="62"/>
      <c r="B40" s="61" t="s">
        <v>207</v>
      </c>
      <c r="C40" s="62"/>
      <c r="D40" s="63">
        <v>2</v>
      </c>
      <c r="E40" s="63">
        <v>1</v>
      </c>
      <c r="F40" s="63">
        <v>0.66</v>
      </c>
      <c r="G40" s="63">
        <v>0.5</v>
      </c>
      <c r="H40" s="64">
        <f t="shared" ref="H40:H47" si="6">(E40+F40)*D40*G40</f>
        <v>1.6600000000000001</v>
      </c>
    </row>
    <row r="41" spans="1:8" s="109" customFormat="1" ht="47.25" customHeight="1">
      <c r="A41" s="62"/>
      <c r="B41" s="61" t="s">
        <v>208</v>
      </c>
      <c r="C41" s="62"/>
      <c r="D41" s="63">
        <v>2</v>
      </c>
      <c r="E41" s="63">
        <v>1</v>
      </c>
      <c r="F41" s="63">
        <v>0.66</v>
      </c>
      <c r="G41" s="63">
        <v>3.33</v>
      </c>
      <c r="H41" s="64">
        <f t="shared" si="6"/>
        <v>11.055600000000002</v>
      </c>
    </row>
    <row r="42" spans="1:8" s="109" customFormat="1" ht="47.25" customHeight="1">
      <c r="A42" s="62"/>
      <c r="B42" s="61" t="s">
        <v>209</v>
      </c>
      <c r="C42" s="62"/>
      <c r="D42" s="63">
        <v>2</v>
      </c>
      <c r="E42" s="63">
        <v>0.83</v>
      </c>
      <c r="F42" s="63">
        <v>0.75</v>
      </c>
      <c r="G42" s="63">
        <v>1</v>
      </c>
      <c r="H42" s="64">
        <f t="shared" si="6"/>
        <v>3.16</v>
      </c>
    </row>
    <row r="43" spans="1:8" s="109" customFormat="1" ht="47.25" customHeight="1">
      <c r="A43" s="62"/>
      <c r="B43" s="61" t="s">
        <v>210</v>
      </c>
      <c r="C43" s="62"/>
      <c r="D43" s="63">
        <v>2</v>
      </c>
      <c r="E43" s="63">
        <v>0.83</v>
      </c>
      <c r="F43" s="63">
        <v>0.66</v>
      </c>
      <c r="G43" s="63">
        <v>13.33</v>
      </c>
      <c r="H43" s="64">
        <f t="shared" si="6"/>
        <v>39.723399999999998</v>
      </c>
    </row>
    <row r="44" spans="1:8" s="109" customFormat="1" ht="47.25" customHeight="1">
      <c r="A44" s="62"/>
      <c r="B44" s="61" t="s">
        <v>211</v>
      </c>
      <c r="C44" s="62"/>
      <c r="D44" s="63">
        <v>2</v>
      </c>
      <c r="E44" s="63">
        <v>0.75</v>
      </c>
      <c r="F44" s="63">
        <v>0.66</v>
      </c>
      <c r="G44" s="63">
        <v>1</v>
      </c>
      <c r="H44" s="64">
        <f t="shared" si="6"/>
        <v>2.8200000000000003</v>
      </c>
    </row>
    <row r="45" spans="1:8" s="109" customFormat="1" ht="47.25" customHeight="1">
      <c r="A45" s="62"/>
      <c r="B45" s="61" t="s">
        <v>212</v>
      </c>
      <c r="C45" s="62"/>
      <c r="D45" s="63">
        <v>2</v>
      </c>
      <c r="E45" s="63">
        <v>0.66</v>
      </c>
      <c r="F45" s="63">
        <v>0.66</v>
      </c>
      <c r="G45" s="63">
        <v>3.75</v>
      </c>
      <c r="H45" s="64">
        <f t="shared" si="6"/>
        <v>9.9</v>
      </c>
    </row>
    <row r="46" spans="1:8" s="109" customFormat="1" ht="47.25" customHeight="1">
      <c r="A46" s="62"/>
      <c r="B46" s="61" t="s">
        <v>213</v>
      </c>
      <c r="C46" s="62"/>
      <c r="D46" s="63">
        <v>2</v>
      </c>
      <c r="E46" s="63">
        <v>0.66</v>
      </c>
      <c r="F46" s="63">
        <v>0.57999999999999996</v>
      </c>
      <c r="G46" s="63">
        <v>1</v>
      </c>
      <c r="H46" s="64">
        <f t="shared" si="6"/>
        <v>2.48</v>
      </c>
    </row>
    <row r="47" spans="1:8" s="109" customFormat="1" ht="47.25" customHeight="1">
      <c r="A47" s="62"/>
      <c r="B47" s="61" t="s">
        <v>214</v>
      </c>
      <c r="C47" s="62"/>
      <c r="D47" s="63">
        <v>2</v>
      </c>
      <c r="E47" s="63">
        <v>0.66</v>
      </c>
      <c r="F47" s="63">
        <v>0.5</v>
      </c>
      <c r="G47" s="63">
        <v>3.08</v>
      </c>
      <c r="H47" s="64">
        <f t="shared" si="6"/>
        <v>7.1456000000000008</v>
      </c>
    </row>
    <row r="48" spans="1:8" s="109" customFormat="1" ht="47.25" customHeight="1">
      <c r="A48" s="62"/>
      <c r="B48" s="61" t="s">
        <v>215</v>
      </c>
      <c r="C48" s="62"/>
      <c r="D48" s="63">
        <v>2</v>
      </c>
      <c r="E48" s="63">
        <v>0.66</v>
      </c>
      <c r="F48" s="63">
        <v>0.5</v>
      </c>
      <c r="G48" s="63">
        <v>0</v>
      </c>
      <c r="H48" s="64">
        <v>0.33</v>
      </c>
    </row>
    <row r="49" spans="1:8" s="109" customFormat="1" ht="47.25" customHeight="1">
      <c r="A49" s="62"/>
      <c r="B49" s="61" t="s">
        <v>163</v>
      </c>
      <c r="C49" s="62"/>
      <c r="D49" s="63">
        <v>2</v>
      </c>
      <c r="E49" s="63">
        <v>0.66</v>
      </c>
      <c r="F49" s="63">
        <v>0.33</v>
      </c>
      <c r="G49" s="63">
        <v>0.5</v>
      </c>
      <c r="H49" s="64">
        <f t="shared" ref="H49:H50" si="7">(E49+F49)*D49*G49</f>
        <v>0.99</v>
      </c>
    </row>
    <row r="50" spans="1:8" s="109" customFormat="1" ht="47.25" customHeight="1">
      <c r="A50" s="62"/>
      <c r="B50" s="61" t="s">
        <v>164</v>
      </c>
      <c r="C50" s="62"/>
      <c r="D50" s="63">
        <v>2</v>
      </c>
      <c r="E50" s="63">
        <v>0.66</v>
      </c>
      <c r="F50" s="63">
        <v>0.33</v>
      </c>
      <c r="G50" s="63">
        <v>6.66</v>
      </c>
      <c r="H50" s="64">
        <f t="shared" si="7"/>
        <v>13.1868</v>
      </c>
    </row>
    <row r="51" spans="1:8" s="109" customFormat="1" ht="47.25" customHeight="1">
      <c r="A51" s="62"/>
      <c r="B51" s="61" t="s">
        <v>165</v>
      </c>
      <c r="C51" s="62"/>
      <c r="D51" s="63">
        <v>2</v>
      </c>
      <c r="E51" s="63">
        <v>0.66</v>
      </c>
      <c r="F51" s="63">
        <v>0.33</v>
      </c>
      <c r="G51" s="63">
        <v>0</v>
      </c>
      <c r="H51" s="64">
        <v>0.22</v>
      </c>
    </row>
    <row r="52" spans="1:8" s="109" customFormat="1" ht="47.25" customHeight="1">
      <c r="A52" s="62"/>
      <c r="B52" s="61" t="s">
        <v>163</v>
      </c>
      <c r="C52" s="62"/>
      <c r="D52" s="63">
        <v>2</v>
      </c>
      <c r="E52" s="63">
        <v>0.66</v>
      </c>
      <c r="F52" s="63">
        <v>0.33</v>
      </c>
      <c r="G52" s="63">
        <v>0.5</v>
      </c>
      <c r="H52" s="64">
        <f t="shared" ref="H52:H53" si="8">(E52+F52)*D52*G52</f>
        <v>0.99</v>
      </c>
    </row>
    <row r="53" spans="1:8" s="109" customFormat="1" ht="47.25" customHeight="1">
      <c r="A53" s="62"/>
      <c r="B53" s="61" t="s">
        <v>164</v>
      </c>
      <c r="C53" s="62"/>
      <c r="D53" s="63">
        <v>2</v>
      </c>
      <c r="E53" s="63">
        <v>0.66</v>
      </c>
      <c r="F53" s="63">
        <v>0.33</v>
      </c>
      <c r="G53" s="63">
        <v>6.58</v>
      </c>
      <c r="H53" s="64">
        <f t="shared" si="8"/>
        <v>13.0284</v>
      </c>
    </row>
    <row r="54" spans="1:8" s="109" customFormat="1" ht="47.25" customHeight="1">
      <c r="A54" s="62"/>
      <c r="B54" s="61" t="s">
        <v>165</v>
      </c>
      <c r="C54" s="62"/>
      <c r="D54" s="63">
        <v>2</v>
      </c>
      <c r="E54" s="63">
        <v>0.66</v>
      </c>
      <c r="F54" s="63">
        <v>0.33</v>
      </c>
      <c r="G54" s="63">
        <v>0</v>
      </c>
      <c r="H54" s="64">
        <v>0.22</v>
      </c>
    </row>
    <row r="55" spans="1:8" s="109" customFormat="1" ht="47.25" customHeight="1">
      <c r="A55" s="62"/>
      <c r="B55" s="61" t="s">
        <v>163</v>
      </c>
      <c r="C55" s="62"/>
      <c r="D55" s="63">
        <v>2</v>
      </c>
      <c r="E55" s="63">
        <v>0.66</v>
      </c>
      <c r="F55" s="63">
        <v>0.33</v>
      </c>
      <c r="G55" s="63">
        <v>0.5</v>
      </c>
      <c r="H55" s="64">
        <f t="shared" ref="H55:H56" si="9">(E55+F55)*D55*G55</f>
        <v>0.99</v>
      </c>
    </row>
    <row r="56" spans="1:8" s="109" customFormat="1" ht="47.25" customHeight="1">
      <c r="A56" s="62"/>
      <c r="B56" s="61" t="s">
        <v>164</v>
      </c>
      <c r="C56" s="62"/>
      <c r="D56" s="63">
        <v>2</v>
      </c>
      <c r="E56" s="63">
        <v>0.66</v>
      </c>
      <c r="F56" s="63">
        <v>0.33</v>
      </c>
      <c r="G56" s="63">
        <v>7.33</v>
      </c>
      <c r="H56" s="64">
        <f t="shared" si="9"/>
        <v>14.513400000000001</v>
      </c>
    </row>
    <row r="57" spans="1:8" s="109" customFormat="1" ht="47.25" customHeight="1">
      <c r="A57" s="62"/>
      <c r="B57" s="61" t="s">
        <v>165</v>
      </c>
      <c r="C57" s="62"/>
      <c r="D57" s="63">
        <v>2</v>
      </c>
      <c r="E57" s="63">
        <v>0.66</v>
      </c>
      <c r="F57" s="63">
        <v>0.33</v>
      </c>
      <c r="G57" s="63">
        <v>0</v>
      </c>
      <c r="H57" s="64">
        <v>0.22</v>
      </c>
    </row>
    <row r="58" spans="1:8" s="109" customFormat="1" ht="47.25" customHeight="1">
      <c r="A58" s="62"/>
      <c r="B58" s="61" t="s">
        <v>163</v>
      </c>
      <c r="C58" s="62"/>
      <c r="D58" s="63">
        <v>2</v>
      </c>
      <c r="E58" s="63">
        <v>0.66</v>
      </c>
      <c r="F58" s="63">
        <v>0.33</v>
      </c>
      <c r="G58" s="63">
        <v>0.5</v>
      </c>
      <c r="H58" s="64">
        <f t="shared" ref="H58:H59" si="10">(E58+F58)*D58*G58</f>
        <v>0.99</v>
      </c>
    </row>
    <row r="59" spans="1:8" s="109" customFormat="1" ht="47.25" customHeight="1">
      <c r="A59" s="62"/>
      <c r="B59" s="61" t="s">
        <v>164</v>
      </c>
      <c r="C59" s="62"/>
      <c r="D59" s="63">
        <v>2</v>
      </c>
      <c r="E59" s="63">
        <v>0.66</v>
      </c>
      <c r="F59" s="63">
        <v>0.33</v>
      </c>
      <c r="G59" s="63">
        <v>13.5</v>
      </c>
      <c r="H59" s="64">
        <f t="shared" si="10"/>
        <v>26.73</v>
      </c>
    </row>
    <row r="60" spans="1:8" s="109" customFormat="1" ht="47.25" customHeight="1">
      <c r="A60" s="62"/>
      <c r="B60" s="61" t="s">
        <v>165</v>
      </c>
      <c r="C60" s="62"/>
      <c r="D60" s="63">
        <v>2</v>
      </c>
      <c r="E60" s="63">
        <v>0.66</v>
      </c>
      <c r="F60" s="63">
        <v>0.33</v>
      </c>
      <c r="G60" s="63">
        <v>0</v>
      </c>
      <c r="H60" s="64">
        <v>0.22</v>
      </c>
    </row>
    <row r="61" spans="1:8" s="109" customFormat="1" ht="47.25" customHeight="1">
      <c r="A61" s="62"/>
      <c r="B61" s="61" t="s">
        <v>175</v>
      </c>
      <c r="C61" s="62"/>
      <c r="D61" s="63">
        <v>2</v>
      </c>
      <c r="E61" s="63">
        <v>0.66</v>
      </c>
      <c r="F61" s="63">
        <v>0.5</v>
      </c>
      <c r="G61" s="63">
        <v>0.5</v>
      </c>
      <c r="H61" s="64">
        <f t="shared" ref="H61:H64" si="11">(E61+F61)*D61*G61</f>
        <v>1.1600000000000001</v>
      </c>
    </row>
    <row r="62" spans="1:8" s="109" customFormat="1" ht="47.25" customHeight="1">
      <c r="A62" s="62"/>
      <c r="B62" s="61" t="s">
        <v>176</v>
      </c>
      <c r="C62" s="62"/>
      <c r="D62" s="63">
        <v>2</v>
      </c>
      <c r="E62" s="63">
        <v>0.66</v>
      </c>
      <c r="F62" s="63">
        <v>0.5</v>
      </c>
      <c r="G62" s="63">
        <v>8.08</v>
      </c>
      <c r="H62" s="64">
        <f t="shared" si="11"/>
        <v>18.745600000000003</v>
      </c>
    </row>
    <row r="63" spans="1:8" s="109" customFormat="1" ht="47.25" customHeight="1">
      <c r="A63" s="62"/>
      <c r="B63" s="61" t="s">
        <v>186</v>
      </c>
      <c r="C63" s="62"/>
      <c r="D63" s="63">
        <v>2</v>
      </c>
      <c r="E63" s="63">
        <v>0.57999999999999996</v>
      </c>
      <c r="F63" s="63">
        <v>0.5</v>
      </c>
      <c r="G63" s="63">
        <v>1</v>
      </c>
      <c r="H63" s="64">
        <f t="shared" si="11"/>
        <v>2.16</v>
      </c>
    </row>
    <row r="64" spans="1:8" s="109" customFormat="1" ht="47.25" customHeight="1">
      <c r="A64" s="62"/>
      <c r="B64" s="61" t="s">
        <v>164</v>
      </c>
      <c r="C64" s="62"/>
      <c r="D64" s="63">
        <v>2</v>
      </c>
      <c r="E64" s="63">
        <v>0.66</v>
      </c>
      <c r="F64" s="63">
        <v>0.33</v>
      </c>
      <c r="G64" s="63">
        <v>5.41</v>
      </c>
      <c r="H64" s="64">
        <f t="shared" si="11"/>
        <v>10.7118</v>
      </c>
    </row>
    <row r="65" spans="1:8" s="109" customFormat="1" ht="47.25" customHeight="1">
      <c r="A65" s="62"/>
      <c r="B65" s="61" t="s">
        <v>165</v>
      </c>
      <c r="C65" s="62"/>
      <c r="D65" s="63">
        <v>2</v>
      </c>
      <c r="E65" s="63">
        <v>0.66</v>
      </c>
      <c r="F65" s="63">
        <v>0.33</v>
      </c>
      <c r="G65" s="63">
        <v>0</v>
      </c>
      <c r="H65" s="64">
        <v>0.22</v>
      </c>
    </row>
    <row r="66" spans="1:8" s="109" customFormat="1" ht="47.25" customHeight="1">
      <c r="A66" s="62"/>
      <c r="B66" s="61" t="s">
        <v>163</v>
      </c>
      <c r="C66" s="62"/>
      <c r="D66" s="63">
        <v>2</v>
      </c>
      <c r="E66" s="63">
        <v>0.66</v>
      </c>
      <c r="F66" s="63">
        <v>0.33</v>
      </c>
      <c r="G66" s="63">
        <v>0.5</v>
      </c>
      <c r="H66" s="64">
        <f t="shared" ref="H66:H67" si="12">(E66+F66)*D66*G66</f>
        <v>0.99</v>
      </c>
    </row>
    <row r="67" spans="1:8" s="109" customFormat="1" ht="47.25" customHeight="1">
      <c r="A67" s="62"/>
      <c r="B67" s="61" t="s">
        <v>164</v>
      </c>
      <c r="C67" s="62"/>
      <c r="D67" s="63">
        <v>2</v>
      </c>
      <c r="E67" s="63">
        <v>0.66</v>
      </c>
      <c r="F67" s="63">
        <v>0.33</v>
      </c>
      <c r="G67" s="63">
        <v>1.33</v>
      </c>
      <c r="H67" s="64">
        <f t="shared" si="12"/>
        <v>2.6334</v>
      </c>
    </row>
    <row r="68" spans="1:8" s="109" customFormat="1" ht="47.25" customHeight="1">
      <c r="A68" s="62"/>
      <c r="B68" s="61" t="s">
        <v>165</v>
      </c>
      <c r="C68" s="62"/>
      <c r="D68" s="63">
        <v>2</v>
      </c>
      <c r="E68" s="63">
        <v>0.66</v>
      </c>
      <c r="F68" s="63">
        <v>0.33</v>
      </c>
      <c r="G68" s="63">
        <v>0</v>
      </c>
      <c r="H68" s="64">
        <v>0.22</v>
      </c>
    </row>
    <row r="69" spans="1:8" s="109" customFormat="1" ht="47.25" customHeight="1">
      <c r="A69" s="62"/>
      <c r="B69" s="61" t="s">
        <v>163</v>
      </c>
      <c r="C69" s="62"/>
      <c r="D69" s="63">
        <v>2</v>
      </c>
      <c r="E69" s="63">
        <v>0.66</v>
      </c>
      <c r="F69" s="63">
        <v>0.33</v>
      </c>
      <c r="G69" s="63">
        <v>0.5</v>
      </c>
      <c r="H69" s="64">
        <f t="shared" ref="H69:H70" si="13">(E69+F69)*D69*G69</f>
        <v>0.99</v>
      </c>
    </row>
    <row r="70" spans="1:8" s="109" customFormat="1" ht="47.25" customHeight="1">
      <c r="A70" s="62"/>
      <c r="B70" s="61" t="s">
        <v>164</v>
      </c>
      <c r="C70" s="62"/>
      <c r="D70" s="63">
        <v>2</v>
      </c>
      <c r="E70" s="63">
        <v>0.66</v>
      </c>
      <c r="F70" s="63">
        <v>0.33</v>
      </c>
      <c r="G70" s="63">
        <v>1.33</v>
      </c>
      <c r="H70" s="64">
        <f t="shared" si="13"/>
        <v>2.6334</v>
      </c>
    </row>
    <row r="71" spans="1:8" s="109" customFormat="1" ht="47.25" customHeight="1">
      <c r="A71" s="62"/>
      <c r="B71" s="61" t="s">
        <v>165</v>
      </c>
      <c r="C71" s="62"/>
      <c r="D71" s="63">
        <v>2</v>
      </c>
      <c r="E71" s="63">
        <v>0.66</v>
      </c>
      <c r="F71" s="63">
        <v>0.33</v>
      </c>
      <c r="G71" s="63">
        <v>0</v>
      </c>
      <c r="H71" s="64">
        <v>0.22</v>
      </c>
    </row>
    <row r="72" spans="1:8" s="109" customFormat="1" ht="47.25" customHeight="1">
      <c r="A72" s="62"/>
      <c r="B72" s="61" t="s">
        <v>163</v>
      </c>
      <c r="C72" s="62"/>
      <c r="D72" s="63">
        <v>2</v>
      </c>
      <c r="E72" s="63">
        <v>0.66</v>
      </c>
      <c r="F72" s="63">
        <v>0.33</v>
      </c>
      <c r="G72" s="63">
        <v>0.5</v>
      </c>
      <c r="H72" s="64">
        <f t="shared" ref="H72:H73" si="14">(E72+F72)*D72*G72</f>
        <v>0.99</v>
      </c>
    </row>
    <row r="73" spans="1:8" s="109" customFormat="1" ht="47.25" customHeight="1">
      <c r="A73" s="62"/>
      <c r="B73" s="61" t="s">
        <v>164</v>
      </c>
      <c r="C73" s="62"/>
      <c r="D73" s="63">
        <v>2</v>
      </c>
      <c r="E73" s="63">
        <v>0.66</v>
      </c>
      <c r="F73" s="63">
        <v>0.33</v>
      </c>
      <c r="G73" s="63">
        <v>3.16</v>
      </c>
      <c r="H73" s="64">
        <f t="shared" si="14"/>
        <v>6.2568000000000001</v>
      </c>
    </row>
    <row r="74" spans="1:8" s="109" customFormat="1" ht="47.25" customHeight="1">
      <c r="A74" s="62"/>
      <c r="B74" s="61" t="s">
        <v>165</v>
      </c>
      <c r="C74" s="62"/>
      <c r="D74" s="63">
        <v>2</v>
      </c>
      <c r="E74" s="63">
        <v>0.66</v>
      </c>
      <c r="F74" s="63">
        <v>0.33</v>
      </c>
      <c r="G74" s="63">
        <v>0</v>
      </c>
      <c r="H74" s="64">
        <v>0.22</v>
      </c>
    </row>
    <row r="75" spans="1:8" s="109" customFormat="1" ht="47.25" customHeight="1">
      <c r="A75" s="62"/>
      <c r="B75" s="61" t="s">
        <v>216</v>
      </c>
      <c r="C75" s="62"/>
      <c r="D75" s="63">
        <v>2</v>
      </c>
      <c r="E75" s="63">
        <v>1.1599999999999999</v>
      </c>
      <c r="F75" s="63">
        <v>0.33</v>
      </c>
      <c r="G75" s="63">
        <v>0.5</v>
      </c>
      <c r="H75" s="64">
        <f t="shared" ref="H75:H76" si="15">(E75+F75)*D75*G75</f>
        <v>1.49</v>
      </c>
    </row>
    <row r="76" spans="1:8" s="109" customFormat="1" ht="47.25" customHeight="1">
      <c r="A76" s="62"/>
      <c r="B76" s="61" t="s">
        <v>217</v>
      </c>
      <c r="C76" s="62"/>
      <c r="D76" s="63">
        <v>2</v>
      </c>
      <c r="E76" s="63">
        <v>1.1599999999999999</v>
      </c>
      <c r="F76" s="63">
        <v>0.33</v>
      </c>
      <c r="G76" s="63">
        <v>10.25</v>
      </c>
      <c r="H76" s="64">
        <f t="shared" si="15"/>
        <v>30.544999999999998</v>
      </c>
    </row>
    <row r="77" spans="1:8" s="109" customFormat="1" ht="47.25" customHeight="1">
      <c r="A77" s="62"/>
      <c r="B77" s="61" t="s">
        <v>218</v>
      </c>
      <c r="C77" s="62"/>
      <c r="D77" s="63">
        <v>2</v>
      </c>
      <c r="E77" s="63">
        <v>1.1599999999999999</v>
      </c>
      <c r="F77" s="63">
        <v>0.33</v>
      </c>
      <c r="G77" s="63">
        <v>0</v>
      </c>
      <c r="H77" s="64">
        <v>0.38</v>
      </c>
    </row>
    <row r="78" spans="1:8" s="109" customFormat="1" ht="47.25" customHeight="1">
      <c r="A78" s="62"/>
      <c r="B78" s="61" t="s">
        <v>216</v>
      </c>
      <c r="C78" s="62"/>
      <c r="D78" s="63">
        <v>2</v>
      </c>
      <c r="E78" s="63">
        <v>1.1599999999999999</v>
      </c>
      <c r="F78" s="63">
        <v>0.33</v>
      </c>
      <c r="G78" s="63">
        <v>0.5</v>
      </c>
      <c r="H78" s="64">
        <f t="shared" ref="H78:H81" si="16">(E78+F78)*D78*G78</f>
        <v>1.49</v>
      </c>
    </row>
    <row r="79" spans="1:8" s="109" customFormat="1" ht="47.25" customHeight="1">
      <c r="A79" s="62"/>
      <c r="B79" s="61" t="s">
        <v>217</v>
      </c>
      <c r="C79" s="62"/>
      <c r="D79" s="63">
        <v>2</v>
      </c>
      <c r="E79" s="63">
        <v>1.1599999999999999</v>
      </c>
      <c r="F79" s="63">
        <v>0.33</v>
      </c>
      <c r="G79" s="63">
        <v>0.33</v>
      </c>
      <c r="H79" s="64">
        <f t="shared" si="16"/>
        <v>0.98340000000000005</v>
      </c>
    </row>
    <row r="80" spans="1:8" s="109" customFormat="1" ht="47.25" customHeight="1">
      <c r="A80" s="62"/>
      <c r="B80" s="61" t="s">
        <v>240</v>
      </c>
      <c r="C80" s="65"/>
      <c r="D80" s="63">
        <v>2</v>
      </c>
      <c r="E80" s="63">
        <v>1.1599999999999999</v>
      </c>
      <c r="F80" s="63">
        <v>0.33</v>
      </c>
      <c r="G80" s="63">
        <v>1.66</v>
      </c>
      <c r="H80" s="64">
        <f t="shared" si="16"/>
        <v>4.9467999999999996</v>
      </c>
    </row>
    <row r="81" spans="1:8" s="109" customFormat="1" ht="47.25" customHeight="1">
      <c r="A81" s="62"/>
      <c r="B81" s="61" t="s">
        <v>217</v>
      </c>
      <c r="C81" s="62"/>
      <c r="D81" s="63">
        <v>2</v>
      </c>
      <c r="E81" s="63">
        <v>1.1599999999999999</v>
      </c>
      <c r="F81" s="63">
        <v>0.33</v>
      </c>
      <c r="G81" s="63">
        <v>4.58</v>
      </c>
      <c r="H81" s="64">
        <f t="shared" si="16"/>
        <v>13.648400000000001</v>
      </c>
    </row>
    <row r="82" spans="1:8" s="109" customFormat="1" ht="47.25" customHeight="1">
      <c r="A82" s="62"/>
      <c r="B82" s="61" t="s">
        <v>218</v>
      </c>
      <c r="C82" s="62"/>
      <c r="D82" s="63">
        <v>2</v>
      </c>
      <c r="E82" s="63">
        <v>1.1599999999999999</v>
      </c>
      <c r="F82" s="63">
        <v>0.33</v>
      </c>
      <c r="G82" s="63">
        <v>0</v>
      </c>
      <c r="H82" s="64">
        <v>0.38</v>
      </c>
    </row>
    <row r="83" spans="1:8" s="109" customFormat="1" ht="47.25" customHeight="1">
      <c r="A83" s="62"/>
      <c r="B83" s="61" t="s">
        <v>219</v>
      </c>
      <c r="C83" s="62"/>
      <c r="D83" s="63">
        <v>2</v>
      </c>
      <c r="E83" s="63">
        <v>1.1599999999999999</v>
      </c>
      <c r="F83" s="63">
        <v>0.66</v>
      </c>
      <c r="G83" s="63">
        <v>1.66</v>
      </c>
      <c r="H83" s="64">
        <f t="shared" ref="H83:H85" si="17">(E83+F83)*D83*G83</f>
        <v>6.0423999999999989</v>
      </c>
    </row>
    <row r="84" spans="1:8" s="109" customFormat="1" ht="47.25" customHeight="1">
      <c r="A84" s="62"/>
      <c r="B84" s="61" t="s">
        <v>240</v>
      </c>
      <c r="C84" s="65"/>
      <c r="D84" s="63">
        <v>2</v>
      </c>
      <c r="E84" s="63">
        <v>1.1599999999999999</v>
      </c>
      <c r="F84" s="63">
        <v>0.33</v>
      </c>
      <c r="G84" s="63">
        <v>1.66</v>
      </c>
      <c r="H84" s="64">
        <f t="shared" si="17"/>
        <v>4.9467999999999996</v>
      </c>
    </row>
    <row r="85" spans="1:8" s="109" customFormat="1" ht="47.25" customHeight="1">
      <c r="A85" s="62"/>
      <c r="B85" s="61" t="s">
        <v>219</v>
      </c>
      <c r="C85" s="62"/>
      <c r="D85" s="63">
        <v>2</v>
      </c>
      <c r="E85" s="63">
        <v>1.1599999999999999</v>
      </c>
      <c r="F85" s="63">
        <v>0.66</v>
      </c>
      <c r="G85" s="63">
        <v>6.08</v>
      </c>
      <c r="H85" s="64">
        <f t="shared" si="17"/>
        <v>22.1312</v>
      </c>
    </row>
    <row r="86" spans="1:8" s="109" customFormat="1" ht="47.25" customHeight="1">
      <c r="A86" s="62"/>
      <c r="B86" s="61" t="s">
        <v>220</v>
      </c>
      <c r="C86" s="62"/>
      <c r="D86" s="63">
        <v>2</v>
      </c>
      <c r="E86" s="63">
        <v>1.1599999999999999</v>
      </c>
      <c r="F86" s="63">
        <v>0.66</v>
      </c>
      <c r="G86" s="63">
        <v>0</v>
      </c>
      <c r="H86" s="64">
        <v>0.78</v>
      </c>
    </row>
    <row r="87" spans="1:8" s="109" customFormat="1" ht="47.25" customHeight="1">
      <c r="A87" s="62"/>
      <c r="B87" s="61" t="s">
        <v>221</v>
      </c>
      <c r="C87" s="62"/>
      <c r="D87" s="63">
        <v>2</v>
      </c>
      <c r="E87" s="63">
        <v>0.83</v>
      </c>
      <c r="F87" s="63">
        <v>0.83</v>
      </c>
      <c r="G87" s="63">
        <v>2.75</v>
      </c>
      <c r="H87" s="64">
        <f t="shared" ref="H87:H99" si="18">(E87+F87)*D87*G87</f>
        <v>9.129999999999999</v>
      </c>
    </row>
    <row r="88" spans="1:8" s="109" customFormat="1" ht="47.25" customHeight="1">
      <c r="A88" s="62"/>
      <c r="B88" s="61" t="s">
        <v>241</v>
      </c>
      <c r="C88" s="65"/>
      <c r="D88" s="63">
        <v>2</v>
      </c>
      <c r="E88" s="63">
        <v>0.83</v>
      </c>
      <c r="F88" s="63">
        <v>0.83</v>
      </c>
      <c r="G88" s="63">
        <v>1.41</v>
      </c>
      <c r="H88" s="64">
        <f t="shared" si="18"/>
        <v>4.6811999999999996</v>
      </c>
    </row>
    <row r="89" spans="1:8" s="109" customFormat="1" ht="47.25" customHeight="1">
      <c r="A89" s="62"/>
      <c r="B89" s="61" t="s">
        <v>221</v>
      </c>
      <c r="C89" s="62"/>
      <c r="D89" s="63">
        <v>2</v>
      </c>
      <c r="E89" s="63">
        <v>0.83</v>
      </c>
      <c r="F89" s="63">
        <v>0.83</v>
      </c>
      <c r="G89" s="63">
        <v>7.83</v>
      </c>
      <c r="H89" s="64">
        <f t="shared" si="18"/>
        <v>25.9956</v>
      </c>
    </row>
    <row r="90" spans="1:8" s="109" customFormat="1" ht="47.25" customHeight="1">
      <c r="A90" s="62"/>
      <c r="B90" s="61" t="s">
        <v>241</v>
      </c>
      <c r="C90" s="65"/>
      <c r="D90" s="63">
        <v>2</v>
      </c>
      <c r="E90" s="63">
        <v>0.83</v>
      </c>
      <c r="F90" s="63">
        <v>0.83</v>
      </c>
      <c r="G90" s="63">
        <v>1.41</v>
      </c>
      <c r="H90" s="64">
        <f t="shared" si="18"/>
        <v>4.6811999999999996</v>
      </c>
    </row>
    <row r="91" spans="1:8" s="109" customFormat="1" ht="47.25" customHeight="1">
      <c r="A91" s="62"/>
      <c r="B91" s="61" t="s">
        <v>221</v>
      </c>
      <c r="C91" s="62"/>
      <c r="D91" s="63">
        <v>2</v>
      </c>
      <c r="E91" s="63">
        <v>0.83</v>
      </c>
      <c r="F91" s="63">
        <v>0.83</v>
      </c>
      <c r="G91" s="63">
        <v>2.58</v>
      </c>
      <c r="H91" s="64">
        <f t="shared" si="18"/>
        <v>8.5655999999999999</v>
      </c>
    </row>
    <row r="92" spans="1:8" s="109" customFormat="1" ht="47.25" customHeight="1">
      <c r="A92" s="62"/>
      <c r="B92" s="61" t="s">
        <v>222</v>
      </c>
      <c r="C92" s="62"/>
      <c r="D92" s="63">
        <v>2</v>
      </c>
      <c r="E92" s="63">
        <v>1.1599999999999999</v>
      </c>
      <c r="F92" s="63">
        <v>0.66</v>
      </c>
      <c r="G92" s="63">
        <v>0.5</v>
      </c>
      <c r="H92" s="64">
        <f t="shared" si="18"/>
        <v>1.8199999999999998</v>
      </c>
    </row>
    <row r="93" spans="1:8" s="109" customFormat="1" ht="47.25" customHeight="1">
      <c r="A93" s="62"/>
      <c r="B93" s="61" t="s">
        <v>219</v>
      </c>
      <c r="C93" s="62"/>
      <c r="D93" s="63">
        <v>2</v>
      </c>
      <c r="E93" s="63">
        <v>1.1599999999999999</v>
      </c>
      <c r="F93" s="63">
        <v>0.66</v>
      </c>
      <c r="G93" s="63">
        <v>12.41</v>
      </c>
      <c r="H93" s="64">
        <f t="shared" si="18"/>
        <v>45.172399999999996</v>
      </c>
    </row>
    <row r="94" spans="1:8" s="109" customFormat="1" ht="47.25" customHeight="1">
      <c r="A94" s="62"/>
      <c r="B94" s="61" t="s">
        <v>223</v>
      </c>
      <c r="C94" s="62"/>
      <c r="D94" s="63">
        <v>2</v>
      </c>
      <c r="E94" s="63">
        <v>0.91</v>
      </c>
      <c r="F94" s="63">
        <v>0.57999999999999996</v>
      </c>
      <c r="G94" s="63">
        <v>1</v>
      </c>
      <c r="H94" s="64">
        <f t="shared" si="18"/>
        <v>2.98</v>
      </c>
    </row>
    <row r="95" spans="1:8" s="109" customFormat="1" ht="47.25" customHeight="1">
      <c r="A95" s="62"/>
      <c r="B95" s="61" t="s">
        <v>224</v>
      </c>
      <c r="C95" s="62"/>
      <c r="D95" s="63">
        <v>2</v>
      </c>
      <c r="E95" s="63">
        <v>0.66</v>
      </c>
      <c r="F95" s="63">
        <v>0.5</v>
      </c>
      <c r="G95" s="63">
        <v>3.16</v>
      </c>
      <c r="H95" s="64">
        <f t="shared" si="18"/>
        <v>7.3312000000000008</v>
      </c>
    </row>
    <row r="96" spans="1:8" s="109" customFormat="1" ht="47.25" customHeight="1">
      <c r="A96" s="62"/>
      <c r="B96" s="61" t="s">
        <v>186</v>
      </c>
      <c r="C96" s="62"/>
      <c r="D96" s="63">
        <v>2</v>
      </c>
      <c r="E96" s="63">
        <v>0.57999999999999996</v>
      </c>
      <c r="F96" s="63">
        <v>0.5</v>
      </c>
      <c r="G96" s="63">
        <v>1</v>
      </c>
      <c r="H96" s="64">
        <f t="shared" si="18"/>
        <v>2.16</v>
      </c>
    </row>
    <row r="97" spans="1:8" s="109" customFormat="1" ht="47.25" customHeight="1">
      <c r="A97" s="62"/>
      <c r="B97" s="61" t="s">
        <v>201</v>
      </c>
      <c r="C97" s="62"/>
      <c r="D97" s="63">
        <v>2</v>
      </c>
      <c r="E97" s="63">
        <v>0.66</v>
      </c>
      <c r="F97" s="63">
        <v>0.33</v>
      </c>
      <c r="G97" s="63">
        <v>8.83</v>
      </c>
      <c r="H97" s="64">
        <f t="shared" si="18"/>
        <v>17.4834</v>
      </c>
    </row>
    <row r="98" spans="1:8" s="109" customFormat="1" ht="47.25" customHeight="1">
      <c r="A98" s="62"/>
      <c r="B98" s="61" t="s">
        <v>242</v>
      </c>
      <c r="C98" s="65"/>
      <c r="D98" s="63">
        <v>2</v>
      </c>
      <c r="E98" s="63">
        <v>0.66</v>
      </c>
      <c r="F98" s="63">
        <v>0.33</v>
      </c>
      <c r="G98" s="63">
        <v>1.29</v>
      </c>
      <c r="H98" s="64">
        <f t="shared" si="18"/>
        <v>2.5542000000000002</v>
      </c>
    </row>
    <row r="99" spans="1:8" s="109" customFormat="1" ht="47.25" customHeight="1">
      <c r="A99" s="62"/>
      <c r="B99" s="61" t="s">
        <v>201</v>
      </c>
      <c r="C99" s="62"/>
      <c r="D99" s="63">
        <v>2</v>
      </c>
      <c r="E99" s="63">
        <v>0.66</v>
      </c>
      <c r="F99" s="63">
        <v>0.33</v>
      </c>
      <c r="G99" s="63">
        <v>2.5</v>
      </c>
      <c r="H99" s="64">
        <f t="shared" si="18"/>
        <v>4.95</v>
      </c>
    </row>
    <row r="100" spans="1:8" s="109" customFormat="1" ht="47.25" customHeight="1">
      <c r="A100" s="62"/>
      <c r="B100" s="61" t="s">
        <v>202</v>
      </c>
      <c r="C100" s="62"/>
      <c r="D100" s="63">
        <v>2</v>
      </c>
      <c r="E100" s="63">
        <v>0.66</v>
      </c>
      <c r="F100" s="63">
        <v>0.33</v>
      </c>
      <c r="G100" s="63">
        <v>0</v>
      </c>
      <c r="H100" s="64">
        <v>0.22</v>
      </c>
    </row>
    <row r="101" spans="1:8" s="109" customFormat="1" ht="47.25" customHeight="1">
      <c r="A101" s="62"/>
      <c r="B101" s="61" t="s">
        <v>163</v>
      </c>
      <c r="C101" s="62"/>
      <c r="D101" s="63">
        <v>2</v>
      </c>
      <c r="E101" s="63">
        <v>0.66</v>
      </c>
      <c r="F101" s="63">
        <v>0.33</v>
      </c>
      <c r="G101" s="63">
        <v>0.5</v>
      </c>
      <c r="H101" s="64">
        <f t="shared" ref="H101:H102" si="19">(E101+F101)*D101*G101</f>
        <v>0.99</v>
      </c>
    </row>
    <row r="102" spans="1:8" s="109" customFormat="1" ht="47.25" customHeight="1">
      <c r="A102" s="62"/>
      <c r="B102" s="61" t="s">
        <v>164</v>
      </c>
      <c r="C102" s="62"/>
      <c r="D102" s="63">
        <v>2</v>
      </c>
      <c r="E102" s="63">
        <v>0.66</v>
      </c>
      <c r="F102" s="63">
        <v>0.33</v>
      </c>
      <c r="G102" s="63">
        <v>2</v>
      </c>
      <c r="H102" s="64">
        <f t="shared" si="19"/>
        <v>3.96</v>
      </c>
    </row>
    <row r="103" spans="1:8" s="109" customFormat="1" ht="47.25" customHeight="1">
      <c r="A103" s="62"/>
      <c r="B103" s="61" t="s">
        <v>165</v>
      </c>
      <c r="C103" s="62"/>
      <c r="D103" s="63">
        <v>2</v>
      </c>
      <c r="E103" s="63">
        <v>0.66</v>
      </c>
      <c r="F103" s="63">
        <v>0.33</v>
      </c>
      <c r="G103" s="63">
        <v>0</v>
      </c>
      <c r="H103" s="64">
        <v>0.22</v>
      </c>
    </row>
    <row r="104" spans="1:8" s="109" customFormat="1" ht="47.25" customHeight="1">
      <c r="A104" s="62"/>
      <c r="B104" s="61" t="s">
        <v>163</v>
      </c>
      <c r="C104" s="62"/>
      <c r="D104" s="63">
        <v>2</v>
      </c>
      <c r="E104" s="63">
        <v>0.66</v>
      </c>
      <c r="F104" s="63">
        <v>0.33</v>
      </c>
      <c r="G104" s="63">
        <v>0.5</v>
      </c>
      <c r="H104" s="64">
        <f t="shared" ref="H104:H105" si="20">(E104+F104)*D104*G104</f>
        <v>0.99</v>
      </c>
    </row>
    <row r="105" spans="1:8" s="109" customFormat="1" ht="47.25" customHeight="1">
      <c r="A105" s="62"/>
      <c r="B105" s="61" t="s">
        <v>164</v>
      </c>
      <c r="C105" s="62"/>
      <c r="D105" s="63">
        <v>2</v>
      </c>
      <c r="E105" s="63">
        <v>0.66</v>
      </c>
      <c r="F105" s="63">
        <v>0.33</v>
      </c>
      <c r="G105" s="63">
        <v>2.58</v>
      </c>
      <c r="H105" s="64">
        <f t="shared" si="20"/>
        <v>5.1084000000000005</v>
      </c>
    </row>
    <row r="106" spans="1:8" s="109" customFormat="1" ht="47.25" customHeight="1">
      <c r="A106" s="62"/>
      <c r="B106" s="61" t="s">
        <v>165</v>
      </c>
      <c r="C106" s="62"/>
      <c r="D106" s="63">
        <v>2</v>
      </c>
      <c r="E106" s="63">
        <v>0.66</v>
      </c>
      <c r="F106" s="63">
        <v>0.33</v>
      </c>
      <c r="G106" s="63">
        <v>0</v>
      </c>
      <c r="H106" s="64">
        <v>0.22</v>
      </c>
    </row>
    <row r="107" spans="1:8" s="109" customFormat="1" ht="47.25" customHeight="1">
      <c r="A107" s="62"/>
      <c r="B107" s="61" t="s">
        <v>169</v>
      </c>
      <c r="C107" s="62"/>
      <c r="D107" s="63">
        <v>2</v>
      </c>
      <c r="E107" s="63">
        <v>1.5</v>
      </c>
      <c r="F107" s="63">
        <v>0.5</v>
      </c>
      <c r="G107" s="63">
        <v>0.5</v>
      </c>
      <c r="H107" s="64">
        <f t="shared" ref="H107:H108" si="21">(E107+F107)*D107*G107</f>
        <v>2</v>
      </c>
    </row>
    <row r="108" spans="1:8" s="109" customFormat="1" ht="47.25" customHeight="1">
      <c r="A108" s="62"/>
      <c r="B108" s="61" t="s">
        <v>170</v>
      </c>
      <c r="C108" s="62"/>
      <c r="D108" s="63">
        <v>2</v>
      </c>
      <c r="E108" s="63">
        <v>1.5</v>
      </c>
      <c r="F108" s="63">
        <v>0.5</v>
      </c>
      <c r="G108" s="63">
        <v>2.5</v>
      </c>
      <c r="H108" s="64">
        <f t="shared" si="21"/>
        <v>10</v>
      </c>
    </row>
    <row r="109" spans="1:8" s="109" customFormat="1" ht="47.25" customHeight="1">
      <c r="A109" s="62"/>
      <c r="B109" s="61" t="s">
        <v>171</v>
      </c>
      <c r="C109" s="62"/>
      <c r="D109" s="63">
        <v>2</v>
      </c>
      <c r="E109" s="63">
        <v>1.5</v>
      </c>
      <c r="F109" s="63">
        <v>0.5</v>
      </c>
      <c r="G109" s="63">
        <v>0</v>
      </c>
      <c r="H109" s="64">
        <v>0.75</v>
      </c>
    </row>
    <row r="110" spans="1:8" s="109" customFormat="1" ht="47.25" customHeight="1">
      <c r="A110" s="62"/>
      <c r="B110" s="61" t="s">
        <v>162</v>
      </c>
      <c r="C110" s="62"/>
      <c r="D110" s="63">
        <v>2</v>
      </c>
      <c r="E110" s="63">
        <v>1.1599999999999999</v>
      </c>
      <c r="F110" s="63">
        <v>0.83</v>
      </c>
      <c r="G110" s="63">
        <v>9.41</v>
      </c>
      <c r="H110" s="64">
        <f t="shared" ref="H110:H115" si="22">(E110+F110)*D110*G110</f>
        <v>37.451799999999999</v>
      </c>
    </row>
    <row r="111" spans="1:8" s="109" customFormat="1" ht="47.25" customHeight="1">
      <c r="A111" s="62"/>
      <c r="B111" s="61" t="s">
        <v>243</v>
      </c>
      <c r="C111" s="65"/>
      <c r="D111" s="63">
        <v>2</v>
      </c>
      <c r="E111" s="63">
        <v>1.1599999999999999</v>
      </c>
      <c r="F111" s="63">
        <v>0.83</v>
      </c>
      <c r="G111" s="63">
        <v>1.65</v>
      </c>
      <c r="H111" s="64">
        <f t="shared" si="22"/>
        <v>6.5669999999999993</v>
      </c>
    </row>
    <row r="112" spans="1:8" s="109" customFormat="1" ht="47.25" customHeight="1">
      <c r="A112" s="62"/>
      <c r="B112" s="61" t="s">
        <v>162</v>
      </c>
      <c r="C112" s="62"/>
      <c r="D112" s="63">
        <v>2</v>
      </c>
      <c r="E112" s="63">
        <v>1.1599999999999999</v>
      </c>
      <c r="F112" s="63">
        <v>0.83</v>
      </c>
      <c r="G112" s="63">
        <v>8</v>
      </c>
      <c r="H112" s="64">
        <f t="shared" si="22"/>
        <v>31.839999999999996</v>
      </c>
    </row>
    <row r="113" spans="1:8" s="109" customFormat="1" ht="47.25" customHeight="1">
      <c r="A113" s="62"/>
      <c r="B113" s="61" t="s">
        <v>217</v>
      </c>
      <c r="C113" s="62"/>
      <c r="D113" s="63">
        <v>2</v>
      </c>
      <c r="E113" s="63">
        <v>1.1599999999999999</v>
      </c>
      <c r="F113" s="63">
        <v>0.33</v>
      </c>
      <c r="G113" s="63">
        <v>1.33</v>
      </c>
      <c r="H113" s="64">
        <f t="shared" si="22"/>
        <v>3.9634</v>
      </c>
    </row>
    <row r="114" spans="1:8" s="109" customFormat="1" ht="47.25" customHeight="1">
      <c r="A114" s="62"/>
      <c r="B114" s="61" t="s">
        <v>240</v>
      </c>
      <c r="C114" s="65"/>
      <c r="D114" s="63">
        <v>2</v>
      </c>
      <c r="E114" s="63">
        <v>1.1599999999999999</v>
      </c>
      <c r="F114" s="63">
        <v>0.33</v>
      </c>
      <c r="G114" s="63">
        <v>1.66</v>
      </c>
      <c r="H114" s="64">
        <f t="shared" si="22"/>
        <v>4.9467999999999996</v>
      </c>
    </row>
    <row r="115" spans="1:8" s="109" customFormat="1" ht="47.25" customHeight="1">
      <c r="A115" s="62"/>
      <c r="B115" s="61" t="s">
        <v>217</v>
      </c>
      <c r="C115" s="62"/>
      <c r="D115" s="63">
        <v>2</v>
      </c>
      <c r="E115" s="63">
        <v>1.1599999999999999</v>
      </c>
      <c r="F115" s="63">
        <v>0.33</v>
      </c>
      <c r="G115" s="63">
        <v>6.5</v>
      </c>
      <c r="H115" s="64">
        <f t="shared" si="22"/>
        <v>19.37</v>
      </c>
    </row>
    <row r="116" spans="1:8" s="109" customFormat="1" ht="47.25" customHeight="1">
      <c r="A116" s="62"/>
      <c r="B116" s="61" t="s">
        <v>218</v>
      </c>
      <c r="C116" s="62"/>
      <c r="D116" s="63">
        <v>2</v>
      </c>
      <c r="E116" s="63">
        <v>1.1599999999999999</v>
      </c>
      <c r="F116" s="63">
        <v>0.33</v>
      </c>
      <c r="G116" s="63">
        <v>0</v>
      </c>
      <c r="H116" s="64">
        <v>0.38</v>
      </c>
    </row>
    <row r="117" spans="1:8" s="109" customFormat="1" ht="47.25" customHeight="1">
      <c r="A117" s="62"/>
      <c r="B117" s="61" t="s">
        <v>217</v>
      </c>
      <c r="C117" s="62"/>
      <c r="D117" s="63">
        <v>2</v>
      </c>
      <c r="E117" s="63">
        <v>1.1599999999999999</v>
      </c>
      <c r="F117" s="63">
        <v>0.33</v>
      </c>
      <c r="G117" s="63">
        <v>2.83</v>
      </c>
      <c r="H117" s="64">
        <f t="shared" ref="H117:H121" si="23">(E117+F117)*D117*G117</f>
        <v>8.4334000000000007</v>
      </c>
    </row>
    <row r="118" spans="1:8" s="109" customFormat="1" ht="47.25" customHeight="1">
      <c r="A118" s="62"/>
      <c r="B118" s="61" t="s">
        <v>240</v>
      </c>
      <c r="C118" s="65"/>
      <c r="D118" s="63">
        <v>2</v>
      </c>
      <c r="E118" s="63">
        <v>1.1599999999999999</v>
      </c>
      <c r="F118" s="63">
        <v>0.33</v>
      </c>
      <c r="G118" s="63">
        <v>1.66</v>
      </c>
      <c r="H118" s="64">
        <f t="shared" si="23"/>
        <v>4.9467999999999996</v>
      </c>
    </row>
    <row r="119" spans="1:8" s="109" customFormat="1" ht="47.25" customHeight="1">
      <c r="A119" s="62"/>
      <c r="B119" s="61" t="s">
        <v>217</v>
      </c>
      <c r="C119" s="62"/>
      <c r="D119" s="63">
        <v>2</v>
      </c>
      <c r="E119" s="63">
        <v>1.1599999999999999</v>
      </c>
      <c r="F119" s="63">
        <v>0.33</v>
      </c>
      <c r="G119" s="63">
        <v>7</v>
      </c>
      <c r="H119" s="64">
        <f t="shared" si="23"/>
        <v>20.86</v>
      </c>
    </row>
    <row r="120" spans="1:8" s="109" customFormat="1" ht="47.25" customHeight="1">
      <c r="A120" s="62"/>
      <c r="B120" s="61" t="s">
        <v>240</v>
      </c>
      <c r="C120" s="65"/>
      <c r="D120" s="63">
        <v>2</v>
      </c>
      <c r="E120" s="63">
        <v>1.1599999999999999</v>
      </c>
      <c r="F120" s="63">
        <v>0.33</v>
      </c>
      <c r="G120" s="63">
        <v>1.66</v>
      </c>
      <c r="H120" s="64">
        <f t="shared" si="23"/>
        <v>4.9467999999999996</v>
      </c>
    </row>
    <row r="121" spans="1:8" s="109" customFormat="1" ht="47.25" customHeight="1">
      <c r="A121" s="62"/>
      <c r="B121" s="61" t="s">
        <v>217</v>
      </c>
      <c r="C121" s="62"/>
      <c r="D121" s="63">
        <v>2</v>
      </c>
      <c r="E121" s="63">
        <v>1.1599999999999999</v>
      </c>
      <c r="F121" s="63">
        <v>0.33</v>
      </c>
      <c r="G121" s="63">
        <v>6.33</v>
      </c>
      <c r="H121" s="64">
        <f t="shared" si="23"/>
        <v>18.863399999999999</v>
      </c>
    </row>
    <row r="122" spans="1:8" s="109" customFormat="1" ht="47.25" customHeight="1">
      <c r="A122" s="62"/>
      <c r="B122" s="61" t="s">
        <v>218</v>
      </c>
      <c r="C122" s="62"/>
      <c r="D122" s="63">
        <v>2</v>
      </c>
      <c r="E122" s="63">
        <v>1.1599999999999999</v>
      </c>
      <c r="F122" s="63">
        <v>0.33</v>
      </c>
      <c r="G122" s="63">
        <v>0</v>
      </c>
      <c r="H122" s="64">
        <v>0.38</v>
      </c>
    </row>
    <row r="123" spans="1:8" s="109" customFormat="1" ht="47.25" customHeight="1">
      <c r="A123" s="62"/>
      <c r="B123" s="61" t="s">
        <v>225</v>
      </c>
      <c r="C123" s="62"/>
      <c r="D123" s="63">
        <v>2</v>
      </c>
      <c r="E123" s="63">
        <v>1.1599999999999999</v>
      </c>
      <c r="F123" s="63">
        <v>0.5</v>
      </c>
      <c r="G123" s="63">
        <v>5.41</v>
      </c>
      <c r="H123" s="64">
        <f t="shared" ref="H123:H129" si="24">(E123+F123)*D123*G123</f>
        <v>17.961199999999998</v>
      </c>
    </row>
    <row r="124" spans="1:8" s="109" customFormat="1" ht="47.25" customHeight="1">
      <c r="A124" s="62"/>
      <c r="B124" s="61" t="s">
        <v>244</v>
      </c>
      <c r="C124" s="65"/>
      <c r="D124" s="63">
        <v>2</v>
      </c>
      <c r="E124" s="63">
        <v>1.1599999999999999</v>
      </c>
      <c r="F124" s="63">
        <v>0.5</v>
      </c>
      <c r="G124" s="63">
        <v>1.66</v>
      </c>
      <c r="H124" s="64">
        <f t="shared" si="24"/>
        <v>5.5111999999999997</v>
      </c>
    </row>
    <row r="125" spans="1:8" s="109" customFormat="1" ht="47.25" customHeight="1">
      <c r="A125" s="62"/>
      <c r="B125" s="61" t="s">
        <v>225</v>
      </c>
      <c r="C125" s="62"/>
      <c r="D125" s="63">
        <v>2</v>
      </c>
      <c r="E125" s="63">
        <v>1.1599999999999999</v>
      </c>
      <c r="F125" s="63">
        <v>0.5</v>
      </c>
      <c r="G125" s="63">
        <v>3.58</v>
      </c>
      <c r="H125" s="64">
        <f t="shared" si="24"/>
        <v>11.8856</v>
      </c>
    </row>
    <row r="126" spans="1:8" s="109" customFormat="1" ht="47.25" customHeight="1">
      <c r="A126" s="62"/>
      <c r="B126" s="61" t="s">
        <v>244</v>
      </c>
      <c r="C126" s="65"/>
      <c r="D126" s="63">
        <v>2</v>
      </c>
      <c r="E126" s="63">
        <v>1.1599999999999999</v>
      </c>
      <c r="F126" s="63">
        <v>0.5</v>
      </c>
      <c r="G126" s="63">
        <v>1.66</v>
      </c>
      <c r="H126" s="64">
        <f t="shared" si="24"/>
        <v>5.5111999999999997</v>
      </c>
    </row>
    <row r="127" spans="1:8" s="109" customFormat="1" ht="47.25" customHeight="1">
      <c r="A127" s="62"/>
      <c r="B127" s="61" t="s">
        <v>225</v>
      </c>
      <c r="C127" s="62"/>
      <c r="D127" s="63">
        <v>2</v>
      </c>
      <c r="E127" s="63">
        <v>1.1599999999999999</v>
      </c>
      <c r="F127" s="63">
        <v>0.5</v>
      </c>
      <c r="G127" s="63">
        <v>6.91</v>
      </c>
      <c r="H127" s="64">
        <f t="shared" si="24"/>
        <v>22.941199999999998</v>
      </c>
    </row>
    <row r="128" spans="1:8" s="109" customFormat="1" ht="47.25" customHeight="1">
      <c r="A128" s="62"/>
      <c r="B128" s="61" t="s">
        <v>226</v>
      </c>
      <c r="C128" s="62"/>
      <c r="D128" s="63">
        <v>2</v>
      </c>
      <c r="E128" s="63">
        <v>0.83</v>
      </c>
      <c r="F128" s="63">
        <v>0.75</v>
      </c>
      <c r="G128" s="63">
        <v>1</v>
      </c>
      <c r="H128" s="64">
        <f t="shared" si="24"/>
        <v>3.16</v>
      </c>
    </row>
    <row r="129" spans="1:8" s="109" customFormat="1" ht="47.25" customHeight="1">
      <c r="A129" s="62"/>
      <c r="B129" s="61" t="s">
        <v>217</v>
      </c>
      <c r="C129" s="62"/>
      <c r="D129" s="63">
        <v>2</v>
      </c>
      <c r="E129" s="63">
        <v>1.1599999999999999</v>
      </c>
      <c r="F129" s="63">
        <v>0.33</v>
      </c>
      <c r="G129" s="63">
        <v>7.66</v>
      </c>
      <c r="H129" s="64">
        <f t="shared" si="24"/>
        <v>22.826799999999999</v>
      </c>
    </row>
    <row r="130" spans="1:8" s="109" customFormat="1" ht="47.25" customHeight="1">
      <c r="A130" s="62"/>
      <c r="B130" s="61" t="s">
        <v>218</v>
      </c>
      <c r="C130" s="62"/>
      <c r="D130" s="63">
        <v>2</v>
      </c>
      <c r="E130" s="63">
        <v>1.1599999999999999</v>
      </c>
      <c r="F130" s="63">
        <v>0.33</v>
      </c>
      <c r="G130" s="63">
        <v>0</v>
      </c>
      <c r="H130" s="64">
        <v>0.38</v>
      </c>
    </row>
    <row r="131" spans="1:8" ht="19.5" customHeight="1">
      <c r="A131" s="54"/>
      <c r="B131" s="56"/>
      <c r="C131" s="45"/>
      <c r="D131" s="49"/>
      <c r="E131" s="49"/>
      <c r="F131" s="49"/>
      <c r="G131" s="49"/>
      <c r="H131" s="55"/>
    </row>
    <row r="132" spans="1:8" ht="54" customHeight="1">
      <c r="A132" s="110"/>
      <c r="B132" s="57" t="s">
        <v>128</v>
      </c>
      <c r="C132" s="58" t="s">
        <v>173</v>
      </c>
      <c r="D132" s="57"/>
      <c r="E132" s="59"/>
      <c r="F132" s="59"/>
      <c r="G132" s="59"/>
      <c r="H132" s="60">
        <f>SUM(H22:H131)</f>
        <v>853.97100000000057</v>
      </c>
    </row>
    <row r="133" spans="1:8" ht="37.5">
      <c r="A133" s="69"/>
      <c r="B133" s="70"/>
      <c r="C133" s="71"/>
      <c r="D133" s="70"/>
      <c r="E133" s="72"/>
      <c r="F133" s="72"/>
      <c r="G133" s="72"/>
      <c r="H133" s="73"/>
    </row>
    <row r="134" spans="1:8" ht="60">
      <c r="A134" s="670" t="s">
        <v>146</v>
      </c>
      <c r="B134" s="671"/>
      <c r="C134" s="671"/>
      <c r="D134" s="671"/>
      <c r="E134" s="671"/>
      <c r="F134" s="671"/>
      <c r="G134" s="671"/>
      <c r="H134" s="672"/>
    </row>
    <row r="135" spans="1:8" ht="45">
      <c r="A135" s="673" t="s">
        <v>145</v>
      </c>
      <c r="B135" s="674"/>
      <c r="C135" s="674"/>
      <c r="D135" s="674"/>
      <c r="E135" s="674"/>
      <c r="F135" s="674"/>
      <c r="G135" s="674"/>
      <c r="H135" s="675"/>
    </row>
    <row r="136" spans="1:8" ht="35.25">
      <c r="A136" s="676"/>
      <c r="B136" s="677"/>
      <c r="C136" s="677"/>
      <c r="D136" s="677"/>
      <c r="E136" s="677"/>
      <c r="F136" s="677"/>
      <c r="G136" s="677"/>
      <c r="H136" s="678"/>
    </row>
    <row r="137" spans="1:8" ht="33.75">
      <c r="A137" s="679"/>
      <c r="B137" s="679"/>
      <c r="C137" s="679"/>
      <c r="D137" s="679"/>
      <c r="E137" s="679"/>
      <c r="F137" s="679"/>
      <c r="G137" s="679"/>
      <c r="H137" s="679"/>
    </row>
    <row r="138" spans="1:8" ht="37.5">
      <c r="A138" s="680" t="s">
        <v>144</v>
      </c>
      <c r="B138" s="680"/>
      <c r="C138" s="669" t="s">
        <v>143</v>
      </c>
      <c r="D138" s="669"/>
      <c r="E138" s="669"/>
      <c r="F138" s="680" t="s">
        <v>142</v>
      </c>
      <c r="G138" s="680"/>
      <c r="H138" s="89">
        <v>45118</v>
      </c>
    </row>
    <row r="139" spans="1:8" ht="37.5">
      <c r="A139" s="680" t="s">
        <v>141</v>
      </c>
      <c r="B139" s="680"/>
      <c r="C139" s="669"/>
      <c r="D139" s="669"/>
      <c r="E139" s="669"/>
      <c r="F139" s="680" t="s">
        <v>140</v>
      </c>
      <c r="G139" s="680"/>
      <c r="H139" s="90"/>
    </row>
    <row r="140" spans="1:8" ht="37.5">
      <c r="A140" s="680" t="s">
        <v>139</v>
      </c>
      <c r="B140" s="680"/>
      <c r="C140" s="669"/>
      <c r="D140" s="669"/>
      <c r="E140" s="669"/>
      <c r="F140" s="684" t="s">
        <v>138</v>
      </c>
      <c r="G140" s="684"/>
      <c r="H140" s="91"/>
    </row>
    <row r="141" spans="1:8" ht="37.5">
      <c r="A141" s="669" t="s">
        <v>137</v>
      </c>
      <c r="B141" s="685" t="s">
        <v>108</v>
      </c>
      <c r="C141" s="685" t="s">
        <v>109</v>
      </c>
      <c r="D141" s="685" t="s">
        <v>136</v>
      </c>
      <c r="E141" s="685"/>
      <c r="F141" s="685"/>
      <c r="G141" s="685"/>
      <c r="H141" s="669" t="s">
        <v>135</v>
      </c>
    </row>
    <row r="142" spans="1:8" ht="37.5">
      <c r="A142" s="669"/>
      <c r="B142" s="685"/>
      <c r="C142" s="685"/>
      <c r="D142" s="92" t="s">
        <v>7</v>
      </c>
      <c r="E142" s="92" t="s">
        <v>134</v>
      </c>
      <c r="F142" s="92" t="s">
        <v>150</v>
      </c>
      <c r="G142" s="92" t="s">
        <v>133</v>
      </c>
      <c r="H142" s="669"/>
    </row>
    <row r="143" spans="1:8" ht="41.25">
      <c r="A143" s="52"/>
      <c r="B143" s="51" t="s">
        <v>132</v>
      </c>
      <c r="C143" s="92"/>
      <c r="D143" s="92"/>
      <c r="E143" s="92"/>
      <c r="F143" s="92"/>
      <c r="G143" s="92"/>
      <c r="H143" s="93"/>
    </row>
    <row r="144" spans="1:8" ht="37.5">
      <c r="A144" s="97"/>
      <c r="B144" s="68"/>
      <c r="C144" s="96"/>
      <c r="D144" s="92"/>
      <c r="E144" s="92"/>
      <c r="F144" s="92"/>
      <c r="G144" s="92"/>
      <c r="H144" s="93"/>
    </row>
    <row r="145" spans="1:8" ht="325.5" customHeight="1">
      <c r="A145" s="86">
        <v>10</v>
      </c>
      <c r="B145" s="53" t="s">
        <v>49</v>
      </c>
      <c r="C145" s="62"/>
      <c r="D145" s="92"/>
      <c r="E145" s="92"/>
      <c r="F145" s="92"/>
      <c r="G145" s="92"/>
      <c r="H145" s="93"/>
    </row>
    <row r="146" spans="1:8" ht="79.5" customHeight="1">
      <c r="A146" s="62"/>
      <c r="B146" s="105" t="s">
        <v>227</v>
      </c>
      <c r="C146" s="62"/>
      <c r="D146" s="92"/>
      <c r="E146" s="92"/>
      <c r="F146" s="92"/>
      <c r="G146" s="92"/>
      <c r="H146" s="93"/>
    </row>
    <row r="147" spans="1:8" ht="54.75" customHeight="1">
      <c r="A147" s="62"/>
      <c r="B147" s="61" t="s">
        <v>228</v>
      </c>
      <c r="C147" s="62"/>
      <c r="D147" s="63">
        <v>2</v>
      </c>
      <c r="E147" s="63">
        <v>0.83</v>
      </c>
      <c r="F147" s="63">
        <v>0.66</v>
      </c>
      <c r="G147" s="63">
        <v>0.5</v>
      </c>
      <c r="H147" s="64">
        <f t="shared" ref="H147:H152" si="25">(E147+F147)*D147*G147</f>
        <v>1.49</v>
      </c>
    </row>
    <row r="148" spans="1:8" ht="54.75" customHeight="1">
      <c r="A148" s="62"/>
      <c r="B148" s="61" t="s">
        <v>210</v>
      </c>
      <c r="C148" s="62"/>
      <c r="D148" s="63">
        <v>2</v>
      </c>
      <c r="E148" s="63">
        <v>0.83</v>
      </c>
      <c r="F148" s="63">
        <v>0.66</v>
      </c>
      <c r="G148" s="63">
        <v>2.75</v>
      </c>
      <c r="H148" s="64">
        <f t="shared" si="25"/>
        <v>8.1950000000000003</v>
      </c>
    </row>
    <row r="149" spans="1:8" ht="54.75" customHeight="1">
      <c r="A149" s="62"/>
      <c r="B149" s="61" t="s">
        <v>211</v>
      </c>
      <c r="C149" s="62"/>
      <c r="D149" s="63">
        <v>2</v>
      </c>
      <c r="E149" s="63">
        <v>0.75</v>
      </c>
      <c r="F149" s="63">
        <v>0.66</v>
      </c>
      <c r="G149" s="63">
        <v>1.5</v>
      </c>
      <c r="H149" s="64">
        <f t="shared" si="25"/>
        <v>4.2300000000000004</v>
      </c>
    </row>
    <row r="150" spans="1:8" ht="54.75" customHeight="1">
      <c r="A150" s="62"/>
      <c r="B150" s="61" t="s">
        <v>212</v>
      </c>
      <c r="C150" s="62"/>
      <c r="D150" s="63">
        <v>2</v>
      </c>
      <c r="E150" s="63">
        <v>0.66</v>
      </c>
      <c r="F150" s="63">
        <v>0.66</v>
      </c>
      <c r="G150" s="63">
        <v>4.58</v>
      </c>
      <c r="H150" s="64">
        <f t="shared" si="25"/>
        <v>12.091200000000001</v>
      </c>
    </row>
    <row r="151" spans="1:8" ht="54.75" customHeight="1">
      <c r="A151" s="62"/>
      <c r="B151" s="61" t="s">
        <v>213</v>
      </c>
      <c r="C151" s="62"/>
      <c r="D151" s="63">
        <v>2</v>
      </c>
      <c r="E151" s="63">
        <v>0.66</v>
      </c>
      <c r="F151" s="63">
        <v>0.57999999999999996</v>
      </c>
      <c r="G151" s="63">
        <v>1.5</v>
      </c>
      <c r="H151" s="64">
        <f t="shared" si="25"/>
        <v>3.7199999999999998</v>
      </c>
    </row>
    <row r="152" spans="1:8" ht="54.75" customHeight="1">
      <c r="A152" s="62"/>
      <c r="B152" s="61" t="s">
        <v>214</v>
      </c>
      <c r="C152" s="62"/>
      <c r="D152" s="63">
        <v>2</v>
      </c>
      <c r="E152" s="63">
        <v>0.66</v>
      </c>
      <c r="F152" s="63">
        <v>0.5</v>
      </c>
      <c r="G152" s="63">
        <v>3.5</v>
      </c>
      <c r="H152" s="64">
        <f t="shared" si="25"/>
        <v>8.120000000000001</v>
      </c>
    </row>
    <row r="153" spans="1:8" ht="54.75" customHeight="1">
      <c r="A153" s="62"/>
      <c r="B153" s="61" t="s">
        <v>215</v>
      </c>
      <c r="C153" s="62"/>
      <c r="D153" s="63">
        <v>2</v>
      </c>
      <c r="E153" s="63">
        <v>0.66</v>
      </c>
      <c r="F153" s="63">
        <v>0.5</v>
      </c>
      <c r="G153" s="63">
        <v>0</v>
      </c>
      <c r="H153" s="64">
        <v>0.33</v>
      </c>
    </row>
    <row r="154" spans="1:8" ht="54.75" customHeight="1">
      <c r="A154" s="62"/>
      <c r="B154" s="61" t="s">
        <v>163</v>
      </c>
      <c r="C154" s="62"/>
      <c r="D154" s="63">
        <v>2</v>
      </c>
      <c r="E154" s="63">
        <v>0.66</v>
      </c>
      <c r="F154" s="63">
        <v>0.33</v>
      </c>
      <c r="G154" s="63">
        <v>0.5</v>
      </c>
      <c r="H154" s="64">
        <f t="shared" ref="H154:H155" si="26">(E154+F154)*D154*G154</f>
        <v>0.99</v>
      </c>
    </row>
    <row r="155" spans="1:8" ht="54.75" customHeight="1">
      <c r="A155" s="62"/>
      <c r="B155" s="61" t="s">
        <v>164</v>
      </c>
      <c r="C155" s="62"/>
      <c r="D155" s="63">
        <v>2</v>
      </c>
      <c r="E155" s="63">
        <v>0.66</v>
      </c>
      <c r="F155" s="63">
        <v>0.33</v>
      </c>
      <c r="G155" s="63">
        <v>10.08</v>
      </c>
      <c r="H155" s="64">
        <f t="shared" si="26"/>
        <v>19.958400000000001</v>
      </c>
    </row>
    <row r="156" spans="1:8" ht="54.75" customHeight="1">
      <c r="A156" s="62"/>
      <c r="B156" s="61" t="s">
        <v>165</v>
      </c>
      <c r="C156" s="62"/>
      <c r="D156" s="63">
        <v>2</v>
      </c>
      <c r="E156" s="63">
        <v>0.66</v>
      </c>
      <c r="F156" s="63">
        <v>0.33</v>
      </c>
      <c r="G156" s="63">
        <v>0</v>
      </c>
      <c r="H156" s="64">
        <v>0.22</v>
      </c>
    </row>
    <row r="157" spans="1:8" ht="54.75" customHeight="1">
      <c r="A157" s="62"/>
      <c r="B157" s="61" t="s">
        <v>229</v>
      </c>
      <c r="C157" s="62"/>
      <c r="D157" s="63">
        <v>2</v>
      </c>
      <c r="E157" s="63">
        <v>0.66</v>
      </c>
      <c r="F157" s="63">
        <v>0.5</v>
      </c>
      <c r="G157" s="63">
        <v>0.5</v>
      </c>
      <c r="H157" s="64">
        <f t="shared" ref="H157:H160" si="27">(E157+F157)*D157*G157</f>
        <v>1.1600000000000001</v>
      </c>
    </row>
    <row r="158" spans="1:8" ht="54.75" customHeight="1">
      <c r="A158" s="62"/>
      <c r="B158" s="61" t="s">
        <v>176</v>
      </c>
      <c r="C158" s="62"/>
      <c r="D158" s="63">
        <v>2</v>
      </c>
      <c r="E158" s="63">
        <v>0.66</v>
      </c>
      <c r="F158" s="63">
        <v>0.5</v>
      </c>
      <c r="G158" s="63">
        <v>4</v>
      </c>
      <c r="H158" s="64">
        <f t="shared" si="27"/>
        <v>9.2800000000000011</v>
      </c>
    </row>
    <row r="159" spans="1:8" ht="54.75" customHeight="1">
      <c r="A159" s="62"/>
      <c r="B159" s="61" t="s">
        <v>186</v>
      </c>
      <c r="C159" s="62"/>
      <c r="D159" s="63">
        <v>2</v>
      </c>
      <c r="E159" s="63">
        <v>0.57999999999999996</v>
      </c>
      <c r="F159" s="63">
        <v>0.5</v>
      </c>
      <c r="G159" s="63">
        <v>1.5</v>
      </c>
      <c r="H159" s="64">
        <f t="shared" si="27"/>
        <v>3.24</v>
      </c>
    </row>
    <row r="160" spans="1:8" ht="54.75" customHeight="1">
      <c r="A160" s="62"/>
      <c r="B160" s="61" t="s">
        <v>164</v>
      </c>
      <c r="C160" s="62"/>
      <c r="D160" s="63">
        <v>2</v>
      </c>
      <c r="E160" s="63">
        <v>0.66</v>
      </c>
      <c r="F160" s="63">
        <v>0.33</v>
      </c>
      <c r="G160" s="63">
        <v>5.5</v>
      </c>
      <c r="H160" s="64">
        <f t="shared" si="27"/>
        <v>10.89</v>
      </c>
    </row>
    <row r="161" spans="1:8" ht="54.75" customHeight="1">
      <c r="A161" s="62"/>
      <c r="B161" s="61" t="s">
        <v>165</v>
      </c>
      <c r="C161" s="62"/>
      <c r="D161" s="63">
        <v>2</v>
      </c>
      <c r="E161" s="63">
        <v>0.66</v>
      </c>
      <c r="F161" s="63">
        <v>0.33</v>
      </c>
      <c r="G161" s="63">
        <v>0</v>
      </c>
      <c r="H161" s="64">
        <v>0.22</v>
      </c>
    </row>
    <row r="162" spans="1:8" ht="54.75" customHeight="1">
      <c r="A162" s="62"/>
      <c r="B162" s="102" t="s">
        <v>163</v>
      </c>
      <c r="C162" s="65"/>
      <c r="D162" s="100">
        <v>2</v>
      </c>
      <c r="E162" s="100">
        <v>0.66</v>
      </c>
      <c r="F162" s="100">
        <v>0.33</v>
      </c>
      <c r="G162" s="100">
        <v>0.5</v>
      </c>
      <c r="H162" s="103">
        <f t="shared" ref="H162:H163" si="28">(E162+F162)*D162*G162</f>
        <v>0.99</v>
      </c>
    </row>
    <row r="163" spans="1:8" ht="54.75" customHeight="1">
      <c r="A163" s="62"/>
      <c r="B163" s="102" t="s">
        <v>164</v>
      </c>
      <c r="C163" s="65"/>
      <c r="D163" s="100">
        <v>2</v>
      </c>
      <c r="E163" s="100">
        <v>0.66</v>
      </c>
      <c r="F163" s="100">
        <v>0.33</v>
      </c>
      <c r="G163" s="100">
        <v>2.25</v>
      </c>
      <c r="H163" s="103">
        <f t="shared" si="28"/>
        <v>4.4550000000000001</v>
      </c>
    </row>
    <row r="164" spans="1:8" ht="54.75" customHeight="1">
      <c r="A164" s="62"/>
      <c r="B164" s="102" t="s">
        <v>165</v>
      </c>
      <c r="C164" s="65"/>
      <c r="D164" s="100">
        <v>2</v>
      </c>
      <c r="E164" s="100">
        <v>0.66</v>
      </c>
      <c r="F164" s="100">
        <v>0.33</v>
      </c>
      <c r="G164" s="100">
        <v>0</v>
      </c>
      <c r="H164" s="103">
        <v>0.22</v>
      </c>
    </row>
    <row r="165" spans="1:8" ht="54.75" customHeight="1">
      <c r="A165" s="62"/>
      <c r="B165" s="102" t="s">
        <v>163</v>
      </c>
      <c r="C165" s="65"/>
      <c r="D165" s="100">
        <v>2</v>
      </c>
      <c r="E165" s="100">
        <v>0.66</v>
      </c>
      <c r="F165" s="100">
        <v>0.33</v>
      </c>
      <c r="G165" s="100">
        <v>0.5</v>
      </c>
      <c r="H165" s="103">
        <f t="shared" ref="H165:H166" si="29">(E165+F165)*D165*G165</f>
        <v>0.99</v>
      </c>
    </row>
    <row r="166" spans="1:8" ht="54.75" customHeight="1">
      <c r="A166" s="62"/>
      <c r="B166" s="102" t="s">
        <v>164</v>
      </c>
      <c r="C166" s="65"/>
      <c r="D166" s="100">
        <v>2</v>
      </c>
      <c r="E166" s="100">
        <v>0.66</v>
      </c>
      <c r="F166" s="100">
        <v>0.33</v>
      </c>
      <c r="G166" s="100">
        <v>0.91</v>
      </c>
      <c r="H166" s="103">
        <f t="shared" si="29"/>
        <v>1.8018000000000001</v>
      </c>
    </row>
    <row r="167" spans="1:8" ht="54.75" customHeight="1">
      <c r="A167" s="62"/>
      <c r="B167" s="102" t="s">
        <v>165</v>
      </c>
      <c r="C167" s="65"/>
      <c r="D167" s="100">
        <v>2</v>
      </c>
      <c r="E167" s="100">
        <v>0.66</v>
      </c>
      <c r="F167" s="100">
        <v>0.33</v>
      </c>
      <c r="G167" s="100">
        <v>0</v>
      </c>
      <c r="H167" s="103">
        <v>0.22</v>
      </c>
    </row>
    <row r="168" spans="1:8" ht="54.75" customHeight="1">
      <c r="A168" s="62"/>
      <c r="B168" s="61" t="s">
        <v>163</v>
      </c>
      <c r="C168" s="62"/>
      <c r="D168" s="63">
        <v>2</v>
      </c>
      <c r="E168" s="63">
        <v>0.66</v>
      </c>
      <c r="F168" s="63">
        <v>0.33</v>
      </c>
      <c r="G168" s="63">
        <v>0.5</v>
      </c>
      <c r="H168" s="64">
        <f t="shared" ref="H168:H169" si="30">(E168+F168)*D168*G168</f>
        <v>0.99</v>
      </c>
    </row>
    <row r="169" spans="1:8" ht="54.75" customHeight="1">
      <c r="A169" s="62"/>
      <c r="B169" s="61" t="s">
        <v>164</v>
      </c>
      <c r="C169" s="62"/>
      <c r="D169" s="63">
        <v>2</v>
      </c>
      <c r="E169" s="63">
        <v>0.66</v>
      </c>
      <c r="F169" s="63">
        <v>0.33</v>
      </c>
      <c r="G169" s="63">
        <v>3.66</v>
      </c>
      <c r="H169" s="64">
        <f t="shared" si="30"/>
        <v>7.2468000000000004</v>
      </c>
    </row>
    <row r="170" spans="1:8" ht="54.75" customHeight="1">
      <c r="A170" s="62"/>
      <c r="B170" s="61" t="s">
        <v>165</v>
      </c>
      <c r="C170" s="62"/>
      <c r="D170" s="63">
        <v>2</v>
      </c>
      <c r="E170" s="63">
        <v>0.66</v>
      </c>
      <c r="F170" s="63">
        <v>0.33</v>
      </c>
      <c r="G170" s="63">
        <v>0</v>
      </c>
      <c r="H170" s="64">
        <v>0.22</v>
      </c>
    </row>
    <row r="171" spans="1:8" ht="54.75" customHeight="1">
      <c r="A171" s="62"/>
      <c r="B171" s="61" t="s">
        <v>163</v>
      </c>
      <c r="C171" s="62"/>
      <c r="D171" s="63">
        <v>2</v>
      </c>
      <c r="E171" s="63">
        <v>0.66</v>
      </c>
      <c r="F171" s="63">
        <v>0.33</v>
      </c>
      <c r="G171" s="63">
        <v>0.5</v>
      </c>
      <c r="H171" s="64">
        <f t="shared" ref="H171:H172" si="31">(E171+F171)*D171*G171</f>
        <v>0.99</v>
      </c>
    </row>
    <row r="172" spans="1:8" ht="54.75" customHeight="1">
      <c r="A172" s="62"/>
      <c r="B172" s="61" t="s">
        <v>164</v>
      </c>
      <c r="C172" s="62"/>
      <c r="D172" s="63">
        <v>2</v>
      </c>
      <c r="E172" s="63">
        <v>0.66</v>
      </c>
      <c r="F172" s="63">
        <v>0.33</v>
      </c>
      <c r="G172" s="63">
        <v>10.08</v>
      </c>
      <c r="H172" s="64">
        <f t="shared" si="31"/>
        <v>19.958400000000001</v>
      </c>
    </row>
    <row r="173" spans="1:8" ht="54.75" customHeight="1">
      <c r="A173" s="62"/>
      <c r="B173" s="61" t="s">
        <v>165</v>
      </c>
      <c r="C173" s="62"/>
      <c r="D173" s="63">
        <v>2</v>
      </c>
      <c r="E173" s="63">
        <v>0.66</v>
      </c>
      <c r="F173" s="63">
        <v>0.33</v>
      </c>
      <c r="G173" s="63">
        <v>0</v>
      </c>
      <c r="H173" s="64">
        <v>0.22</v>
      </c>
    </row>
    <row r="174" spans="1:8" ht="54.75" customHeight="1">
      <c r="A174" s="62"/>
      <c r="B174" s="61" t="s">
        <v>163</v>
      </c>
      <c r="C174" s="62"/>
      <c r="D174" s="63">
        <v>2</v>
      </c>
      <c r="E174" s="63">
        <v>0.66</v>
      </c>
      <c r="F174" s="63">
        <v>0.33</v>
      </c>
      <c r="G174" s="63">
        <v>0.5</v>
      </c>
      <c r="H174" s="64">
        <f t="shared" ref="H174:H175" si="32">(E174+F174)*D174*G174</f>
        <v>0.99</v>
      </c>
    </row>
    <row r="175" spans="1:8" ht="54.75" customHeight="1">
      <c r="A175" s="62"/>
      <c r="B175" s="61" t="s">
        <v>164</v>
      </c>
      <c r="C175" s="62"/>
      <c r="D175" s="63">
        <v>2</v>
      </c>
      <c r="E175" s="63">
        <v>0.66</v>
      </c>
      <c r="F175" s="63">
        <v>0.33</v>
      </c>
      <c r="G175" s="63">
        <v>10.75</v>
      </c>
      <c r="H175" s="64">
        <f t="shared" si="32"/>
        <v>21.285</v>
      </c>
    </row>
    <row r="176" spans="1:8" ht="54.75" customHeight="1">
      <c r="A176" s="62"/>
      <c r="B176" s="61" t="s">
        <v>165</v>
      </c>
      <c r="C176" s="62"/>
      <c r="D176" s="63">
        <v>2</v>
      </c>
      <c r="E176" s="63">
        <v>0.66</v>
      </c>
      <c r="F176" s="63">
        <v>0.33</v>
      </c>
      <c r="G176" s="63">
        <v>0</v>
      </c>
      <c r="H176" s="64">
        <v>0.22</v>
      </c>
    </row>
    <row r="177" spans="1:8" ht="54.75" customHeight="1">
      <c r="A177" s="62"/>
      <c r="B177" s="61" t="s">
        <v>191</v>
      </c>
      <c r="C177" s="62"/>
      <c r="D177" s="63">
        <v>2</v>
      </c>
      <c r="E177" s="63">
        <v>1.1599999999999999</v>
      </c>
      <c r="F177" s="63">
        <v>0.5</v>
      </c>
      <c r="G177" s="63">
        <v>2.75</v>
      </c>
      <c r="H177" s="64">
        <f t="shared" ref="H177:H181" si="33">(E177+F177)*D177*G177</f>
        <v>9.129999999999999</v>
      </c>
    </row>
    <row r="178" spans="1:8" ht="54.75" customHeight="1">
      <c r="A178" s="62"/>
      <c r="B178" s="61" t="s">
        <v>245</v>
      </c>
      <c r="C178" s="65"/>
      <c r="D178" s="63">
        <v>2</v>
      </c>
      <c r="E178" s="63">
        <v>1.1599999999999999</v>
      </c>
      <c r="F178" s="63">
        <v>0.5</v>
      </c>
      <c r="G178" s="63">
        <v>1.99</v>
      </c>
      <c r="H178" s="64">
        <f t="shared" si="33"/>
        <v>6.6067999999999998</v>
      </c>
    </row>
    <row r="179" spans="1:8" ht="54.75" customHeight="1">
      <c r="A179" s="62"/>
      <c r="B179" s="61" t="s">
        <v>191</v>
      </c>
      <c r="C179" s="62"/>
      <c r="D179" s="63">
        <v>2</v>
      </c>
      <c r="E179" s="63">
        <v>1.1599999999999999</v>
      </c>
      <c r="F179" s="63">
        <v>0.5</v>
      </c>
      <c r="G179" s="63">
        <v>1.58</v>
      </c>
      <c r="H179" s="64">
        <f t="shared" si="33"/>
        <v>5.2455999999999996</v>
      </c>
    </row>
    <row r="180" spans="1:8" ht="54.75" customHeight="1">
      <c r="A180" s="62"/>
      <c r="B180" s="61" t="s">
        <v>245</v>
      </c>
      <c r="C180" s="65"/>
      <c r="D180" s="63">
        <v>2</v>
      </c>
      <c r="E180" s="63">
        <v>1.1599999999999999</v>
      </c>
      <c r="F180" s="63">
        <v>0.5</v>
      </c>
      <c r="G180" s="63">
        <v>1.99</v>
      </c>
      <c r="H180" s="64">
        <f t="shared" si="33"/>
        <v>6.6067999999999998</v>
      </c>
    </row>
    <row r="181" spans="1:8" ht="54.75" customHeight="1">
      <c r="A181" s="62"/>
      <c r="B181" s="61" t="s">
        <v>191</v>
      </c>
      <c r="C181" s="62"/>
      <c r="D181" s="63">
        <v>2</v>
      </c>
      <c r="E181" s="63">
        <v>1.1599999999999999</v>
      </c>
      <c r="F181" s="63">
        <v>0.5</v>
      </c>
      <c r="G181" s="63">
        <v>9.33</v>
      </c>
      <c r="H181" s="64">
        <f t="shared" si="33"/>
        <v>30.9756</v>
      </c>
    </row>
    <row r="182" spans="1:8" ht="54.75" customHeight="1">
      <c r="A182" s="62"/>
      <c r="B182" s="61" t="s">
        <v>192</v>
      </c>
      <c r="C182" s="62"/>
      <c r="D182" s="63">
        <v>2</v>
      </c>
      <c r="E182" s="63">
        <v>1.1599999999999999</v>
      </c>
      <c r="F182" s="63">
        <v>0.5</v>
      </c>
      <c r="G182" s="63">
        <v>0</v>
      </c>
      <c r="H182" s="64">
        <v>0.57999999999999996</v>
      </c>
    </row>
    <row r="183" spans="1:8" ht="34.5">
      <c r="A183" s="54"/>
      <c r="B183" s="56"/>
      <c r="C183" s="45"/>
      <c r="D183" s="49"/>
      <c r="E183" s="49"/>
      <c r="F183" s="49"/>
      <c r="G183" s="49"/>
      <c r="H183" s="55"/>
    </row>
    <row r="184" spans="1:8" ht="63.75" customHeight="1">
      <c r="A184" s="111"/>
      <c r="B184" s="57" t="s">
        <v>128</v>
      </c>
      <c r="C184" s="58" t="s">
        <v>173</v>
      </c>
      <c r="D184" s="57"/>
      <c r="E184" s="59"/>
      <c r="F184" s="59"/>
      <c r="G184" s="59"/>
      <c r="H184" s="60">
        <f>SUM(H147:H183)</f>
        <v>204.07639999999995</v>
      </c>
    </row>
    <row r="186" spans="1:8" ht="60">
      <c r="A186" s="670" t="s">
        <v>146</v>
      </c>
      <c r="B186" s="671"/>
      <c r="C186" s="671"/>
      <c r="D186" s="671"/>
      <c r="E186" s="671"/>
      <c r="F186" s="671"/>
      <c r="G186" s="671"/>
      <c r="H186" s="672"/>
    </row>
    <row r="187" spans="1:8" ht="45">
      <c r="A187" s="673" t="s">
        <v>145</v>
      </c>
      <c r="B187" s="674"/>
      <c r="C187" s="674"/>
      <c r="D187" s="674"/>
      <c r="E187" s="674"/>
      <c r="F187" s="674"/>
      <c r="G187" s="674"/>
      <c r="H187" s="675"/>
    </row>
    <row r="188" spans="1:8" ht="35.25">
      <c r="A188" s="676"/>
      <c r="B188" s="677"/>
      <c r="C188" s="677"/>
      <c r="D188" s="677"/>
      <c r="E188" s="677"/>
      <c r="F188" s="677"/>
      <c r="G188" s="677"/>
      <c r="H188" s="678"/>
    </row>
    <row r="189" spans="1:8" ht="42" customHeight="1">
      <c r="A189" s="679"/>
      <c r="B189" s="679"/>
      <c r="C189" s="679"/>
      <c r="D189" s="679"/>
      <c r="E189" s="679"/>
      <c r="F189" s="679"/>
      <c r="G189" s="679"/>
      <c r="H189" s="679"/>
    </row>
    <row r="190" spans="1:8" ht="42" customHeight="1">
      <c r="A190" s="680" t="s">
        <v>144</v>
      </c>
      <c r="B190" s="680"/>
      <c r="C190" s="669" t="s">
        <v>143</v>
      </c>
      <c r="D190" s="669"/>
      <c r="E190" s="669"/>
      <c r="F190" s="680" t="s">
        <v>142</v>
      </c>
      <c r="G190" s="680"/>
      <c r="H190" s="89">
        <v>45173</v>
      </c>
    </row>
    <row r="191" spans="1:8" ht="37.5">
      <c r="A191" s="680" t="s">
        <v>141</v>
      </c>
      <c r="B191" s="680"/>
      <c r="C191" s="669"/>
      <c r="D191" s="669"/>
      <c r="E191" s="669"/>
      <c r="F191" s="680" t="s">
        <v>140</v>
      </c>
      <c r="G191" s="680"/>
      <c r="H191" s="90"/>
    </row>
    <row r="192" spans="1:8" ht="37.5">
      <c r="A192" s="680" t="s">
        <v>139</v>
      </c>
      <c r="B192" s="680"/>
      <c r="C192" s="669"/>
      <c r="D192" s="669"/>
      <c r="E192" s="669"/>
      <c r="F192" s="684" t="s">
        <v>138</v>
      </c>
      <c r="G192" s="684"/>
      <c r="H192" s="91"/>
    </row>
    <row r="193" spans="1:8" ht="37.5">
      <c r="A193" s="669" t="s">
        <v>137</v>
      </c>
      <c r="B193" s="685" t="s">
        <v>108</v>
      </c>
      <c r="C193" s="685" t="s">
        <v>109</v>
      </c>
      <c r="D193" s="685" t="s">
        <v>136</v>
      </c>
      <c r="E193" s="685"/>
      <c r="F193" s="685"/>
      <c r="G193" s="685"/>
      <c r="H193" s="669" t="s">
        <v>135</v>
      </c>
    </row>
    <row r="194" spans="1:8" ht="37.5">
      <c r="A194" s="669"/>
      <c r="B194" s="685"/>
      <c r="C194" s="685"/>
      <c r="D194" s="92" t="s">
        <v>7</v>
      </c>
      <c r="E194" s="92" t="s">
        <v>134</v>
      </c>
      <c r="F194" s="92" t="s">
        <v>150</v>
      </c>
      <c r="G194" s="92" t="s">
        <v>133</v>
      </c>
      <c r="H194" s="669"/>
    </row>
    <row r="195" spans="1:8" ht="37.5">
      <c r="A195" s="52"/>
      <c r="B195" s="68" t="s">
        <v>130</v>
      </c>
      <c r="C195" s="92"/>
      <c r="D195" s="92"/>
      <c r="E195" s="92"/>
      <c r="F195" s="92"/>
      <c r="G195" s="92"/>
      <c r="H195" s="93"/>
    </row>
    <row r="196" spans="1:8" ht="37.5">
      <c r="A196" s="97"/>
      <c r="B196" s="68"/>
      <c r="C196" s="96"/>
      <c r="D196" s="92"/>
      <c r="E196" s="92"/>
      <c r="F196" s="92"/>
      <c r="G196" s="92"/>
      <c r="H196" s="93"/>
    </row>
    <row r="197" spans="1:8" ht="325.5" customHeight="1">
      <c r="A197" s="52">
        <v>10</v>
      </c>
      <c r="B197" s="53" t="s">
        <v>49</v>
      </c>
      <c r="C197" s="62"/>
      <c r="D197" s="92"/>
      <c r="E197" s="92"/>
      <c r="F197" s="92"/>
      <c r="G197" s="92"/>
      <c r="H197" s="93"/>
    </row>
    <row r="198" spans="1:8" ht="50.25" customHeight="1">
      <c r="A198" s="62"/>
      <c r="B198" s="187" t="s">
        <v>196</v>
      </c>
      <c r="C198" s="62"/>
      <c r="D198" s="92"/>
      <c r="E198" s="92"/>
      <c r="F198" s="92"/>
      <c r="G198" s="92"/>
      <c r="H198" s="93"/>
    </row>
    <row r="199" spans="1:8" ht="50.25" customHeight="1">
      <c r="A199" s="62"/>
      <c r="B199" s="61" t="s">
        <v>338</v>
      </c>
      <c r="C199" s="62"/>
      <c r="D199" s="63">
        <v>2</v>
      </c>
      <c r="E199" s="63">
        <v>1.33</v>
      </c>
      <c r="F199" s="63">
        <v>0.66</v>
      </c>
      <c r="G199" s="63">
        <v>0.5</v>
      </c>
      <c r="H199" s="64">
        <f t="shared" ref="H199:H204" si="34">(E199+F199)*D199*G199</f>
        <v>1.9900000000000002</v>
      </c>
    </row>
    <row r="200" spans="1:8" ht="50.25" customHeight="1">
      <c r="A200" s="62"/>
      <c r="B200" s="61" t="s">
        <v>339</v>
      </c>
      <c r="C200" s="62"/>
      <c r="D200" s="63">
        <v>2</v>
      </c>
      <c r="E200" s="63">
        <v>1.33</v>
      </c>
      <c r="F200" s="63">
        <v>0.66</v>
      </c>
      <c r="G200" s="63">
        <v>0.33</v>
      </c>
      <c r="H200" s="64">
        <f t="shared" si="34"/>
        <v>1.3134000000000001</v>
      </c>
    </row>
    <row r="201" spans="1:8" ht="50.25" customHeight="1">
      <c r="A201" s="62"/>
      <c r="B201" s="61" t="s">
        <v>340</v>
      </c>
      <c r="C201" s="65"/>
      <c r="D201" s="63">
        <v>2</v>
      </c>
      <c r="E201" s="63">
        <v>1.33</v>
      </c>
      <c r="F201" s="63">
        <v>0.66</v>
      </c>
      <c r="G201" s="63">
        <v>2.12</v>
      </c>
      <c r="H201" s="64">
        <f t="shared" si="34"/>
        <v>8.4376000000000015</v>
      </c>
    </row>
    <row r="202" spans="1:8" ht="50.25" customHeight="1">
      <c r="A202" s="62"/>
      <c r="B202" s="61" t="s">
        <v>339</v>
      </c>
      <c r="C202" s="62"/>
      <c r="D202" s="63">
        <v>2</v>
      </c>
      <c r="E202" s="63">
        <v>1.33</v>
      </c>
      <c r="F202" s="63">
        <v>0.66</v>
      </c>
      <c r="G202" s="63">
        <v>3.58</v>
      </c>
      <c r="H202" s="64">
        <f t="shared" si="34"/>
        <v>14.248400000000002</v>
      </c>
    </row>
    <row r="203" spans="1:8" ht="50.25" customHeight="1">
      <c r="A203" s="62"/>
      <c r="B203" s="61" t="s">
        <v>341</v>
      </c>
      <c r="C203" s="62"/>
      <c r="D203" s="63">
        <v>2</v>
      </c>
      <c r="E203" s="63">
        <v>1</v>
      </c>
      <c r="F203" s="63">
        <v>0.91</v>
      </c>
      <c r="G203" s="63">
        <v>1.1599999999999999</v>
      </c>
      <c r="H203" s="64">
        <f t="shared" si="34"/>
        <v>4.4311999999999996</v>
      </c>
    </row>
    <row r="204" spans="1:8" ht="50.25" customHeight="1">
      <c r="A204" s="62"/>
      <c r="B204" s="61" t="s">
        <v>219</v>
      </c>
      <c r="C204" s="62"/>
      <c r="D204" s="63">
        <v>2</v>
      </c>
      <c r="E204" s="63">
        <v>1.1599999999999999</v>
      </c>
      <c r="F204" s="63">
        <v>0.66</v>
      </c>
      <c r="G204" s="63">
        <v>11.08</v>
      </c>
      <c r="H204" s="64">
        <f t="shared" si="34"/>
        <v>40.331199999999995</v>
      </c>
    </row>
    <row r="205" spans="1:8" ht="50.25" customHeight="1">
      <c r="A205" s="62"/>
      <c r="B205" s="61" t="s">
        <v>220</v>
      </c>
      <c r="C205" s="62"/>
      <c r="D205" s="63">
        <v>1</v>
      </c>
      <c r="E205" s="63">
        <v>1.1599999999999999</v>
      </c>
      <c r="F205" s="63">
        <v>0.66</v>
      </c>
      <c r="G205" s="63">
        <v>0</v>
      </c>
      <c r="H205" s="64">
        <v>0.78</v>
      </c>
    </row>
    <row r="206" spans="1:8" ht="50.25" customHeight="1">
      <c r="A206" s="62"/>
      <c r="B206" s="61" t="s">
        <v>342</v>
      </c>
      <c r="C206" s="62"/>
      <c r="D206" s="63">
        <v>2</v>
      </c>
      <c r="E206" s="63">
        <v>1.33</v>
      </c>
      <c r="F206" s="63">
        <v>0.5</v>
      </c>
      <c r="G206" s="63">
        <v>0.5</v>
      </c>
      <c r="H206" s="64">
        <f t="shared" ref="H206:H211" si="35">(E206+F206)*D206*G206</f>
        <v>1.83</v>
      </c>
    </row>
    <row r="207" spans="1:8" ht="50.25" customHeight="1">
      <c r="A207" s="62"/>
      <c r="B207" s="61" t="s">
        <v>343</v>
      </c>
      <c r="C207" s="62"/>
      <c r="D207" s="63">
        <v>2</v>
      </c>
      <c r="E207" s="63">
        <v>1.33</v>
      </c>
      <c r="F207" s="63">
        <v>0.5</v>
      </c>
      <c r="G207" s="63">
        <v>6</v>
      </c>
      <c r="H207" s="64">
        <f t="shared" si="35"/>
        <v>21.96</v>
      </c>
    </row>
    <row r="208" spans="1:8" ht="50.25" customHeight="1">
      <c r="A208" s="62"/>
      <c r="B208" s="61" t="s">
        <v>344</v>
      </c>
      <c r="C208" s="62"/>
      <c r="D208" s="63">
        <v>2</v>
      </c>
      <c r="E208" s="63">
        <v>0.91</v>
      </c>
      <c r="F208" s="63">
        <v>0.83</v>
      </c>
      <c r="G208" s="63">
        <v>1.1599999999999999</v>
      </c>
      <c r="H208" s="64">
        <f t="shared" si="35"/>
        <v>4.0367999999999995</v>
      </c>
    </row>
    <row r="209" spans="1:8" ht="50.25" customHeight="1">
      <c r="A209" s="62"/>
      <c r="B209" s="61" t="s">
        <v>225</v>
      </c>
      <c r="C209" s="62"/>
      <c r="D209" s="63">
        <v>2</v>
      </c>
      <c r="E209" s="63">
        <v>1.1599999999999999</v>
      </c>
      <c r="F209" s="63">
        <v>0.5</v>
      </c>
      <c r="G209" s="63">
        <v>27.58</v>
      </c>
      <c r="H209" s="64">
        <f t="shared" si="35"/>
        <v>91.565599999999989</v>
      </c>
    </row>
    <row r="210" spans="1:8" ht="50.25" customHeight="1">
      <c r="A210" s="62"/>
      <c r="B210" s="61" t="s">
        <v>345</v>
      </c>
      <c r="C210" s="65"/>
      <c r="D210" s="63">
        <v>2</v>
      </c>
      <c r="E210" s="63">
        <v>1.1599999999999999</v>
      </c>
      <c r="F210" s="63">
        <v>0.5</v>
      </c>
      <c r="G210" s="63">
        <v>1.99</v>
      </c>
      <c r="H210" s="64">
        <f t="shared" si="35"/>
        <v>6.6067999999999998</v>
      </c>
    </row>
    <row r="211" spans="1:8" ht="50.25" customHeight="1">
      <c r="A211" s="62"/>
      <c r="B211" s="61" t="s">
        <v>225</v>
      </c>
      <c r="C211" s="62"/>
      <c r="D211" s="63">
        <v>2</v>
      </c>
      <c r="E211" s="63">
        <v>1.1599999999999999</v>
      </c>
      <c r="F211" s="63">
        <v>0.5</v>
      </c>
      <c r="G211" s="63">
        <v>2</v>
      </c>
      <c r="H211" s="64">
        <f t="shared" si="35"/>
        <v>6.64</v>
      </c>
    </row>
    <row r="212" spans="1:8" ht="50.25" customHeight="1">
      <c r="A212" s="62"/>
      <c r="B212" s="61" t="s">
        <v>346</v>
      </c>
      <c r="C212" s="62"/>
      <c r="D212" s="63">
        <v>1</v>
      </c>
      <c r="E212" s="63">
        <v>1.1599999999999999</v>
      </c>
      <c r="F212" s="63">
        <v>0.5</v>
      </c>
      <c r="G212" s="63">
        <v>0</v>
      </c>
      <c r="H212" s="64">
        <v>0.57999999999999996</v>
      </c>
    </row>
    <row r="213" spans="1:8" ht="50.25" customHeight="1">
      <c r="A213" s="62"/>
      <c r="B213" s="61" t="s">
        <v>347</v>
      </c>
      <c r="C213" s="62"/>
      <c r="D213" s="63">
        <v>2</v>
      </c>
      <c r="E213" s="63">
        <v>0.66</v>
      </c>
      <c r="F213" s="63">
        <v>0.5</v>
      </c>
      <c r="G213" s="63">
        <v>0.5</v>
      </c>
      <c r="H213" s="64">
        <f t="shared" ref="H213:H220" si="36">(E213+F213)*D213*G213</f>
        <v>1.1600000000000001</v>
      </c>
    </row>
    <row r="214" spans="1:8" ht="50.25" customHeight="1">
      <c r="A214" s="62"/>
      <c r="B214" s="61" t="s">
        <v>224</v>
      </c>
      <c r="C214" s="62"/>
      <c r="D214" s="63">
        <v>2</v>
      </c>
      <c r="E214" s="63">
        <v>0.66</v>
      </c>
      <c r="F214" s="63">
        <v>0.5</v>
      </c>
      <c r="G214" s="63">
        <v>3.83</v>
      </c>
      <c r="H214" s="64">
        <f t="shared" si="36"/>
        <v>8.8856000000000019</v>
      </c>
    </row>
    <row r="215" spans="1:8" ht="50.25" customHeight="1">
      <c r="A215" s="62"/>
      <c r="B215" s="61" t="s">
        <v>348</v>
      </c>
      <c r="C215" s="62"/>
      <c r="D215" s="63">
        <v>2</v>
      </c>
      <c r="E215" s="63">
        <v>0.57999999999999996</v>
      </c>
      <c r="F215" s="63">
        <v>0.5</v>
      </c>
      <c r="G215" s="63">
        <v>1</v>
      </c>
      <c r="H215" s="64">
        <f t="shared" si="36"/>
        <v>2.16</v>
      </c>
    </row>
    <row r="216" spans="1:8" ht="50.25" customHeight="1">
      <c r="A216" s="62"/>
      <c r="B216" s="61" t="s">
        <v>349</v>
      </c>
      <c r="C216" s="62"/>
      <c r="D216" s="63">
        <v>2</v>
      </c>
      <c r="E216" s="63">
        <v>0.5</v>
      </c>
      <c r="F216" s="63">
        <v>0.5</v>
      </c>
      <c r="G216" s="63">
        <v>2</v>
      </c>
      <c r="H216" s="64">
        <f t="shared" si="36"/>
        <v>4</v>
      </c>
    </row>
    <row r="217" spans="1:8" ht="50.25" customHeight="1">
      <c r="A217" s="62"/>
      <c r="B217" s="61" t="s">
        <v>350</v>
      </c>
      <c r="C217" s="65"/>
      <c r="D217" s="63">
        <v>2</v>
      </c>
      <c r="E217" s="63">
        <v>0.5</v>
      </c>
      <c r="F217" s="63">
        <v>0.5</v>
      </c>
      <c r="G217" s="63">
        <v>0.45</v>
      </c>
      <c r="H217" s="64">
        <f t="shared" si="36"/>
        <v>0.9</v>
      </c>
    </row>
    <row r="218" spans="1:8" ht="50.25" customHeight="1">
      <c r="A218" s="62"/>
      <c r="B218" s="61" t="s">
        <v>349</v>
      </c>
      <c r="C218" s="62"/>
      <c r="D218" s="63">
        <v>2</v>
      </c>
      <c r="E218" s="63">
        <v>0.5</v>
      </c>
      <c r="F218" s="63">
        <v>0.5</v>
      </c>
      <c r="G218" s="63">
        <v>1</v>
      </c>
      <c r="H218" s="64">
        <f t="shared" si="36"/>
        <v>2</v>
      </c>
    </row>
    <row r="219" spans="1:8" ht="50.25" customHeight="1">
      <c r="A219" s="62"/>
      <c r="B219" s="61" t="s">
        <v>350</v>
      </c>
      <c r="C219" s="65"/>
      <c r="D219" s="63">
        <v>2</v>
      </c>
      <c r="E219" s="63">
        <v>0.5</v>
      </c>
      <c r="F219" s="63">
        <v>0.5</v>
      </c>
      <c r="G219" s="63">
        <v>0.45</v>
      </c>
      <c r="H219" s="64">
        <f t="shared" si="36"/>
        <v>0.9</v>
      </c>
    </row>
    <row r="220" spans="1:8" ht="50.25" customHeight="1">
      <c r="A220" s="62"/>
      <c r="B220" s="61" t="s">
        <v>349</v>
      </c>
      <c r="C220" s="62"/>
      <c r="D220" s="63">
        <v>2</v>
      </c>
      <c r="E220" s="63">
        <v>0.5</v>
      </c>
      <c r="F220" s="63">
        <v>0.5</v>
      </c>
      <c r="G220" s="63">
        <v>7.08</v>
      </c>
      <c r="H220" s="64">
        <f t="shared" si="36"/>
        <v>14.16</v>
      </c>
    </row>
    <row r="221" spans="1:8" ht="50.25" customHeight="1">
      <c r="A221" s="62"/>
      <c r="B221" s="61" t="s">
        <v>351</v>
      </c>
      <c r="C221" s="62"/>
      <c r="D221" s="63">
        <v>1</v>
      </c>
      <c r="E221" s="63">
        <v>0.5</v>
      </c>
      <c r="F221" s="63">
        <v>0.5</v>
      </c>
      <c r="G221" s="63">
        <v>0</v>
      </c>
      <c r="H221" s="64">
        <v>0.25</v>
      </c>
    </row>
    <row r="222" spans="1:8" ht="50.25" customHeight="1">
      <c r="A222" s="62"/>
      <c r="B222" s="61" t="s">
        <v>352</v>
      </c>
      <c r="C222" s="62"/>
      <c r="D222" s="63">
        <v>2</v>
      </c>
      <c r="E222" s="63">
        <v>1.83</v>
      </c>
      <c r="F222" s="63">
        <v>0.33</v>
      </c>
      <c r="G222" s="63">
        <v>5.75</v>
      </c>
      <c r="H222" s="64">
        <f t="shared" ref="H222" si="37">(E222+F222)*D222*G222</f>
        <v>24.840000000000003</v>
      </c>
    </row>
    <row r="223" spans="1:8" ht="50.25" customHeight="1">
      <c r="A223" s="62"/>
      <c r="B223" s="61" t="s">
        <v>353</v>
      </c>
      <c r="C223" s="62"/>
      <c r="D223" s="63">
        <v>1</v>
      </c>
      <c r="E223" s="63">
        <v>1.83</v>
      </c>
      <c r="F223" s="63">
        <v>0.33</v>
      </c>
      <c r="G223" s="63">
        <v>0</v>
      </c>
      <c r="H223" s="64">
        <v>0.61</v>
      </c>
    </row>
    <row r="224" spans="1:8" ht="50.25" customHeight="1">
      <c r="A224" s="62"/>
      <c r="B224" s="61" t="s">
        <v>354</v>
      </c>
      <c r="C224" s="62"/>
      <c r="D224" s="63">
        <v>2</v>
      </c>
      <c r="E224" s="63">
        <v>1.83</v>
      </c>
      <c r="F224" s="63">
        <v>0.33</v>
      </c>
      <c r="G224" s="63">
        <v>0.5</v>
      </c>
      <c r="H224" s="64">
        <f t="shared" ref="H224:H225" si="38">(E224+F224)*D224*G224</f>
        <v>2.16</v>
      </c>
    </row>
    <row r="225" spans="1:8" ht="50.25" customHeight="1">
      <c r="A225" s="62"/>
      <c r="B225" s="61" t="s">
        <v>352</v>
      </c>
      <c r="C225" s="62"/>
      <c r="D225" s="63">
        <v>2</v>
      </c>
      <c r="E225" s="63">
        <v>1.83</v>
      </c>
      <c r="F225" s="63">
        <v>0.33</v>
      </c>
      <c r="G225" s="63">
        <v>6</v>
      </c>
      <c r="H225" s="64">
        <f t="shared" si="38"/>
        <v>25.92</v>
      </c>
    </row>
    <row r="226" spans="1:8" ht="50.25" customHeight="1">
      <c r="A226" s="62"/>
      <c r="B226" s="61" t="s">
        <v>353</v>
      </c>
      <c r="C226" s="62"/>
      <c r="D226" s="63">
        <v>1</v>
      </c>
      <c r="E226" s="63">
        <v>1.83</v>
      </c>
      <c r="F226" s="63">
        <v>0.33</v>
      </c>
      <c r="G226" s="63">
        <v>0</v>
      </c>
      <c r="H226" s="64">
        <v>0.61</v>
      </c>
    </row>
    <row r="227" spans="1:8" ht="50.25" customHeight="1">
      <c r="A227" s="62"/>
      <c r="B227" s="61" t="s">
        <v>352</v>
      </c>
      <c r="C227" s="62"/>
      <c r="D227" s="63">
        <v>2</v>
      </c>
      <c r="E227" s="63">
        <v>1.83</v>
      </c>
      <c r="F227" s="63">
        <v>0.33</v>
      </c>
      <c r="G227" s="63">
        <v>3.91</v>
      </c>
      <c r="H227" s="64">
        <f t="shared" ref="H227" si="39">(E227+F227)*D227*G227</f>
        <v>16.891200000000001</v>
      </c>
    </row>
    <row r="228" spans="1:8" ht="50.25" customHeight="1">
      <c r="A228" s="62"/>
      <c r="B228" s="61" t="s">
        <v>353</v>
      </c>
      <c r="C228" s="62"/>
      <c r="D228" s="63">
        <v>1</v>
      </c>
      <c r="E228" s="63">
        <v>1.83</v>
      </c>
      <c r="F228" s="63">
        <v>0.33</v>
      </c>
      <c r="G228" s="63">
        <v>0</v>
      </c>
      <c r="H228" s="64">
        <v>0.61</v>
      </c>
    </row>
    <row r="229" spans="1:8" ht="50.25" customHeight="1">
      <c r="A229" s="62"/>
      <c r="B229" s="61" t="s">
        <v>162</v>
      </c>
      <c r="C229" s="62"/>
      <c r="D229" s="63">
        <v>2</v>
      </c>
      <c r="E229" s="63">
        <v>1.1599999999999999</v>
      </c>
      <c r="F229" s="63">
        <v>0.83</v>
      </c>
      <c r="G229" s="63">
        <v>7.75</v>
      </c>
      <c r="H229" s="64">
        <f t="shared" ref="H229:H231" si="40">(E229+F229)*D229*G229</f>
        <v>30.844999999999995</v>
      </c>
    </row>
    <row r="230" spans="1:8" ht="50.25" customHeight="1">
      <c r="A230" s="62"/>
      <c r="B230" s="61" t="s">
        <v>355</v>
      </c>
      <c r="C230" s="62"/>
      <c r="D230" s="63">
        <v>2</v>
      </c>
      <c r="E230" s="63">
        <v>1</v>
      </c>
      <c r="F230" s="63">
        <v>0.75</v>
      </c>
      <c r="G230" s="63">
        <v>1</v>
      </c>
      <c r="H230" s="64">
        <f t="shared" si="40"/>
        <v>3.5</v>
      </c>
    </row>
    <row r="231" spans="1:8" ht="50.25" customHeight="1">
      <c r="A231" s="62"/>
      <c r="B231" s="61" t="s">
        <v>189</v>
      </c>
      <c r="C231" s="62"/>
      <c r="D231" s="63">
        <v>2</v>
      </c>
      <c r="E231" s="63">
        <v>1.1599999999999999</v>
      </c>
      <c r="F231" s="63">
        <v>0.33</v>
      </c>
      <c r="G231" s="63">
        <v>13.91</v>
      </c>
      <c r="H231" s="64">
        <f t="shared" si="40"/>
        <v>41.451799999999999</v>
      </c>
    </row>
    <row r="232" spans="1:8" ht="50.25" customHeight="1">
      <c r="A232" s="62"/>
      <c r="B232" s="61" t="s">
        <v>190</v>
      </c>
      <c r="C232" s="62"/>
      <c r="D232" s="63">
        <v>1</v>
      </c>
      <c r="E232" s="63">
        <v>1.1599999999999999</v>
      </c>
      <c r="F232" s="63">
        <v>0.33</v>
      </c>
      <c r="G232" s="63">
        <v>0</v>
      </c>
      <c r="H232" s="64">
        <v>0.38</v>
      </c>
    </row>
    <row r="233" spans="1:8" ht="50.25" customHeight="1">
      <c r="A233" s="62"/>
      <c r="B233" s="61" t="s">
        <v>356</v>
      </c>
      <c r="C233" s="62"/>
      <c r="D233" s="63">
        <v>2</v>
      </c>
      <c r="E233" s="63">
        <v>1.83</v>
      </c>
      <c r="F233" s="63">
        <v>0.83</v>
      </c>
      <c r="G233" s="63">
        <v>0.5</v>
      </c>
      <c r="H233" s="64">
        <f t="shared" ref="H233:H238" si="41">(E233+F233)*D233*G233</f>
        <v>2.66</v>
      </c>
    </row>
    <row r="234" spans="1:8" ht="50.25" customHeight="1">
      <c r="A234" s="62"/>
      <c r="B234" s="61" t="s">
        <v>357</v>
      </c>
      <c r="C234" s="62"/>
      <c r="D234" s="63">
        <v>2</v>
      </c>
      <c r="E234" s="63">
        <v>1.83</v>
      </c>
      <c r="F234" s="63">
        <v>0.83</v>
      </c>
      <c r="G234" s="63">
        <v>7.5</v>
      </c>
      <c r="H234" s="64">
        <f t="shared" si="41"/>
        <v>39.900000000000006</v>
      </c>
    </row>
    <row r="235" spans="1:8" ht="50.25" customHeight="1">
      <c r="A235" s="62"/>
      <c r="B235" s="61" t="s">
        <v>358</v>
      </c>
      <c r="C235" s="62"/>
      <c r="D235" s="63">
        <v>2</v>
      </c>
      <c r="E235" s="63">
        <v>1.33</v>
      </c>
      <c r="F235" s="63">
        <v>1.1599999999999999</v>
      </c>
      <c r="G235" s="63">
        <v>1.5</v>
      </c>
      <c r="H235" s="64">
        <f t="shared" si="41"/>
        <v>7.4700000000000006</v>
      </c>
    </row>
    <row r="236" spans="1:8" ht="50.25" customHeight="1">
      <c r="A236" s="62"/>
      <c r="B236" s="61" t="s">
        <v>359</v>
      </c>
      <c r="C236" s="62"/>
      <c r="D236" s="63">
        <v>2</v>
      </c>
      <c r="E236" s="63">
        <v>1.83</v>
      </c>
      <c r="F236" s="63">
        <v>0.5</v>
      </c>
      <c r="G236" s="63">
        <v>9.41</v>
      </c>
      <c r="H236" s="64">
        <f t="shared" si="41"/>
        <v>43.8506</v>
      </c>
    </row>
    <row r="237" spans="1:8" ht="50.25" customHeight="1">
      <c r="A237" s="62"/>
      <c r="B237" s="61" t="s">
        <v>360</v>
      </c>
      <c r="C237" s="65"/>
      <c r="D237" s="63">
        <v>2</v>
      </c>
      <c r="E237" s="63">
        <v>1.83</v>
      </c>
      <c r="F237" s="63">
        <v>0.5</v>
      </c>
      <c r="G237" s="63">
        <v>2.4900000000000002</v>
      </c>
      <c r="H237" s="64">
        <f t="shared" si="41"/>
        <v>11.603400000000001</v>
      </c>
    </row>
    <row r="238" spans="1:8" ht="50.25" customHeight="1">
      <c r="A238" s="62"/>
      <c r="B238" s="61" t="s">
        <v>359</v>
      </c>
      <c r="C238" s="62"/>
      <c r="D238" s="63">
        <v>2</v>
      </c>
      <c r="E238" s="63">
        <v>1.83</v>
      </c>
      <c r="F238" s="63">
        <v>0.5</v>
      </c>
      <c r="G238" s="63">
        <v>3.25</v>
      </c>
      <c r="H238" s="64">
        <f t="shared" si="41"/>
        <v>15.145</v>
      </c>
    </row>
    <row r="239" spans="1:8" ht="50.25" customHeight="1">
      <c r="A239" s="62"/>
      <c r="B239" s="61" t="s">
        <v>361</v>
      </c>
      <c r="C239" s="62"/>
      <c r="D239" s="63">
        <v>1</v>
      </c>
      <c r="E239" s="63">
        <v>1.83</v>
      </c>
      <c r="F239" s="63">
        <v>0.5</v>
      </c>
      <c r="G239" s="63">
        <v>0</v>
      </c>
      <c r="H239" s="64">
        <v>0.91</v>
      </c>
    </row>
    <row r="240" spans="1:8" ht="35.25" customHeight="1">
      <c r="A240" s="62"/>
      <c r="B240" s="66"/>
      <c r="C240" s="62"/>
      <c r="D240" s="63"/>
      <c r="E240" s="63"/>
      <c r="F240" s="63"/>
      <c r="G240" s="63"/>
      <c r="H240" s="64"/>
    </row>
    <row r="241" spans="1:8" ht="67.5" customHeight="1">
      <c r="A241" s="62"/>
      <c r="B241" s="133" t="s">
        <v>128</v>
      </c>
      <c r="C241" s="134" t="s">
        <v>173</v>
      </c>
      <c r="D241" s="133"/>
      <c r="E241" s="135"/>
      <c r="F241" s="135"/>
      <c r="G241" s="135"/>
      <c r="H241" s="67">
        <f>SUM(H199:H240)</f>
        <v>508.5236000000001</v>
      </c>
    </row>
    <row r="243" spans="1:8" ht="43.5" customHeight="1">
      <c r="A243" s="670" t="s">
        <v>146</v>
      </c>
      <c r="B243" s="671"/>
      <c r="C243" s="671"/>
      <c r="D243" s="671"/>
      <c r="E243" s="671"/>
      <c r="F243" s="671"/>
      <c r="G243" s="671"/>
      <c r="H243" s="672"/>
    </row>
    <row r="244" spans="1:8" ht="43.5" customHeight="1">
      <c r="A244" s="673" t="s">
        <v>145</v>
      </c>
      <c r="B244" s="674"/>
      <c r="C244" s="674"/>
      <c r="D244" s="674"/>
      <c r="E244" s="674"/>
      <c r="F244" s="674"/>
      <c r="G244" s="674"/>
      <c r="H244" s="675"/>
    </row>
    <row r="245" spans="1:8" ht="43.5" customHeight="1">
      <c r="A245" s="676"/>
      <c r="B245" s="677"/>
      <c r="C245" s="677"/>
      <c r="D245" s="677"/>
      <c r="E245" s="677"/>
      <c r="F245" s="677"/>
      <c r="G245" s="677"/>
      <c r="H245" s="678"/>
    </row>
    <row r="246" spans="1:8" ht="43.5" customHeight="1">
      <c r="A246" s="679"/>
      <c r="B246" s="679"/>
      <c r="C246" s="679"/>
      <c r="D246" s="679"/>
      <c r="E246" s="679"/>
      <c r="F246" s="679"/>
      <c r="G246" s="679"/>
      <c r="H246" s="679"/>
    </row>
    <row r="247" spans="1:8" ht="43.5" customHeight="1">
      <c r="A247" s="680" t="s">
        <v>144</v>
      </c>
      <c r="B247" s="680"/>
      <c r="C247" s="669" t="s">
        <v>143</v>
      </c>
      <c r="D247" s="669"/>
      <c r="E247" s="669"/>
      <c r="F247" s="680" t="s">
        <v>142</v>
      </c>
      <c r="G247" s="680"/>
      <c r="H247" s="89">
        <v>45171</v>
      </c>
    </row>
    <row r="248" spans="1:8" ht="43.5" customHeight="1">
      <c r="A248" s="680" t="s">
        <v>141</v>
      </c>
      <c r="B248" s="680"/>
      <c r="C248" s="669"/>
      <c r="D248" s="669"/>
      <c r="E248" s="669"/>
      <c r="F248" s="680" t="s">
        <v>140</v>
      </c>
      <c r="G248" s="680"/>
      <c r="H248" s="90"/>
    </row>
    <row r="249" spans="1:8" ht="43.5" customHeight="1">
      <c r="A249" s="680" t="s">
        <v>139</v>
      </c>
      <c r="B249" s="680"/>
      <c r="C249" s="669"/>
      <c r="D249" s="669"/>
      <c r="E249" s="669"/>
      <c r="F249" s="684" t="s">
        <v>138</v>
      </c>
      <c r="G249" s="684"/>
      <c r="H249" s="91"/>
    </row>
    <row r="250" spans="1:8" ht="43.5" customHeight="1">
      <c r="A250" s="669" t="s">
        <v>137</v>
      </c>
      <c r="B250" s="685" t="s">
        <v>108</v>
      </c>
      <c r="C250" s="685" t="s">
        <v>109</v>
      </c>
      <c r="D250" s="685" t="s">
        <v>136</v>
      </c>
      <c r="E250" s="685"/>
      <c r="F250" s="685"/>
      <c r="G250" s="685"/>
      <c r="H250" s="669" t="s">
        <v>135</v>
      </c>
    </row>
    <row r="251" spans="1:8" ht="43.5" customHeight="1">
      <c r="A251" s="669"/>
      <c r="B251" s="685"/>
      <c r="C251" s="685"/>
      <c r="D251" s="92" t="s">
        <v>7</v>
      </c>
      <c r="E251" s="92" t="s">
        <v>134</v>
      </c>
      <c r="F251" s="92" t="s">
        <v>150</v>
      </c>
      <c r="G251" s="92" t="s">
        <v>133</v>
      </c>
      <c r="H251" s="669"/>
    </row>
    <row r="252" spans="1:8" ht="43.5" customHeight="1">
      <c r="A252" s="52"/>
      <c r="B252" s="68" t="s">
        <v>130</v>
      </c>
      <c r="C252" s="92"/>
      <c r="D252" s="92"/>
      <c r="E252" s="92"/>
      <c r="F252" s="92"/>
      <c r="G252" s="92"/>
      <c r="H252" s="93"/>
    </row>
    <row r="253" spans="1:8" ht="292.5" customHeight="1">
      <c r="A253" s="52">
        <v>10</v>
      </c>
      <c r="B253" s="53" t="s">
        <v>49</v>
      </c>
      <c r="C253" s="62"/>
      <c r="D253" s="92"/>
      <c r="E253" s="92"/>
      <c r="F253" s="92"/>
      <c r="G253" s="92"/>
      <c r="H253" s="93"/>
    </row>
    <row r="254" spans="1:8" ht="43.5" customHeight="1">
      <c r="A254" s="62"/>
      <c r="B254" s="187" t="s">
        <v>362</v>
      </c>
      <c r="C254" s="62"/>
      <c r="D254" s="92"/>
      <c r="E254" s="92"/>
      <c r="F254" s="92"/>
      <c r="G254" s="92"/>
      <c r="H254" s="93"/>
    </row>
    <row r="255" spans="1:8" ht="43.5" customHeight="1">
      <c r="A255" s="62"/>
      <c r="B255" s="61" t="s">
        <v>338</v>
      </c>
      <c r="C255" s="62"/>
      <c r="D255" s="63">
        <v>2</v>
      </c>
      <c r="E255" s="63">
        <v>1.33</v>
      </c>
      <c r="F255" s="63">
        <v>0.66</v>
      </c>
      <c r="G255" s="63">
        <v>0.5</v>
      </c>
      <c r="H255" s="64">
        <f t="shared" ref="H255:H260" si="42">(E255+F255)*D255*G255</f>
        <v>1.9900000000000002</v>
      </c>
    </row>
    <row r="256" spans="1:8" ht="43.5" customHeight="1">
      <c r="A256" s="62"/>
      <c r="B256" s="61" t="s">
        <v>339</v>
      </c>
      <c r="C256" s="62"/>
      <c r="D256" s="63">
        <v>2</v>
      </c>
      <c r="E256" s="63">
        <v>1.33</v>
      </c>
      <c r="F256" s="63">
        <v>0.66</v>
      </c>
      <c r="G256" s="63">
        <v>0.33</v>
      </c>
      <c r="H256" s="64">
        <f t="shared" si="42"/>
        <v>1.3134000000000001</v>
      </c>
    </row>
    <row r="257" spans="1:8" ht="43.5" customHeight="1">
      <c r="A257" s="62"/>
      <c r="B257" s="61" t="s">
        <v>340</v>
      </c>
      <c r="C257" s="65"/>
      <c r="D257" s="63">
        <v>2</v>
      </c>
      <c r="E257" s="63">
        <v>1.33</v>
      </c>
      <c r="F257" s="63">
        <v>0.66</v>
      </c>
      <c r="G257" s="63">
        <v>2.12</v>
      </c>
      <c r="H257" s="64">
        <f t="shared" si="42"/>
        <v>8.4376000000000015</v>
      </c>
    </row>
    <row r="258" spans="1:8" ht="43.5" customHeight="1">
      <c r="A258" s="62"/>
      <c r="B258" s="61" t="s">
        <v>339</v>
      </c>
      <c r="C258" s="62"/>
      <c r="D258" s="63">
        <v>2</v>
      </c>
      <c r="E258" s="63">
        <v>1.33</v>
      </c>
      <c r="F258" s="63">
        <v>0.66</v>
      </c>
      <c r="G258" s="63">
        <v>10.25</v>
      </c>
      <c r="H258" s="64">
        <f t="shared" si="42"/>
        <v>40.795000000000002</v>
      </c>
    </row>
    <row r="259" spans="1:8" ht="43.5" customHeight="1">
      <c r="A259" s="62"/>
      <c r="B259" s="61" t="s">
        <v>341</v>
      </c>
      <c r="C259" s="62"/>
      <c r="D259" s="63">
        <v>2</v>
      </c>
      <c r="E259" s="63">
        <v>1</v>
      </c>
      <c r="F259" s="63">
        <v>0.91</v>
      </c>
      <c r="G259" s="63">
        <v>1.1599999999999999</v>
      </c>
      <c r="H259" s="64">
        <f t="shared" si="42"/>
        <v>4.4311999999999996</v>
      </c>
    </row>
    <row r="260" spans="1:8" ht="43.5" customHeight="1">
      <c r="A260" s="62"/>
      <c r="B260" s="61" t="s">
        <v>219</v>
      </c>
      <c r="C260" s="62"/>
      <c r="D260" s="63">
        <v>2</v>
      </c>
      <c r="E260" s="63">
        <v>1.1599999999999999</v>
      </c>
      <c r="F260" s="63">
        <v>0.66</v>
      </c>
      <c r="G260" s="63">
        <v>11.33</v>
      </c>
      <c r="H260" s="64">
        <f t="shared" si="42"/>
        <v>41.241199999999999</v>
      </c>
    </row>
    <row r="261" spans="1:8" ht="43.5" customHeight="1">
      <c r="A261" s="62"/>
      <c r="B261" s="61" t="s">
        <v>220</v>
      </c>
      <c r="C261" s="62"/>
      <c r="D261" s="63">
        <v>1</v>
      </c>
      <c r="E261" s="63">
        <v>1.1599999999999999</v>
      </c>
      <c r="F261" s="63">
        <v>0.66</v>
      </c>
      <c r="G261" s="63">
        <v>0</v>
      </c>
      <c r="H261" s="64">
        <v>0.78</v>
      </c>
    </row>
    <row r="262" spans="1:8" ht="43.5" customHeight="1">
      <c r="A262" s="62"/>
      <c r="B262" s="61" t="s">
        <v>342</v>
      </c>
      <c r="C262" s="62"/>
      <c r="D262" s="63">
        <v>2</v>
      </c>
      <c r="E262" s="63">
        <v>1.33</v>
      </c>
      <c r="F262" s="63">
        <v>0.5</v>
      </c>
      <c r="G262" s="63">
        <v>0.5</v>
      </c>
      <c r="H262" s="64">
        <f t="shared" ref="H262:H265" si="43">(E262+F262)*D262*G262</f>
        <v>1.83</v>
      </c>
    </row>
    <row r="263" spans="1:8" ht="43.5" customHeight="1">
      <c r="A263" s="62"/>
      <c r="B263" s="61" t="s">
        <v>343</v>
      </c>
      <c r="C263" s="62"/>
      <c r="D263" s="63">
        <v>2</v>
      </c>
      <c r="E263" s="63">
        <v>1.33</v>
      </c>
      <c r="F263" s="63">
        <v>0.5</v>
      </c>
      <c r="G263" s="63">
        <v>6</v>
      </c>
      <c r="H263" s="64">
        <f t="shared" si="43"/>
        <v>21.96</v>
      </c>
    </row>
    <row r="264" spans="1:8" ht="43.5" customHeight="1">
      <c r="A264" s="62"/>
      <c r="B264" s="61" t="s">
        <v>344</v>
      </c>
      <c r="C264" s="62"/>
      <c r="D264" s="63">
        <v>2</v>
      </c>
      <c r="E264" s="63">
        <v>0.91</v>
      </c>
      <c r="F264" s="63">
        <v>0.83</v>
      </c>
      <c r="G264" s="63">
        <v>1.1599999999999999</v>
      </c>
      <c r="H264" s="64">
        <f t="shared" si="43"/>
        <v>4.0367999999999995</v>
      </c>
    </row>
    <row r="265" spans="1:8" ht="43.5" customHeight="1">
      <c r="A265" s="62"/>
      <c r="B265" s="61" t="s">
        <v>225</v>
      </c>
      <c r="C265" s="62"/>
      <c r="D265" s="63">
        <v>2</v>
      </c>
      <c r="E265" s="63">
        <v>1.1599999999999999</v>
      </c>
      <c r="F265" s="63">
        <v>0.5</v>
      </c>
      <c r="G265" s="63">
        <v>6.91</v>
      </c>
      <c r="H265" s="64">
        <f t="shared" si="43"/>
        <v>22.941199999999998</v>
      </c>
    </row>
    <row r="266" spans="1:8" ht="43.5" customHeight="1">
      <c r="A266" s="62"/>
      <c r="B266" s="61" t="s">
        <v>346</v>
      </c>
      <c r="C266" s="62"/>
      <c r="D266" s="63">
        <v>1</v>
      </c>
      <c r="E266" s="63">
        <v>1.1599999999999999</v>
      </c>
      <c r="F266" s="63">
        <v>0.5</v>
      </c>
      <c r="G266" s="63">
        <v>0</v>
      </c>
      <c r="H266" s="64">
        <v>0.57999999999999996</v>
      </c>
    </row>
    <row r="267" spans="1:8" ht="43.5" customHeight="1">
      <c r="A267" s="62"/>
      <c r="B267" s="61" t="s">
        <v>347</v>
      </c>
      <c r="C267" s="62"/>
      <c r="D267" s="63">
        <v>2</v>
      </c>
      <c r="E267" s="63">
        <v>0.66</v>
      </c>
      <c r="F267" s="63">
        <v>0.5</v>
      </c>
      <c r="G267" s="63">
        <v>0.5</v>
      </c>
      <c r="H267" s="64">
        <f t="shared" ref="H267:H270" si="44">(E267+F267)*D267*G267</f>
        <v>1.1600000000000001</v>
      </c>
    </row>
    <row r="268" spans="1:8" ht="43.5" customHeight="1">
      <c r="A268" s="62"/>
      <c r="B268" s="61" t="s">
        <v>224</v>
      </c>
      <c r="C268" s="62"/>
      <c r="D268" s="63">
        <v>2</v>
      </c>
      <c r="E268" s="63">
        <v>0.66</v>
      </c>
      <c r="F268" s="63">
        <v>0.5</v>
      </c>
      <c r="G268" s="63">
        <v>5.16</v>
      </c>
      <c r="H268" s="64">
        <f t="shared" si="44"/>
        <v>11.971200000000001</v>
      </c>
    </row>
    <row r="269" spans="1:8" ht="43.5" customHeight="1">
      <c r="A269" s="62"/>
      <c r="B269" s="61" t="s">
        <v>348</v>
      </c>
      <c r="C269" s="62"/>
      <c r="D269" s="63">
        <v>2</v>
      </c>
      <c r="E269" s="63">
        <v>0.57999999999999996</v>
      </c>
      <c r="F269" s="63">
        <v>0.5</v>
      </c>
      <c r="G269" s="63">
        <v>1</v>
      </c>
      <c r="H269" s="64">
        <f t="shared" si="44"/>
        <v>2.16</v>
      </c>
    </row>
    <row r="270" spans="1:8" ht="43.5" customHeight="1">
      <c r="A270" s="62"/>
      <c r="B270" s="61" t="s">
        <v>349</v>
      </c>
      <c r="C270" s="62"/>
      <c r="D270" s="63">
        <v>2</v>
      </c>
      <c r="E270" s="63">
        <v>0.5</v>
      </c>
      <c r="F270" s="63">
        <v>0.5</v>
      </c>
      <c r="G270" s="63">
        <v>9</v>
      </c>
      <c r="H270" s="64">
        <f t="shared" si="44"/>
        <v>18</v>
      </c>
    </row>
    <row r="271" spans="1:8" ht="43.5" customHeight="1">
      <c r="A271" s="62"/>
      <c r="B271" s="61" t="s">
        <v>351</v>
      </c>
      <c r="C271" s="62"/>
      <c r="D271" s="63">
        <v>1</v>
      </c>
      <c r="E271" s="63">
        <v>0.5</v>
      </c>
      <c r="F271" s="63">
        <v>0.5</v>
      </c>
      <c r="G271" s="63">
        <v>0</v>
      </c>
      <c r="H271" s="64">
        <v>0.25</v>
      </c>
    </row>
    <row r="272" spans="1:8" ht="43.5" customHeight="1">
      <c r="A272" s="62"/>
      <c r="B272" s="66"/>
      <c r="C272" s="62"/>
      <c r="D272" s="63"/>
      <c r="E272" s="63"/>
      <c r="F272" s="63"/>
      <c r="G272" s="63"/>
      <c r="H272" s="64"/>
    </row>
    <row r="273" spans="1:8" ht="43.5" customHeight="1">
      <c r="A273" s="62"/>
      <c r="B273" s="133" t="s">
        <v>128</v>
      </c>
      <c r="C273" s="134" t="s">
        <v>173</v>
      </c>
      <c r="D273" s="133"/>
      <c r="E273" s="135"/>
      <c r="F273" s="135"/>
      <c r="G273" s="135"/>
      <c r="H273" s="67">
        <f>SUM(H255:H272)</f>
        <v>183.87760000000003</v>
      </c>
    </row>
  </sheetData>
  <mergeCells count="74">
    <mergeCell ref="A250:A251"/>
    <mergeCell ref="B250:B251"/>
    <mergeCell ref="C250:C251"/>
    <mergeCell ref="D250:G250"/>
    <mergeCell ref="H250:H251"/>
    <mergeCell ref="A243:H243"/>
    <mergeCell ref="A244:H244"/>
    <mergeCell ref="A245:H245"/>
    <mergeCell ref="A246:H246"/>
    <mergeCell ref="A247:B247"/>
    <mergeCell ref="C247:E249"/>
    <mergeCell ref="F247:G247"/>
    <mergeCell ref="A248:B248"/>
    <mergeCell ref="F248:G248"/>
    <mergeCell ref="A249:B249"/>
    <mergeCell ref="F249:G249"/>
    <mergeCell ref="A193:A194"/>
    <mergeCell ref="B193:B194"/>
    <mergeCell ref="C193:C194"/>
    <mergeCell ref="D193:G193"/>
    <mergeCell ref="H193:H194"/>
    <mergeCell ref="A186:H186"/>
    <mergeCell ref="A187:H187"/>
    <mergeCell ref="A188:H188"/>
    <mergeCell ref="A189:H189"/>
    <mergeCell ref="A190:B190"/>
    <mergeCell ref="C190:E192"/>
    <mergeCell ref="F190:G190"/>
    <mergeCell ref="A191:B191"/>
    <mergeCell ref="F191:G191"/>
    <mergeCell ref="A192:B192"/>
    <mergeCell ref="F192:G192"/>
    <mergeCell ref="A3:A4"/>
    <mergeCell ref="B3:B4"/>
    <mergeCell ref="C3:C4"/>
    <mergeCell ref="D3:D4"/>
    <mergeCell ref="E3:E4"/>
    <mergeCell ref="A141:A142"/>
    <mergeCell ref="B141:B142"/>
    <mergeCell ref="C141:C142"/>
    <mergeCell ref="D141:G141"/>
    <mergeCell ref="H141:H142"/>
    <mergeCell ref="A139:B139"/>
    <mergeCell ref="F139:G139"/>
    <mergeCell ref="A140:B140"/>
    <mergeCell ref="F16:G16"/>
    <mergeCell ref="A17:A18"/>
    <mergeCell ref="B17:B18"/>
    <mergeCell ref="C17:C18"/>
    <mergeCell ref="D17:G17"/>
    <mergeCell ref="F140:G140"/>
    <mergeCell ref="A134:H134"/>
    <mergeCell ref="A135:H135"/>
    <mergeCell ref="A136:H136"/>
    <mergeCell ref="A137:H137"/>
    <mergeCell ref="A138:B138"/>
    <mergeCell ref="C138:E140"/>
    <mergeCell ref="F138:G138"/>
    <mergeCell ref="A1:H1"/>
    <mergeCell ref="A2:H2"/>
    <mergeCell ref="H17:H18"/>
    <mergeCell ref="A10:H10"/>
    <mergeCell ref="A11:H11"/>
    <mergeCell ref="A12:H12"/>
    <mergeCell ref="A13:H13"/>
    <mergeCell ref="A14:B14"/>
    <mergeCell ref="C14:E16"/>
    <mergeCell ref="F14:G14"/>
    <mergeCell ref="A15:B15"/>
    <mergeCell ref="F15:G15"/>
    <mergeCell ref="A16:B16"/>
    <mergeCell ref="F3:F4"/>
    <mergeCell ref="G3:G4"/>
    <mergeCell ref="H3:H4"/>
  </mergeCells>
  <printOptions horizontalCentered="1"/>
  <pageMargins left="0" right="0" top="0" bottom="0" header="0" footer="0"/>
  <pageSetup paperSize="9" scale="36" fitToHeight="0" orientation="landscape" r:id="rId1"/>
  <rowBreaks count="9" manualBreakCount="9">
    <brk id="9" max="7" man="1"/>
    <brk id="39" max="7" man="1"/>
    <brk id="68" max="7" man="1"/>
    <brk id="99" max="7" man="1"/>
    <brk id="132" max="7" man="1"/>
    <brk id="157" max="7" man="1"/>
    <brk id="184" max="7" man="1"/>
    <brk id="212" max="7" man="1"/>
    <brk id="241" max="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1:M2345"/>
  <sheetViews>
    <sheetView view="pageBreakPreview" zoomScale="30" zoomScaleNormal="20" zoomScaleSheetLayoutView="30" workbookViewId="0">
      <selection activeCell="X33" sqref="X33"/>
    </sheetView>
  </sheetViews>
  <sheetFormatPr defaultColWidth="8" defaultRowHeight="33"/>
  <cols>
    <col min="1" max="1" width="23.625" style="42" customWidth="1"/>
    <col min="2" max="2" width="157.5" style="41" customWidth="1"/>
    <col min="3" max="3" width="24.25" style="40" customWidth="1"/>
    <col min="4" max="4" width="18.875" style="40" customWidth="1"/>
    <col min="5" max="5" width="47.375" style="40" customWidth="1"/>
    <col min="6" max="6" width="34.625" style="40" customWidth="1"/>
    <col min="7" max="7" width="40.25" style="40" customWidth="1"/>
    <col min="8" max="8" width="50" style="40" customWidth="1"/>
    <col min="9" max="9" width="35.5" style="40" customWidth="1"/>
    <col min="10" max="16384" width="8" style="40"/>
  </cols>
  <sheetData>
    <row r="1" spans="1:8" ht="69.75" customHeight="1">
      <c r="A1" s="668" t="s">
        <v>236</v>
      </c>
      <c r="B1" s="668"/>
      <c r="C1" s="668"/>
      <c r="D1" s="668"/>
      <c r="E1" s="668"/>
      <c r="F1" s="668"/>
      <c r="G1" s="668"/>
      <c r="H1" s="668"/>
    </row>
    <row r="2" spans="1:8" ht="72.75" customHeight="1">
      <c r="A2" s="668" t="s">
        <v>143</v>
      </c>
      <c r="B2" s="668"/>
      <c r="C2" s="668"/>
      <c r="D2" s="668"/>
      <c r="E2" s="668"/>
      <c r="F2" s="668"/>
      <c r="G2" s="668"/>
      <c r="H2" s="668"/>
    </row>
    <row r="3" spans="1:8" ht="70.5" customHeight="1">
      <c r="A3" s="749" t="s">
        <v>234</v>
      </c>
      <c r="B3" s="727" t="s">
        <v>0</v>
      </c>
      <c r="C3" s="727" t="s">
        <v>109</v>
      </c>
      <c r="D3" s="727" t="s">
        <v>7</v>
      </c>
      <c r="E3" s="728" t="s">
        <v>132</v>
      </c>
      <c r="F3" s="728" t="s">
        <v>130</v>
      </c>
      <c r="G3" s="728" t="s">
        <v>129</v>
      </c>
      <c r="H3" s="727" t="s">
        <v>233</v>
      </c>
    </row>
    <row r="4" spans="1:8" ht="12.75" customHeight="1">
      <c r="A4" s="750"/>
      <c r="B4" s="727"/>
      <c r="C4" s="727"/>
      <c r="D4" s="727"/>
      <c r="E4" s="728"/>
      <c r="F4" s="728"/>
      <c r="G4" s="728"/>
      <c r="H4" s="727"/>
    </row>
    <row r="5" spans="1:8" ht="292.5" customHeight="1">
      <c r="A5" s="80">
        <v>2</v>
      </c>
      <c r="B5" s="487" t="s">
        <v>583</v>
      </c>
      <c r="C5" s="161"/>
      <c r="D5" s="377"/>
      <c r="E5" s="377"/>
      <c r="F5" s="377"/>
      <c r="G5" s="377"/>
      <c r="H5" s="377"/>
    </row>
    <row r="6" spans="1:8" ht="43.5">
      <c r="A6" s="171"/>
      <c r="B6" s="77" t="s">
        <v>56</v>
      </c>
      <c r="C6" s="160"/>
      <c r="D6" s="485"/>
      <c r="E6" s="490">
        <f>H61</f>
        <v>1</v>
      </c>
      <c r="F6" s="490">
        <f>H80</f>
        <v>2</v>
      </c>
      <c r="G6" s="490"/>
      <c r="H6" s="485">
        <v>3</v>
      </c>
    </row>
    <row r="7" spans="1:8" ht="43.5">
      <c r="A7" s="171"/>
      <c r="B7" s="77" t="s">
        <v>57</v>
      </c>
      <c r="C7" s="160"/>
      <c r="D7" s="485"/>
      <c r="E7" s="486"/>
      <c r="F7" s="486"/>
      <c r="G7" s="490">
        <f>H99</f>
        <v>2</v>
      </c>
      <c r="H7" s="485">
        <v>2</v>
      </c>
    </row>
    <row r="8" spans="1:8" ht="43.5">
      <c r="A8" s="171"/>
      <c r="B8" s="77" t="s">
        <v>63</v>
      </c>
      <c r="C8" s="160"/>
      <c r="D8" s="485"/>
      <c r="E8" s="486"/>
      <c r="F8" s="486"/>
      <c r="G8" s="486"/>
      <c r="H8" s="485"/>
    </row>
    <row r="9" spans="1:8" ht="58.5" customHeight="1">
      <c r="A9" s="82"/>
      <c r="B9" s="61"/>
      <c r="C9" s="81"/>
      <c r="D9" s="377"/>
      <c r="E9" s="377"/>
      <c r="F9" s="377"/>
      <c r="G9" s="377"/>
      <c r="H9" s="377"/>
    </row>
    <row r="10" spans="1:8" ht="58.5" customHeight="1">
      <c r="A10" s="82"/>
      <c r="B10" s="61"/>
      <c r="C10" s="81"/>
      <c r="D10" s="377"/>
      <c r="E10" s="377"/>
      <c r="F10" s="377"/>
      <c r="G10" s="377"/>
      <c r="H10" s="377"/>
    </row>
    <row r="11" spans="1:8" ht="292.5" customHeight="1">
      <c r="A11" s="80">
        <v>3</v>
      </c>
      <c r="B11" s="361" t="s">
        <v>448</v>
      </c>
      <c r="C11" s="79"/>
      <c r="D11" s="377"/>
      <c r="E11" s="377"/>
      <c r="F11" s="377"/>
      <c r="G11" s="377"/>
      <c r="H11" s="377"/>
    </row>
    <row r="12" spans="1:8" ht="62.25" customHeight="1">
      <c r="A12" s="78">
        <v>3.2</v>
      </c>
      <c r="B12" s="77" t="s">
        <v>449</v>
      </c>
      <c r="C12" s="81" t="s">
        <v>82</v>
      </c>
      <c r="D12" s="377"/>
      <c r="E12" s="381">
        <f>E156</f>
        <v>15</v>
      </c>
      <c r="F12" s="377"/>
      <c r="G12" s="377"/>
      <c r="H12" s="381">
        <f>E12</f>
        <v>15</v>
      </c>
    </row>
    <row r="13" spans="1:8" ht="62.25" customHeight="1">
      <c r="A13" s="78">
        <v>3.3</v>
      </c>
      <c r="B13" s="77" t="s">
        <v>450</v>
      </c>
      <c r="C13" s="81" t="s">
        <v>82</v>
      </c>
      <c r="D13" s="377"/>
      <c r="E13" s="381">
        <f>E118+E177</f>
        <v>40.14</v>
      </c>
      <c r="F13" s="381">
        <f>E136+E195</f>
        <v>31.58</v>
      </c>
      <c r="G13" s="377"/>
      <c r="H13" s="381">
        <f>F13+E13</f>
        <v>71.72</v>
      </c>
    </row>
    <row r="14" spans="1:8" ht="62.25" customHeight="1">
      <c r="A14" s="78">
        <v>3.4</v>
      </c>
      <c r="B14" s="77" t="s">
        <v>451</v>
      </c>
      <c r="C14" s="81" t="s">
        <v>82</v>
      </c>
      <c r="D14" s="377"/>
      <c r="E14" s="377">
        <f>F156</f>
        <v>15</v>
      </c>
      <c r="F14" s="377"/>
      <c r="G14" s="377"/>
      <c r="H14" s="381">
        <f>E14</f>
        <v>15</v>
      </c>
    </row>
    <row r="15" spans="1:8" ht="62.25" customHeight="1">
      <c r="A15" s="78">
        <v>3.5</v>
      </c>
      <c r="B15" s="77" t="s">
        <v>452</v>
      </c>
      <c r="C15" s="81" t="s">
        <v>82</v>
      </c>
      <c r="D15" s="377"/>
      <c r="E15" s="377"/>
      <c r="F15" s="377"/>
      <c r="G15" s="377"/>
      <c r="H15" s="377"/>
    </row>
    <row r="16" spans="1:8" ht="57.75" customHeight="1">
      <c r="A16" s="78">
        <v>3.7</v>
      </c>
      <c r="B16" s="77" t="s">
        <v>453</v>
      </c>
      <c r="C16" s="81" t="s">
        <v>82</v>
      </c>
      <c r="D16" s="377"/>
      <c r="E16" s="381">
        <f>F118+F177</f>
        <v>39.89</v>
      </c>
      <c r="F16" s="381">
        <f>F136+F195</f>
        <v>31.5</v>
      </c>
      <c r="G16" s="377"/>
      <c r="H16" s="381">
        <f>F16+E16</f>
        <v>71.39</v>
      </c>
    </row>
    <row r="17" spans="1:8" ht="262.5">
      <c r="A17" s="80">
        <v>5</v>
      </c>
      <c r="B17" s="61" t="s">
        <v>235</v>
      </c>
      <c r="C17" s="81"/>
      <c r="D17" s="377"/>
      <c r="E17" s="377"/>
      <c r="F17" s="377"/>
      <c r="G17" s="377"/>
      <c r="H17" s="377"/>
    </row>
    <row r="18" spans="1:8" ht="63" customHeight="1">
      <c r="A18" s="80"/>
      <c r="B18" s="74" t="s">
        <v>66</v>
      </c>
      <c r="C18" s="81"/>
      <c r="D18" s="377"/>
      <c r="E18" s="377"/>
      <c r="F18" s="377"/>
      <c r="G18" s="377"/>
      <c r="H18" s="377"/>
    </row>
    <row r="19" spans="1:8" ht="58.5" customHeight="1">
      <c r="A19" s="82">
        <v>5.0999999999999996</v>
      </c>
      <c r="B19" s="61" t="s">
        <v>56</v>
      </c>
      <c r="C19" s="81" t="s">
        <v>82</v>
      </c>
      <c r="D19" s="377"/>
      <c r="E19" s="381">
        <f>F214</f>
        <v>33.409999999999997</v>
      </c>
      <c r="F19" s="377">
        <f>E236</f>
        <v>35.4</v>
      </c>
      <c r="G19" s="377"/>
      <c r="H19" s="381">
        <f>F19+E19</f>
        <v>68.81</v>
      </c>
    </row>
    <row r="20" spans="1:8" ht="58.5" customHeight="1">
      <c r="A20" s="82">
        <v>5.2</v>
      </c>
      <c r="B20" s="61" t="s">
        <v>57</v>
      </c>
      <c r="C20" s="81" t="s">
        <v>82</v>
      </c>
      <c r="D20" s="377"/>
      <c r="E20" s="377"/>
      <c r="F20" s="377"/>
      <c r="G20" s="381">
        <f>E261</f>
        <v>93.05</v>
      </c>
      <c r="H20" s="381">
        <f>G20</f>
        <v>93.05</v>
      </c>
    </row>
    <row r="21" spans="1:8" ht="58.5" customHeight="1">
      <c r="A21" s="78"/>
      <c r="B21" s="74" t="s">
        <v>67</v>
      </c>
      <c r="C21" s="81"/>
      <c r="D21" s="377"/>
      <c r="E21" s="377"/>
      <c r="F21" s="377"/>
      <c r="G21" s="377"/>
      <c r="H21" s="377"/>
    </row>
    <row r="22" spans="1:8" ht="58.5" customHeight="1">
      <c r="A22" s="82">
        <v>5.4</v>
      </c>
      <c r="B22" s="61" t="s">
        <v>131</v>
      </c>
      <c r="C22" s="81" t="s">
        <v>82</v>
      </c>
      <c r="D22" s="377"/>
      <c r="E22" s="381">
        <f>E290</f>
        <v>256.08999999999992</v>
      </c>
      <c r="F22" s="381">
        <f>E335</f>
        <v>84.719999999999985</v>
      </c>
      <c r="G22" s="377"/>
      <c r="H22" s="381">
        <f>F22+E22</f>
        <v>340.80999999999989</v>
      </c>
    </row>
    <row r="23" spans="1:8" ht="48" customHeight="1">
      <c r="A23" s="82">
        <v>5.6</v>
      </c>
      <c r="B23" s="61" t="s">
        <v>60</v>
      </c>
      <c r="C23" s="81" t="s">
        <v>82</v>
      </c>
      <c r="D23" s="377"/>
      <c r="E23" s="377"/>
      <c r="F23" s="381">
        <f>E311+F396+E431</f>
        <v>611.71</v>
      </c>
      <c r="G23" s="377"/>
      <c r="H23" s="381">
        <f>F23</f>
        <v>611.71</v>
      </c>
    </row>
    <row r="24" spans="1:8" ht="53.25" customHeight="1">
      <c r="A24" s="82">
        <v>5.8</v>
      </c>
      <c r="B24" s="61" t="s">
        <v>62</v>
      </c>
      <c r="C24" s="81" t="s">
        <v>82</v>
      </c>
      <c r="D24" s="377"/>
      <c r="E24" s="377"/>
      <c r="F24" s="377"/>
      <c r="G24" s="381">
        <f>F489+E521</f>
        <v>531.52</v>
      </c>
      <c r="H24" s="381">
        <f>G24</f>
        <v>531.52</v>
      </c>
    </row>
    <row r="25" spans="1:8" ht="230.25" customHeight="1">
      <c r="A25" s="80">
        <v>6</v>
      </c>
      <c r="B25" s="378" t="s">
        <v>17</v>
      </c>
      <c r="C25" s="81"/>
      <c r="D25" s="377"/>
      <c r="E25" s="377"/>
      <c r="F25" s="377"/>
      <c r="G25" s="377"/>
      <c r="H25" s="381"/>
    </row>
    <row r="26" spans="1:8" ht="57.75" customHeight="1">
      <c r="A26" s="82"/>
      <c r="B26" s="61"/>
      <c r="C26" s="76" t="s">
        <v>173</v>
      </c>
      <c r="D26" s="83"/>
      <c r="E26" s="382">
        <f>H540</f>
        <v>66.5</v>
      </c>
      <c r="F26" s="382">
        <f>H563</f>
        <v>441.16333333333336</v>
      </c>
      <c r="G26" s="382">
        <f>H586</f>
        <v>483.74666666666667</v>
      </c>
      <c r="H26" s="382">
        <f>G26+F26+E26</f>
        <v>991.41000000000008</v>
      </c>
    </row>
    <row r="27" spans="1:8" ht="228" customHeight="1">
      <c r="A27" s="80">
        <v>7</v>
      </c>
      <c r="B27" s="378" t="s">
        <v>68</v>
      </c>
      <c r="C27" s="79"/>
      <c r="D27" s="377"/>
      <c r="E27" s="377"/>
      <c r="F27" s="377"/>
      <c r="G27" s="377"/>
      <c r="H27" s="377"/>
    </row>
    <row r="28" spans="1:8" ht="66.75" customHeight="1">
      <c r="A28" s="78">
        <v>7.1</v>
      </c>
      <c r="B28" s="77" t="s">
        <v>155</v>
      </c>
      <c r="C28" s="81" t="s">
        <v>82</v>
      </c>
      <c r="D28" s="377"/>
      <c r="E28" s="381">
        <f>H610+H633</f>
        <v>52.14</v>
      </c>
      <c r="F28" s="381">
        <f>H657+H727</f>
        <v>245.17000000000007</v>
      </c>
      <c r="G28" s="381">
        <f>H773</f>
        <v>178.32000000000008</v>
      </c>
      <c r="H28" s="381">
        <f>SUM(E28:G28)</f>
        <v>475.63000000000011</v>
      </c>
    </row>
    <row r="29" spans="1:8" ht="61.5" customHeight="1">
      <c r="A29" s="78">
        <v>7.2</v>
      </c>
      <c r="B29" s="77" t="s">
        <v>156</v>
      </c>
      <c r="C29" s="81" t="s">
        <v>82</v>
      </c>
      <c r="D29" s="377"/>
      <c r="E29" s="377"/>
      <c r="F29" s="381">
        <f>H665+H738</f>
        <v>282.06</v>
      </c>
      <c r="G29" s="381">
        <f>H784+H808</f>
        <v>337.89</v>
      </c>
      <c r="H29" s="381">
        <f>SUM(F29:G29)</f>
        <v>619.95000000000005</v>
      </c>
    </row>
    <row r="30" spans="1:8" s="384" customFormat="1" ht="54" customHeight="1">
      <c r="A30" s="78">
        <v>7.3</v>
      </c>
      <c r="B30" s="77" t="s">
        <v>460</v>
      </c>
      <c r="C30" s="81" t="s">
        <v>82</v>
      </c>
      <c r="D30" s="377"/>
      <c r="E30" s="381">
        <f>H614+H638</f>
        <v>38.06</v>
      </c>
      <c r="F30" s="381">
        <f>H674</f>
        <v>136.66</v>
      </c>
      <c r="G30" s="381">
        <f>H790+H814</f>
        <v>52</v>
      </c>
      <c r="H30" s="381">
        <f>SUM(E30:G30)</f>
        <v>226.72</v>
      </c>
    </row>
    <row r="31" spans="1:8" ht="287.25" customHeight="1">
      <c r="A31" s="80">
        <v>10</v>
      </c>
      <c r="B31" s="53" t="s">
        <v>49</v>
      </c>
      <c r="C31" s="79"/>
      <c r="D31" s="377"/>
      <c r="E31" s="377"/>
      <c r="F31" s="377"/>
      <c r="G31" s="377"/>
      <c r="H31" s="377"/>
    </row>
    <row r="32" spans="1:8" ht="60" customHeight="1">
      <c r="A32" s="78"/>
      <c r="B32" s="77"/>
      <c r="C32" s="76" t="s">
        <v>173</v>
      </c>
      <c r="D32" s="83"/>
      <c r="E32" s="569">
        <f>H833+H867+H897</f>
        <v>551.36749200000008</v>
      </c>
      <c r="F32" s="382">
        <f>H936+H956+H1022</f>
        <v>936.60980000000018</v>
      </c>
      <c r="G32" s="382">
        <f>H1064+H1183</f>
        <v>1657.8842</v>
      </c>
      <c r="H32" s="382">
        <f>G32+F32+E32</f>
        <v>3145.861492</v>
      </c>
    </row>
    <row r="33" spans="1:9" ht="187.5" customHeight="1">
      <c r="A33" s="80">
        <v>11</v>
      </c>
      <c r="B33" s="84" t="s">
        <v>50</v>
      </c>
      <c r="C33" s="79"/>
      <c r="D33" s="83"/>
      <c r="E33" s="83"/>
      <c r="F33" s="83"/>
      <c r="G33" s="83"/>
      <c r="H33" s="83"/>
      <c r="I33" s="109"/>
    </row>
    <row r="34" spans="1:9" ht="68.25" customHeight="1">
      <c r="A34" s="78"/>
      <c r="B34" s="77"/>
      <c r="C34" s="76" t="s">
        <v>173</v>
      </c>
      <c r="D34" s="83"/>
      <c r="E34" s="382">
        <f>H1212+H1246+H1279</f>
        <v>551.36749200000008</v>
      </c>
      <c r="F34" s="382">
        <f>H1316+H1381+H1545</f>
        <v>1251.2848000000004</v>
      </c>
      <c r="G34" s="382">
        <f>H1587+H1607+H1724+H1794+H1951</f>
        <v>2611.0016000000001</v>
      </c>
      <c r="H34" s="382">
        <f>SUM(E34:G34)</f>
        <v>4413.6538920000003</v>
      </c>
    </row>
    <row r="35" spans="1:9" s="35" customFormat="1" ht="183.75" customHeight="1">
      <c r="A35" s="80">
        <v>13</v>
      </c>
      <c r="B35" s="84" t="s">
        <v>14</v>
      </c>
      <c r="C35" s="79"/>
      <c r="D35" s="83"/>
      <c r="E35" s="382"/>
      <c r="F35" s="83" t="s">
        <v>589</v>
      </c>
      <c r="G35" s="83"/>
      <c r="H35" s="83"/>
    </row>
    <row r="36" spans="1:9" s="35" customFormat="1" ht="58.5" customHeight="1">
      <c r="A36" s="78"/>
      <c r="B36" s="77"/>
      <c r="C36" s="76" t="s">
        <v>461</v>
      </c>
      <c r="D36" s="83"/>
      <c r="E36" s="491">
        <f>H1976</f>
        <v>4322</v>
      </c>
      <c r="F36" s="83"/>
      <c r="G36" s="83"/>
      <c r="H36" s="491">
        <f>E36</f>
        <v>4322</v>
      </c>
    </row>
    <row r="37" spans="1:9" s="35" customFormat="1" ht="213.75" customHeight="1">
      <c r="A37" s="80">
        <v>14</v>
      </c>
      <c r="B37" s="84" t="s">
        <v>8</v>
      </c>
      <c r="C37" s="79"/>
      <c r="D37" s="83"/>
      <c r="E37" s="83"/>
      <c r="F37" s="83"/>
      <c r="G37" s="83"/>
      <c r="H37" s="83"/>
    </row>
    <row r="38" spans="1:9" s="35" customFormat="1" ht="63" customHeight="1">
      <c r="A38" s="78">
        <v>14.1</v>
      </c>
      <c r="B38" s="383" t="s">
        <v>72</v>
      </c>
      <c r="C38" s="76" t="s">
        <v>461</v>
      </c>
      <c r="D38" s="83"/>
      <c r="E38" s="491">
        <f>H2029+H2009</f>
        <v>3050</v>
      </c>
      <c r="F38" s="491">
        <f>H2066</f>
        <v>5634</v>
      </c>
      <c r="G38" s="491">
        <f>H2106</f>
        <v>4680</v>
      </c>
      <c r="H38" s="382">
        <f>G38+F38+E38</f>
        <v>13364</v>
      </c>
    </row>
    <row r="39" spans="1:9" s="35" customFormat="1" ht="63" customHeight="1">
      <c r="A39" s="78">
        <v>14.2</v>
      </c>
      <c r="B39" s="383" t="s">
        <v>51</v>
      </c>
      <c r="C39" s="76" t="s">
        <v>4</v>
      </c>
      <c r="D39" s="83"/>
      <c r="E39" s="382">
        <f>H2125</f>
        <v>16</v>
      </c>
      <c r="F39" s="382">
        <f>H2144</f>
        <v>2</v>
      </c>
      <c r="G39" s="382">
        <f>H2163</f>
        <v>16</v>
      </c>
      <c r="H39" s="382">
        <f>G39+F39+E39</f>
        <v>34</v>
      </c>
    </row>
    <row r="40" spans="1:9" s="35" customFormat="1" ht="175.5" customHeight="1">
      <c r="A40" s="80">
        <v>15</v>
      </c>
      <c r="B40" s="84" t="s">
        <v>70</v>
      </c>
      <c r="C40" s="79"/>
      <c r="D40" s="83"/>
      <c r="E40" s="83"/>
      <c r="F40" s="83"/>
      <c r="G40" s="83"/>
      <c r="H40" s="83"/>
    </row>
    <row r="41" spans="1:9" s="35" customFormat="1" ht="55.5" customHeight="1">
      <c r="A41" s="78"/>
      <c r="B41" s="77"/>
      <c r="C41" s="76" t="s">
        <v>461</v>
      </c>
      <c r="D41" s="83"/>
      <c r="E41" s="382">
        <f>H2179</f>
        <v>200</v>
      </c>
      <c r="F41" s="382">
        <f>H2183</f>
        <v>481</v>
      </c>
      <c r="G41" s="382">
        <f>H2187</f>
        <v>570</v>
      </c>
      <c r="H41" s="382">
        <f>G41+F41+E41</f>
        <v>1251</v>
      </c>
    </row>
    <row r="42" spans="1:9" s="35" customFormat="1" ht="55.5" customHeight="1">
      <c r="A42" s="362"/>
      <c r="B42" s="363"/>
      <c r="C42" s="364"/>
      <c r="D42" s="365"/>
      <c r="E42" s="488"/>
      <c r="F42" s="488"/>
      <c r="G42" s="488"/>
      <c r="H42" s="489"/>
    </row>
    <row r="43" spans="1:9" s="35" customFormat="1" ht="51.75" customHeight="1">
      <c r="A43" s="670" t="s">
        <v>146</v>
      </c>
      <c r="B43" s="671"/>
      <c r="C43" s="671"/>
      <c r="D43" s="671"/>
      <c r="E43" s="671"/>
      <c r="F43" s="671"/>
      <c r="G43" s="671"/>
      <c r="H43" s="672"/>
    </row>
    <row r="44" spans="1:9" s="35" customFormat="1" ht="51.75" customHeight="1">
      <c r="A44" s="673" t="s">
        <v>145</v>
      </c>
      <c r="B44" s="674"/>
      <c r="C44" s="674"/>
      <c r="D44" s="674"/>
      <c r="E44" s="674"/>
      <c r="F44" s="674"/>
      <c r="G44" s="674"/>
      <c r="H44" s="675"/>
    </row>
    <row r="45" spans="1:9" s="35" customFormat="1" ht="51.75" customHeight="1">
      <c r="A45" s="688"/>
      <c r="B45" s="688"/>
      <c r="C45" s="688"/>
      <c r="D45" s="688"/>
      <c r="E45" s="688"/>
      <c r="F45" s="688"/>
      <c r="G45" s="688"/>
      <c r="H45" s="689"/>
    </row>
    <row r="46" spans="1:9" s="35" customFormat="1" ht="51.75" customHeight="1">
      <c r="A46" s="690"/>
      <c r="B46" s="690"/>
      <c r="C46" s="690"/>
      <c r="D46" s="690"/>
      <c r="E46" s="690"/>
      <c r="F46" s="690"/>
      <c r="G46" s="690"/>
      <c r="H46" s="691"/>
    </row>
    <row r="47" spans="1:9" s="35" customFormat="1" ht="51.75" customHeight="1">
      <c r="A47" s="680" t="s">
        <v>144</v>
      </c>
      <c r="B47" s="680"/>
      <c r="C47" s="669" t="s">
        <v>143</v>
      </c>
      <c r="D47" s="669"/>
      <c r="E47" s="669"/>
      <c r="F47" s="680" t="s">
        <v>142</v>
      </c>
      <c r="G47" s="680"/>
      <c r="H47" s="89">
        <v>45209</v>
      </c>
    </row>
    <row r="48" spans="1:9" s="35" customFormat="1" ht="51.75" customHeight="1">
      <c r="A48" s="684" t="s">
        <v>141</v>
      </c>
      <c r="B48" s="684"/>
      <c r="C48" s="669"/>
      <c r="D48" s="669"/>
      <c r="E48" s="669"/>
      <c r="F48" s="680" t="s">
        <v>140</v>
      </c>
      <c r="G48" s="680"/>
      <c r="H48" s="90"/>
    </row>
    <row r="49" spans="1:13" s="35" customFormat="1" ht="51.75" customHeight="1">
      <c r="A49" s="680" t="s">
        <v>139</v>
      </c>
      <c r="B49" s="680"/>
      <c r="C49" s="669"/>
      <c r="D49" s="669"/>
      <c r="E49" s="669"/>
      <c r="F49" s="684" t="s">
        <v>138</v>
      </c>
      <c r="G49" s="684"/>
      <c r="H49" s="91"/>
    </row>
    <row r="50" spans="1:13" s="35" customFormat="1" ht="51.75" customHeight="1">
      <c r="A50" s="669" t="s">
        <v>137</v>
      </c>
      <c r="B50" s="685" t="s">
        <v>108</v>
      </c>
      <c r="C50" s="685" t="s">
        <v>109</v>
      </c>
      <c r="D50" s="685" t="s">
        <v>136</v>
      </c>
      <c r="E50" s="685"/>
      <c r="F50" s="685"/>
      <c r="G50" s="685"/>
      <c r="H50" s="669" t="s">
        <v>135</v>
      </c>
    </row>
    <row r="51" spans="1:13" s="35" customFormat="1" ht="51.75" customHeight="1">
      <c r="A51" s="669"/>
      <c r="B51" s="685"/>
      <c r="C51" s="685"/>
      <c r="D51" s="92" t="s">
        <v>7</v>
      </c>
      <c r="E51" s="92"/>
      <c r="F51" s="92"/>
      <c r="G51" s="92"/>
      <c r="H51" s="669"/>
    </row>
    <row r="52" spans="1:13" s="35" customFormat="1" ht="51.75" customHeight="1">
      <c r="A52" s="52"/>
      <c r="B52" s="68" t="s">
        <v>132</v>
      </c>
      <c r="C52" s="92"/>
      <c r="D52" s="92"/>
      <c r="E52" s="92"/>
      <c r="F52" s="92"/>
      <c r="G52" s="92"/>
      <c r="H52" s="93"/>
    </row>
    <row r="53" spans="1:13" s="35" customFormat="1" ht="39" customHeight="1">
      <c r="A53" s="97"/>
      <c r="B53" s="68"/>
      <c r="C53" s="96"/>
      <c r="D53" s="92"/>
      <c r="E53" s="92"/>
      <c r="F53" s="92"/>
      <c r="G53" s="92"/>
      <c r="H53" s="93"/>
    </row>
    <row r="54" spans="1:13" ht="292.5" customHeight="1">
      <c r="A54" s="80">
        <v>2</v>
      </c>
      <c r="B54" s="487" t="s">
        <v>583</v>
      </c>
      <c r="C54" s="161"/>
      <c r="D54" s="377"/>
      <c r="E54" s="377"/>
      <c r="F54" s="377"/>
      <c r="G54" s="377"/>
      <c r="H54" s="377"/>
    </row>
    <row r="55" spans="1:13" s="35" customFormat="1" ht="68.25" customHeight="1">
      <c r="A55" s="62"/>
      <c r="B55" s="50"/>
      <c r="C55" s="96"/>
      <c r="D55" s="92"/>
      <c r="E55" s="92"/>
      <c r="F55" s="92"/>
      <c r="G55" s="92"/>
      <c r="H55" s="93"/>
    </row>
    <row r="56" spans="1:13" s="35" customFormat="1" ht="68.25" customHeight="1">
      <c r="A56" s="82">
        <v>5.0999999999999996</v>
      </c>
      <c r="B56" s="74" t="s">
        <v>584</v>
      </c>
      <c r="C56" s="87" t="s">
        <v>395</v>
      </c>
      <c r="D56" s="63">
        <v>1</v>
      </c>
      <c r="E56" s="94"/>
      <c r="F56" s="94"/>
      <c r="G56" s="92"/>
      <c r="H56" s="93">
        <v>1</v>
      </c>
    </row>
    <row r="57" spans="1:13" s="35" customFormat="1" ht="68.25" customHeight="1">
      <c r="A57" s="82"/>
      <c r="B57" s="74"/>
      <c r="C57" s="87"/>
      <c r="D57" s="63"/>
      <c r="E57" s="94"/>
      <c r="F57" s="94"/>
      <c r="G57" s="92"/>
      <c r="H57" s="93"/>
    </row>
    <row r="58" spans="1:13" s="35" customFormat="1" ht="68.25" customHeight="1">
      <c r="A58" s="82"/>
      <c r="B58" s="61"/>
      <c r="C58" s="87"/>
      <c r="D58" s="63"/>
      <c r="E58" s="94"/>
      <c r="F58" s="94"/>
      <c r="G58" s="92"/>
      <c r="H58" s="93"/>
    </row>
    <row r="59" spans="1:13" s="35" customFormat="1" ht="68.25" customHeight="1">
      <c r="A59" s="82"/>
      <c r="B59" s="74"/>
      <c r="C59" s="87"/>
      <c r="D59" s="63"/>
      <c r="E59" s="94"/>
      <c r="F59" s="94"/>
      <c r="G59" s="92"/>
      <c r="H59" s="93"/>
    </row>
    <row r="60" spans="1:13" s="35" customFormat="1" ht="68.25" customHeight="1">
      <c r="A60" s="98"/>
      <c r="B60" s="85"/>
      <c r="C60" s="87"/>
      <c r="D60" s="63"/>
      <c r="E60" s="63"/>
      <c r="F60" s="92"/>
      <c r="G60" s="92"/>
      <c r="H60" s="95"/>
    </row>
    <row r="61" spans="1:13" s="35" customFormat="1" ht="48" customHeight="1">
      <c r="A61" s="181"/>
      <c r="B61" s="133" t="s">
        <v>128</v>
      </c>
      <c r="C61" s="182" t="s">
        <v>395</v>
      </c>
      <c r="D61" s="183"/>
      <c r="E61" s="67"/>
      <c r="F61" s="67"/>
      <c r="G61" s="88"/>
      <c r="H61" s="67">
        <v>1</v>
      </c>
    </row>
    <row r="62" spans="1:13" s="35" customFormat="1" ht="51.75" customHeight="1">
      <c r="A62" s="670" t="s">
        <v>146</v>
      </c>
      <c r="B62" s="671"/>
      <c r="C62" s="671"/>
      <c r="D62" s="671"/>
      <c r="E62" s="671"/>
      <c r="F62" s="671"/>
      <c r="G62" s="671"/>
      <c r="H62" s="672"/>
      <c r="M62" s="570">
        <f>1348+'Measurements Sheet FINAL BILL'!H32</f>
        <v>4493.861492</v>
      </c>
    </row>
    <row r="63" spans="1:13" s="35" customFormat="1" ht="51.75" customHeight="1">
      <c r="A63" s="673" t="s">
        <v>145</v>
      </c>
      <c r="B63" s="674"/>
      <c r="C63" s="674"/>
      <c r="D63" s="674"/>
      <c r="E63" s="674"/>
      <c r="F63" s="674"/>
      <c r="G63" s="674"/>
      <c r="H63" s="675"/>
    </row>
    <row r="64" spans="1:13" s="35" customFormat="1" ht="51.75" customHeight="1">
      <c r="A64" s="688"/>
      <c r="B64" s="688"/>
      <c r="C64" s="688"/>
      <c r="D64" s="688"/>
      <c r="E64" s="688"/>
      <c r="F64" s="688"/>
      <c r="G64" s="688"/>
      <c r="H64" s="689"/>
    </row>
    <row r="65" spans="1:8" s="35" customFormat="1" ht="51.75" customHeight="1">
      <c r="A65" s="690"/>
      <c r="B65" s="690"/>
      <c r="C65" s="690"/>
      <c r="D65" s="690"/>
      <c r="E65" s="690"/>
      <c r="F65" s="690"/>
      <c r="G65" s="690"/>
      <c r="H65" s="691"/>
    </row>
    <row r="66" spans="1:8" s="35" customFormat="1" ht="51.75" customHeight="1">
      <c r="A66" s="680" t="s">
        <v>144</v>
      </c>
      <c r="B66" s="680"/>
      <c r="C66" s="669" t="s">
        <v>143</v>
      </c>
      <c r="D66" s="669"/>
      <c r="E66" s="669"/>
      <c r="F66" s="680" t="s">
        <v>142</v>
      </c>
      <c r="G66" s="680"/>
      <c r="H66" s="89">
        <v>45209</v>
      </c>
    </row>
    <row r="67" spans="1:8" s="35" customFormat="1" ht="51.75" customHeight="1">
      <c r="A67" s="684" t="s">
        <v>141</v>
      </c>
      <c r="B67" s="684"/>
      <c r="C67" s="669"/>
      <c r="D67" s="669"/>
      <c r="E67" s="669"/>
      <c r="F67" s="680" t="s">
        <v>140</v>
      </c>
      <c r="G67" s="680"/>
      <c r="H67" s="90"/>
    </row>
    <row r="68" spans="1:8" s="35" customFormat="1" ht="51.75" customHeight="1">
      <c r="A68" s="680" t="s">
        <v>139</v>
      </c>
      <c r="B68" s="680"/>
      <c r="C68" s="669"/>
      <c r="D68" s="669"/>
      <c r="E68" s="669"/>
      <c r="F68" s="684" t="s">
        <v>138</v>
      </c>
      <c r="G68" s="684"/>
      <c r="H68" s="91"/>
    </row>
    <row r="69" spans="1:8" s="35" customFormat="1" ht="51.75" customHeight="1">
      <c r="A69" s="669" t="s">
        <v>137</v>
      </c>
      <c r="B69" s="685" t="s">
        <v>108</v>
      </c>
      <c r="C69" s="685" t="s">
        <v>109</v>
      </c>
      <c r="D69" s="685" t="s">
        <v>136</v>
      </c>
      <c r="E69" s="685"/>
      <c r="F69" s="685"/>
      <c r="G69" s="685"/>
      <c r="H69" s="669" t="s">
        <v>135</v>
      </c>
    </row>
    <row r="70" spans="1:8" s="35" customFormat="1" ht="51.75" customHeight="1">
      <c r="A70" s="669"/>
      <c r="B70" s="685"/>
      <c r="C70" s="685"/>
      <c r="D70" s="92" t="s">
        <v>7</v>
      </c>
      <c r="E70" s="92"/>
      <c r="F70" s="92"/>
      <c r="G70" s="92"/>
      <c r="H70" s="669"/>
    </row>
    <row r="71" spans="1:8" s="35" customFormat="1" ht="51.75" customHeight="1">
      <c r="A71" s="52"/>
      <c r="B71" s="68" t="s">
        <v>586</v>
      </c>
      <c r="C71" s="92"/>
      <c r="D71" s="92"/>
      <c r="E71" s="92"/>
      <c r="F71" s="92"/>
      <c r="G71" s="92"/>
      <c r="H71" s="93"/>
    </row>
    <row r="72" spans="1:8" s="35" customFormat="1" ht="39" customHeight="1">
      <c r="A72" s="97"/>
      <c r="B72" s="68"/>
      <c r="C72" s="96"/>
      <c r="D72" s="92"/>
      <c r="E72" s="92"/>
      <c r="F72" s="92"/>
      <c r="G72" s="92"/>
      <c r="H72" s="93"/>
    </row>
    <row r="73" spans="1:8" ht="292.5" customHeight="1">
      <c r="A73" s="80">
        <v>2</v>
      </c>
      <c r="B73" s="487" t="s">
        <v>583</v>
      </c>
      <c r="C73" s="161"/>
      <c r="D73" s="377"/>
      <c r="E73" s="377"/>
      <c r="F73" s="377"/>
      <c r="G73" s="377"/>
      <c r="H73" s="377"/>
    </row>
    <row r="74" spans="1:8" s="35" customFormat="1" ht="68.25" customHeight="1">
      <c r="A74" s="62"/>
      <c r="B74" s="50"/>
      <c r="C74" s="96"/>
      <c r="D74" s="92"/>
      <c r="E74" s="92"/>
      <c r="F74" s="92"/>
      <c r="G74" s="92"/>
      <c r="H74" s="93"/>
    </row>
    <row r="75" spans="1:8" s="35" customFormat="1" ht="68.25" customHeight="1">
      <c r="A75" s="82">
        <v>5.0999999999999996</v>
      </c>
      <c r="B75" s="74" t="s">
        <v>585</v>
      </c>
      <c r="C75" s="87" t="s">
        <v>395</v>
      </c>
      <c r="D75" s="63">
        <v>2</v>
      </c>
      <c r="E75" s="94"/>
      <c r="F75" s="94"/>
      <c r="G75" s="92"/>
      <c r="H75" s="93">
        <v>2</v>
      </c>
    </row>
    <row r="76" spans="1:8" s="35" customFormat="1" ht="68.25" customHeight="1">
      <c r="A76" s="82"/>
      <c r="B76" s="74"/>
      <c r="C76" s="87"/>
      <c r="D76" s="63"/>
      <c r="E76" s="94"/>
      <c r="F76" s="94"/>
      <c r="G76" s="92"/>
      <c r="H76" s="93"/>
    </row>
    <row r="77" spans="1:8" s="35" customFormat="1" ht="68.25" customHeight="1">
      <c r="A77" s="82"/>
      <c r="B77" s="61"/>
      <c r="C77" s="87"/>
      <c r="D77" s="63"/>
      <c r="E77" s="94"/>
      <c r="F77" s="94"/>
      <c r="G77" s="92"/>
      <c r="H77" s="93"/>
    </row>
    <row r="78" spans="1:8" s="35" customFormat="1" ht="68.25" customHeight="1">
      <c r="A78" s="82"/>
      <c r="B78" s="74"/>
      <c r="C78" s="87"/>
      <c r="D78" s="63"/>
      <c r="E78" s="94"/>
      <c r="F78" s="94"/>
      <c r="G78" s="92"/>
      <c r="H78" s="93"/>
    </row>
    <row r="79" spans="1:8" s="35" customFormat="1" ht="68.25" customHeight="1">
      <c r="A79" s="98"/>
      <c r="B79" s="85"/>
      <c r="C79" s="87"/>
      <c r="D79" s="63"/>
      <c r="E79" s="63"/>
      <c r="F79" s="92"/>
      <c r="G79" s="92"/>
      <c r="H79" s="95"/>
    </row>
    <row r="80" spans="1:8" s="35" customFormat="1" ht="48" customHeight="1">
      <c r="A80" s="181"/>
      <c r="B80" s="133" t="s">
        <v>128</v>
      </c>
      <c r="C80" s="182" t="s">
        <v>395</v>
      </c>
      <c r="D80" s="183"/>
      <c r="E80" s="67"/>
      <c r="F80" s="67"/>
      <c r="G80" s="88"/>
      <c r="H80" s="67">
        <v>2</v>
      </c>
    </row>
    <row r="81" spans="1:8" s="35" customFormat="1" ht="51.75" customHeight="1">
      <c r="A81" s="670" t="s">
        <v>146</v>
      </c>
      <c r="B81" s="671"/>
      <c r="C81" s="671"/>
      <c r="D81" s="671"/>
      <c r="E81" s="671"/>
      <c r="F81" s="671"/>
      <c r="G81" s="671"/>
      <c r="H81" s="672"/>
    </row>
    <row r="82" spans="1:8" s="35" customFormat="1" ht="51.75" customHeight="1">
      <c r="A82" s="673" t="s">
        <v>145</v>
      </c>
      <c r="B82" s="674"/>
      <c r="C82" s="674"/>
      <c r="D82" s="674"/>
      <c r="E82" s="674"/>
      <c r="F82" s="674"/>
      <c r="G82" s="674"/>
      <c r="H82" s="675"/>
    </row>
    <row r="83" spans="1:8" s="35" customFormat="1" ht="51.75" customHeight="1">
      <c r="A83" s="688"/>
      <c r="B83" s="688"/>
      <c r="C83" s="688"/>
      <c r="D83" s="688"/>
      <c r="E83" s="688"/>
      <c r="F83" s="688"/>
      <c r="G83" s="688"/>
      <c r="H83" s="689"/>
    </row>
    <row r="84" spans="1:8" s="35" customFormat="1" ht="51.75" customHeight="1">
      <c r="A84" s="690"/>
      <c r="B84" s="690"/>
      <c r="C84" s="690"/>
      <c r="D84" s="690"/>
      <c r="E84" s="690"/>
      <c r="F84" s="690"/>
      <c r="G84" s="690"/>
      <c r="H84" s="691"/>
    </row>
    <row r="85" spans="1:8" s="35" customFormat="1" ht="51.75" customHeight="1">
      <c r="A85" s="680" t="s">
        <v>144</v>
      </c>
      <c r="B85" s="680"/>
      <c r="C85" s="669" t="s">
        <v>143</v>
      </c>
      <c r="D85" s="669"/>
      <c r="E85" s="669"/>
      <c r="F85" s="680" t="s">
        <v>142</v>
      </c>
      <c r="G85" s="680"/>
      <c r="H85" s="89">
        <v>45209</v>
      </c>
    </row>
    <row r="86" spans="1:8" s="35" customFormat="1" ht="51.75" customHeight="1">
      <c r="A86" s="684" t="s">
        <v>141</v>
      </c>
      <c r="B86" s="684"/>
      <c r="C86" s="669"/>
      <c r="D86" s="669"/>
      <c r="E86" s="669"/>
      <c r="F86" s="680" t="s">
        <v>140</v>
      </c>
      <c r="G86" s="680"/>
      <c r="H86" s="90"/>
    </row>
    <row r="87" spans="1:8" s="35" customFormat="1" ht="51.75" customHeight="1">
      <c r="A87" s="680" t="s">
        <v>139</v>
      </c>
      <c r="B87" s="680"/>
      <c r="C87" s="669"/>
      <c r="D87" s="669"/>
      <c r="E87" s="669"/>
      <c r="F87" s="684" t="s">
        <v>138</v>
      </c>
      <c r="G87" s="684"/>
      <c r="H87" s="91"/>
    </row>
    <row r="88" spans="1:8" s="35" customFormat="1" ht="51.75" customHeight="1">
      <c r="A88" s="669" t="s">
        <v>137</v>
      </c>
      <c r="B88" s="685" t="s">
        <v>108</v>
      </c>
      <c r="C88" s="685" t="s">
        <v>109</v>
      </c>
      <c r="D88" s="685" t="s">
        <v>136</v>
      </c>
      <c r="E88" s="685"/>
      <c r="F88" s="685"/>
      <c r="G88" s="685"/>
      <c r="H88" s="669" t="s">
        <v>135</v>
      </c>
    </row>
    <row r="89" spans="1:8" s="35" customFormat="1" ht="51.75" customHeight="1">
      <c r="A89" s="669"/>
      <c r="B89" s="685"/>
      <c r="C89" s="685"/>
      <c r="D89" s="92" t="s">
        <v>7</v>
      </c>
      <c r="E89" s="92"/>
      <c r="F89" s="92"/>
      <c r="G89" s="92"/>
      <c r="H89" s="669"/>
    </row>
    <row r="90" spans="1:8" s="35" customFormat="1" ht="51.75" customHeight="1">
      <c r="A90" s="52"/>
      <c r="B90" s="68" t="s">
        <v>587</v>
      </c>
      <c r="C90" s="92"/>
      <c r="D90" s="92"/>
      <c r="E90" s="92"/>
      <c r="F90" s="92"/>
      <c r="G90" s="92"/>
      <c r="H90" s="93"/>
    </row>
    <row r="91" spans="1:8" s="35" customFormat="1" ht="39" customHeight="1">
      <c r="A91" s="97"/>
      <c r="B91" s="68"/>
      <c r="C91" s="96"/>
      <c r="D91" s="92"/>
      <c r="E91" s="92"/>
      <c r="F91" s="92"/>
      <c r="G91" s="92"/>
      <c r="H91" s="93"/>
    </row>
    <row r="92" spans="1:8" ht="292.5" customHeight="1">
      <c r="A92" s="80">
        <v>2</v>
      </c>
      <c r="B92" s="487" t="s">
        <v>583</v>
      </c>
      <c r="C92" s="161"/>
      <c r="D92" s="377"/>
      <c r="E92" s="377"/>
      <c r="F92" s="377"/>
      <c r="G92" s="377"/>
      <c r="H92" s="377"/>
    </row>
    <row r="93" spans="1:8" s="35" customFormat="1" ht="68.25" customHeight="1">
      <c r="A93" s="62"/>
      <c r="B93" s="50"/>
      <c r="C93" s="96"/>
      <c r="D93" s="92"/>
      <c r="E93" s="92"/>
      <c r="F93" s="92"/>
      <c r="G93" s="92"/>
      <c r="H93" s="93"/>
    </row>
    <row r="94" spans="1:8" s="35" customFormat="1" ht="68.25" customHeight="1">
      <c r="A94" s="82">
        <v>5.0999999999999996</v>
      </c>
      <c r="B94" s="74" t="s">
        <v>588</v>
      </c>
      <c r="C94" s="87" t="s">
        <v>395</v>
      </c>
      <c r="D94" s="63">
        <v>2</v>
      </c>
      <c r="E94" s="94"/>
      <c r="F94" s="94"/>
      <c r="G94" s="92"/>
      <c r="H94" s="63">
        <v>2</v>
      </c>
    </row>
    <row r="95" spans="1:8" s="35" customFormat="1" ht="68.25" customHeight="1">
      <c r="A95" s="82"/>
      <c r="B95" s="74"/>
      <c r="C95" s="87"/>
      <c r="D95" s="63"/>
      <c r="E95" s="94"/>
      <c r="F95" s="94"/>
      <c r="G95" s="92"/>
      <c r="H95" s="93"/>
    </row>
    <row r="96" spans="1:8" s="35" customFormat="1" ht="68.25" customHeight="1">
      <c r="A96" s="82"/>
      <c r="B96" s="61"/>
      <c r="C96" s="87"/>
      <c r="D96" s="63"/>
      <c r="E96" s="94"/>
      <c r="F96" s="94"/>
      <c r="G96" s="92"/>
      <c r="H96" s="93"/>
    </row>
    <row r="97" spans="1:8" s="35" customFormat="1" ht="68.25" customHeight="1">
      <c r="A97" s="82"/>
      <c r="B97" s="74"/>
      <c r="C97" s="87"/>
      <c r="D97" s="63"/>
      <c r="E97" s="94"/>
      <c r="F97" s="94"/>
      <c r="G97" s="92"/>
      <c r="H97" s="93"/>
    </row>
    <row r="98" spans="1:8" s="35" customFormat="1" ht="68.25" customHeight="1">
      <c r="A98" s="98"/>
      <c r="B98" s="85"/>
      <c r="C98" s="87"/>
      <c r="D98" s="63"/>
      <c r="E98" s="63"/>
      <c r="F98" s="92"/>
      <c r="G98" s="92"/>
      <c r="H98" s="95"/>
    </row>
    <row r="99" spans="1:8" s="35" customFormat="1" ht="48" customHeight="1">
      <c r="A99" s="181"/>
      <c r="B99" s="133" t="s">
        <v>128</v>
      </c>
      <c r="C99" s="182" t="s">
        <v>395</v>
      </c>
      <c r="D99" s="183"/>
      <c r="E99" s="67"/>
      <c r="F99" s="67"/>
      <c r="G99" s="88"/>
      <c r="H99" s="67">
        <v>2</v>
      </c>
    </row>
    <row r="100" spans="1:8" ht="70.5" customHeight="1">
      <c r="A100" s="738" t="s">
        <v>146</v>
      </c>
      <c r="B100" s="739"/>
      <c r="C100" s="739"/>
      <c r="D100" s="739"/>
      <c r="E100" s="739"/>
      <c r="F100" s="739"/>
      <c r="G100" s="739"/>
      <c r="H100" s="740"/>
    </row>
    <row r="101" spans="1:8" ht="70.5" customHeight="1">
      <c r="A101" s="741" t="s">
        <v>145</v>
      </c>
      <c r="B101" s="742"/>
      <c r="C101" s="742"/>
      <c r="D101" s="742"/>
      <c r="E101" s="742"/>
      <c r="F101" s="742"/>
      <c r="G101" s="742"/>
      <c r="H101" s="743"/>
    </row>
    <row r="102" spans="1:8" ht="70.5" customHeight="1">
      <c r="A102" s="744"/>
      <c r="B102" s="745"/>
      <c r="C102" s="745"/>
      <c r="D102" s="745"/>
      <c r="E102" s="745"/>
      <c r="F102" s="745"/>
      <c r="G102" s="745"/>
      <c r="H102" s="746"/>
    </row>
    <row r="103" spans="1:8" ht="70.5" customHeight="1">
      <c r="A103" s="747"/>
      <c r="B103" s="747"/>
      <c r="C103" s="747"/>
      <c r="D103" s="747"/>
      <c r="E103" s="747"/>
      <c r="F103" s="747"/>
      <c r="G103" s="747"/>
      <c r="H103" s="747"/>
    </row>
    <row r="104" spans="1:8" ht="70.5" customHeight="1">
      <c r="A104" s="748" t="s">
        <v>144</v>
      </c>
      <c r="B104" s="748"/>
      <c r="C104" s="737" t="s">
        <v>143</v>
      </c>
      <c r="D104" s="737"/>
      <c r="E104" s="737"/>
      <c r="F104" s="748" t="s">
        <v>142</v>
      </c>
      <c r="G104" s="748"/>
      <c r="H104" s="366">
        <v>45176</v>
      </c>
    </row>
    <row r="105" spans="1:8" ht="70.5" customHeight="1">
      <c r="A105" s="692" t="s">
        <v>141</v>
      </c>
      <c r="B105" s="692"/>
      <c r="C105" s="737"/>
      <c r="D105" s="737"/>
      <c r="E105" s="737"/>
      <c r="F105" s="748" t="s">
        <v>140</v>
      </c>
      <c r="G105" s="748"/>
      <c r="H105" s="380"/>
    </row>
    <row r="106" spans="1:8" ht="70.5" customHeight="1">
      <c r="A106" s="748" t="s">
        <v>139</v>
      </c>
      <c r="B106" s="748"/>
      <c r="C106" s="737"/>
      <c r="D106" s="737"/>
      <c r="E106" s="737"/>
      <c r="F106" s="692" t="s">
        <v>138</v>
      </c>
      <c r="G106" s="692"/>
      <c r="H106" s="367"/>
    </row>
    <row r="107" spans="1:8" ht="70.5" customHeight="1">
      <c r="A107" s="693" t="s">
        <v>137</v>
      </c>
      <c r="B107" s="694" t="s">
        <v>108</v>
      </c>
      <c r="C107" s="694" t="s">
        <v>109</v>
      </c>
      <c r="D107" s="694" t="s">
        <v>136</v>
      </c>
      <c r="E107" s="694"/>
      <c r="F107" s="694"/>
      <c r="G107" s="694"/>
      <c r="H107" s="737" t="s">
        <v>135</v>
      </c>
    </row>
    <row r="108" spans="1:8" ht="70.5" customHeight="1">
      <c r="A108" s="693"/>
      <c r="B108" s="694"/>
      <c r="C108" s="694"/>
      <c r="D108" s="368" t="s">
        <v>7</v>
      </c>
      <c r="E108" s="92" t="s">
        <v>263</v>
      </c>
      <c r="F108" s="92" t="s">
        <v>263</v>
      </c>
      <c r="G108" s="368"/>
      <c r="H108" s="737"/>
    </row>
    <row r="109" spans="1:8" ht="70.5" customHeight="1">
      <c r="A109" s="52"/>
      <c r="B109" s="68" t="s">
        <v>132</v>
      </c>
      <c r="C109" s="368"/>
      <c r="D109" s="368"/>
      <c r="E109" s="368" t="s">
        <v>442</v>
      </c>
      <c r="F109" s="368" t="s">
        <v>456</v>
      </c>
      <c r="G109" s="368"/>
      <c r="H109" s="379"/>
    </row>
    <row r="110" spans="1:8" ht="70.5" customHeight="1">
      <c r="A110" s="97"/>
      <c r="B110" s="68"/>
      <c r="C110" s="96"/>
      <c r="D110" s="368"/>
      <c r="E110" s="368"/>
      <c r="F110" s="368"/>
      <c r="G110" s="368"/>
      <c r="H110" s="379"/>
    </row>
    <row r="111" spans="1:8" ht="300.75" customHeight="1">
      <c r="A111" s="62">
        <v>3</v>
      </c>
      <c r="B111" s="361" t="s">
        <v>448</v>
      </c>
      <c r="C111" s="96"/>
      <c r="D111" s="368"/>
      <c r="E111" s="368"/>
      <c r="F111" s="368"/>
      <c r="G111" s="368"/>
      <c r="H111" s="379"/>
    </row>
    <row r="112" spans="1:8" ht="70.5" customHeight="1">
      <c r="A112" s="98"/>
      <c r="B112" s="74" t="s">
        <v>455</v>
      </c>
      <c r="C112" s="87"/>
      <c r="D112" s="368"/>
      <c r="E112" s="368"/>
      <c r="F112" s="368"/>
      <c r="G112" s="368"/>
      <c r="H112" s="379"/>
    </row>
    <row r="113" spans="1:8" ht="70.5" customHeight="1">
      <c r="A113" s="98"/>
      <c r="B113" s="74"/>
      <c r="C113" s="87" t="s">
        <v>82</v>
      </c>
      <c r="D113" s="369">
        <v>1</v>
      </c>
      <c r="E113" s="370">
        <v>0.83</v>
      </c>
      <c r="F113" s="370">
        <v>0.33</v>
      </c>
      <c r="G113" s="368"/>
      <c r="H113" s="379"/>
    </row>
    <row r="114" spans="1:8" ht="70.5" customHeight="1">
      <c r="A114" s="98"/>
      <c r="B114" s="44"/>
      <c r="C114" s="87"/>
      <c r="D114" s="369">
        <v>1</v>
      </c>
      <c r="E114" s="370">
        <v>2.41</v>
      </c>
      <c r="F114" s="370">
        <v>2.16</v>
      </c>
      <c r="G114" s="368"/>
      <c r="H114" s="370"/>
    </row>
    <row r="115" spans="1:8" ht="70.5" customHeight="1">
      <c r="A115" s="98"/>
      <c r="B115" s="44"/>
      <c r="C115" s="87"/>
      <c r="D115" s="369">
        <v>1</v>
      </c>
      <c r="E115" s="370">
        <v>8.08</v>
      </c>
      <c r="F115" s="370">
        <v>8.41</v>
      </c>
      <c r="G115" s="368"/>
      <c r="H115" s="370"/>
    </row>
    <row r="116" spans="1:8" ht="70.5" customHeight="1">
      <c r="A116" s="98"/>
      <c r="B116" s="44" t="s">
        <v>230</v>
      </c>
      <c r="C116" s="87"/>
      <c r="D116" s="369">
        <v>1</v>
      </c>
      <c r="E116" s="370">
        <v>8</v>
      </c>
      <c r="F116" s="370">
        <v>8</v>
      </c>
      <c r="G116" s="368"/>
      <c r="H116" s="370"/>
    </row>
    <row r="117" spans="1:8" ht="70.5" customHeight="1">
      <c r="A117" s="98"/>
      <c r="B117" s="85"/>
      <c r="C117" s="87"/>
      <c r="D117" s="369"/>
      <c r="E117" s="369"/>
      <c r="F117" s="368"/>
      <c r="G117" s="368"/>
      <c r="H117" s="371"/>
    </row>
    <row r="118" spans="1:8" ht="70.5" customHeight="1">
      <c r="A118" s="181"/>
      <c r="B118" s="372" t="s">
        <v>128</v>
      </c>
      <c r="C118" s="373" t="s">
        <v>82</v>
      </c>
      <c r="D118" s="374"/>
      <c r="E118" s="67">
        <f>SUM(E113:E117)</f>
        <v>19.32</v>
      </c>
      <c r="F118" s="67">
        <f>SUM(F113:F117)</f>
        <v>18.899999999999999</v>
      </c>
      <c r="G118" s="88"/>
      <c r="H118" s="67"/>
    </row>
    <row r="119" spans="1:8" ht="70.5" customHeight="1">
      <c r="A119" s="362"/>
      <c r="B119" s="363"/>
      <c r="C119" s="364"/>
      <c r="D119" s="365"/>
      <c r="E119" s="365"/>
      <c r="F119" s="365"/>
      <c r="G119" s="365"/>
      <c r="H119" s="365"/>
    </row>
    <row r="120" spans="1:8" ht="70.5" customHeight="1">
      <c r="A120" s="738" t="s">
        <v>146</v>
      </c>
      <c r="B120" s="739"/>
      <c r="C120" s="739"/>
      <c r="D120" s="739"/>
      <c r="E120" s="739"/>
      <c r="F120" s="739"/>
      <c r="G120" s="739"/>
      <c r="H120" s="740"/>
    </row>
    <row r="121" spans="1:8" ht="70.5" customHeight="1">
      <c r="A121" s="741" t="s">
        <v>145</v>
      </c>
      <c r="B121" s="742"/>
      <c r="C121" s="742"/>
      <c r="D121" s="742"/>
      <c r="E121" s="742"/>
      <c r="F121" s="742"/>
      <c r="G121" s="742"/>
      <c r="H121" s="743"/>
    </row>
    <row r="122" spans="1:8" ht="70.5" customHeight="1">
      <c r="A122" s="744"/>
      <c r="B122" s="745"/>
      <c r="C122" s="745"/>
      <c r="D122" s="745"/>
      <c r="E122" s="745"/>
      <c r="F122" s="745"/>
      <c r="G122" s="745"/>
      <c r="H122" s="746"/>
    </row>
    <row r="123" spans="1:8" ht="70.5" customHeight="1">
      <c r="A123" s="747"/>
      <c r="B123" s="747"/>
      <c r="C123" s="747"/>
      <c r="D123" s="747"/>
      <c r="E123" s="747"/>
      <c r="F123" s="747"/>
      <c r="G123" s="747"/>
      <c r="H123" s="747"/>
    </row>
    <row r="124" spans="1:8" ht="70.5" customHeight="1">
      <c r="A124" s="748" t="s">
        <v>144</v>
      </c>
      <c r="B124" s="748"/>
      <c r="C124" s="737" t="s">
        <v>143</v>
      </c>
      <c r="D124" s="737"/>
      <c r="E124" s="737"/>
      <c r="F124" s="748" t="s">
        <v>142</v>
      </c>
      <c r="G124" s="748"/>
      <c r="H124" s="366">
        <v>45176</v>
      </c>
    </row>
    <row r="125" spans="1:8" ht="70.5" customHeight="1">
      <c r="A125" s="692" t="s">
        <v>141</v>
      </c>
      <c r="B125" s="692"/>
      <c r="C125" s="737"/>
      <c r="D125" s="737"/>
      <c r="E125" s="737"/>
      <c r="F125" s="748" t="s">
        <v>140</v>
      </c>
      <c r="G125" s="748"/>
      <c r="H125" s="380"/>
    </row>
    <row r="126" spans="1:8" ht="70.5" customHeight="1">
      <c r="A126" s="748" t="s">
        <v>139</v>
      </c>
      <c r="B126" s="748"/>
      <c r="C126" s="737"/>
      <c r="D126" s="737"/>
      <c r="E126" s="737"/>
      <c r="F126" s="692" t="s">
        <v>138</v>
      </c>
      <c r="G126" s="692"/>
      <c r="H126" s="367"/>
    </row>
    <row r="127" spans="1:8" ht="70.5" customHeight="1">
      <c r="A127" s="693" t="s">
        <v>137</v>
      </c>
      <c r="B127" s="694" t="s">
        <v>108</v>
      </c>
      <c r="C127" s="694" t="s">
        <v>109</v>
      </c>
      <c r="D127" s="694" t="s">
        <v>136</v>
      </c>
      <c r="E127" s="694"/>
      <c r="F127" s="694"/>
      <c r="G127" s="694"/>
      <c r="H127" s="737" t="s">
        <v>135</v>
      </c>
    </row>
    <row r="128" spans="1:8" ht="70.5" customHeight="1">
      <c r="A128" s="693"/>
      <c r="B128" s="694"/>
      <c r="C128" s="694"/>
      <c r="D128" s="368" t="s">
        <v>7</v>
      </c>
      <c r="E128" s="92" t="s">
        <v>263</v>
      </c>
      <c r="F128" s="92" t="s">
        <v>263</v>
      </c>
      <c r="G128" s="368"/>
      <c r="H128" s="737"/>
    </row>
    <row r="129" spans="1:8" ht="70.5" customHeight="1">
      <c r="A129" s="52"/>
      <c r="B129" s="68" t="s">
        <v>130</v>
      </c>
      <c r="C129" s="368"/>
      <c r="D129" s="368"/>
      <c r="E129" s="368" t="s">
        <v>442</v>
      </c>
      <c r="F129" s="368" t="s">
        <v>456</v>
      </c>
      <c r="G129" s="368"/>
      <c r="H129" s="379"/>
    </row>
    <row r="130" spans="1:8" ht="70.5" customHeight="1">
      <c r="A130" s="97"/>
      <c r="B130" s="68"/>
      <c r="C130" s="96"/>
      <c r="D130" s="368"/>
      <c r="E130" s="368"/>
      <c r="F130" s="368"/>
      <c r="G130" s="368"/>
      <c r="H130" s="379"/>
    </row>
    <row r="131" spans="1:8" ht="340.5" customHeight="1">
      <c r="A131" s="62">
        <v>3</v>
      </c>
      <c r="B131" s="361" t="s">
        <v>448</v>
      </c>
      <c r="C131" s="96"/>
      <c r="D131" s="368"/>
      <c r="E131" s="368"/>
      <c r="F131" s="368"/>
      <c r="G131" s="368"/>
      <c r="H131" s="379"/>
    </row>
    <row r="132" spans="1:8" ht="70.5" customHeight="1">
      <c r="A132" s="98"/>
      <c r="B132" s="74" t="s">
        <v>455</v>
      </c>
      <c r="C132" s="87"/>
      <c r="D132" s="368"/>
      <c r="E132" s="368"/>
      <c r="F132" s="368"/>
      <c r="G132" s="368"/>
      <c r="H132" s="379"/>
    </row>
    <row r="133" spans="1:8" ht="70.5" customHeight="1">
      <c r="A133" s="98"/>
      <c r="B133" s="74"/>
      <c r="C133" s="87" t="s">
        <v>82</v>
      </c>
      <c r="D133" s="369">
        <v>1</v>
      </c>
      <c r="E133" s="370">
        <v>8</v>
      </c>
      <c r="F133" s="370">
        <v>8</v>
      </c>
      <c r="G133" s="368"/>
      <c r="H133" s="379"/>
    </row>
    <row r="134" spans="1:8" ht="70.5" customHeight="1">
      <c r="A134" s="98"/>
      <c r="B134" s="44" t="s">
        <v>230</v>
      </c>
      <c r="C134" s="87"/>
      <c r="D134" s="369">
        <v>1</v>
      </c>
      <c r="E134" s="370">
        <v>4</v>
      </c>
      <c r="F134" s="370">
        <v>4</v>
      </c>
      <c r="G134" s="368"/>
      <c r="H134" s="370"/>
    </row>
    <row r="135" spans="1:8" ht="70.5" customHeight="1">
      <c r="A135" s="98"/>
      <c r="B135" s="85"/>
      <c r="C135" s="87"/>
      <c r="D135" s="369"/>
      <c r="E135" s="369"/>
      <c r="F135" s="368"/>
      <c r="G135" s="368"/>
      <c r="H135" s="371"/>
    </row>
    <row r="136" spans="1:8" ht="70.5" customHeight="1">
      <c r="A136" s="181"/>
      <c r="B136" s="372" t="s">
        <v>128</v>
      </c>
      <c r="C136" s="373" t="s">
        <v>82</v>
      </c>
      <c r="D136" s="374"/>
      <c r="E136" s="67">
        <f>SUM(E133:E135)</f>
        <v>12</v>
      </c>
      <c r="F136" s="67">
        <f>SUM(F133:F135)</f>
        <v>12</v>
      </c>
      <c r="G136" s="88"/>
      <c r="H136" s="67"/>
    </row>
    <row r="137" spans="1:8" ht="70.5" customHeight="1">
      <c r="A137" s="362"/>
      <c r="B137" s="363"/>
      <c r="C137" s="364"/>
      <c r="D137" s="365"/>
      <c r="E137" s="365"/>
      <c r="F137" s="365"/>
      <c r="G137" s="365"/>
      <c r="H137" s="365"/>
    </row>
    <row r="138" spans="1:8" ht="70.5" customHeight="1">
      <c r="A138" s="738" t="s">
        <v>146</v>
      </c>
      <c r="B138" s="739"/>
      <c r="C138" s="739"/>
      <c r="D138" s="739"/>
      <c r="E138" s="739"/>
      <c r="F138" s="739"/>
      <c r="G138" s="739"/>
      <c r="H138" s="740"/>
    </row>
    <row r="139" spans="1:8" ht="70.5" customHeight="1">
      <c r="A139" s="741" t="s">
        <v>145</v>
      </c>
      <c r="B139" s="742"/>
      <c r="C139" s="742"/>
      <c r="D139" s="742"/>
      <c r="E139" s="742"/>
      <c r="F139" s="742"/>
      <c r="G139" s="742"/>
      <c r="H139" s="743"/>
    </row>
    <row r="140" spans="1:8" ht="70.5" customHeight="1">
      <c r="A140" s="744"/>
      <c r="B140" s="745"/>
      <c r="C140" s="745"/>
      <c r="D140" s="745"/>
      <c r="E140" s="745"/>
      <c r="F140" s="745"/>
      <c r="G140" s="745"/>
      <c r="H140" s="746"/>
    </row>
    <row r="141" spans="1:8" ht="70.5" customHeight="1">
      <c r="A141" s="747"/>
      <c r="B141" s="747"/>
      <c r="C141" s="747"/>
      <c r="D141" s="747"/>
      <c r="E141" s="747"/>
      <c r="F141" s="747"/>
      <c r="G141" s="747"/>
      <c r="H141" s="747"/>
    </row>
    <row r="142" spans="1:8" ht="70.5" customHeight="1">
      <c r="A142" s="748" t="s">
        <v>144</v>
      </c>
      <c r="B142" s="748"/>
      <c r="C142" s="737" t="s">
        <v>143</v>
      </c>
      <c r="D142" s="737"/>
      <c r="E142" s="737"/>
      <c r="F142" s="748" t="s">
        <v>142</v>
      </c>
      <c r="G142" s="748"/>
      <c r="H142" s="366">
        <v>45176</v>
      </c>
    </row>
    <row r="143" spans="1:8" ht="70.5" customHeight="1">
      <c r="A143" s="692" t="s">
        <v>141</v>
      </c>
      <c r="B143" s="692"/>
      <c r="C143" s="737"/>
      <c r="D143" s="737"/>
      <c r="E143" s="737"/>
      <c r="F143" s="748" t="s">
        <v>140</v>
      </c>
      <c r="G143" s="748"/>
      <c r="H143" s="380"/>
    </row>
    <row r="144" spans="1:8" ht="70.5" customHeight="1">
      <c r="A144" s="748" t="s">
        <v>139</v>
      </c>
      <c r="B144" s="748"/>
      <c r="C144" s="737"/>
      <c r="D144" s="737"/>
      <c r="E144" s="737"/>
      <c r="F144" s="692" t="s">
        <v>138</v>
      </c>
      <c r="G144" s="692"/>
      <c r="H144" s="367"/>
    </row>
    <row r="145" spans="1:8" ht="70.5" customHeight="1">
      <c r="A145" s="693" t="s">
        <v>137</v>
      </c>
      <c r="B145" s="694" t="s">
        <v>108</v>
      </c>
      <c r="C145" s="694" t="s">
        <v>109</v>
      </c>
      <c r="D145" s="694" t="s">
        <v>136</v>
      </c>
      <c r="E145" s="694"/>
      <c r="F145" s="694"/>
      <c r="G145" s="694"/>
      <c r="H145" s="737" t="s">
        <v>135</v>
      </c>
    </row>
    <row r="146" spans="1:8" ht="70.5" customHeight="1">
      <c r="A146" s="693"/>
      <c r="B146" s="694"/>
      <c r="C146" s="694"/>
      <c r="D146" s="368" t="s">
        <v>7</v>
      </c>
      <c r="E146" s="92" t="s">
        <v>263</v>
      </c>
      <c r="F146" s="92" t="s">
        <v>263</v>
      </c>
      <c r="G146" s="368"/>
      <c r="H146" s="737"/>
    </row>
    <row r="147" spans="1:8" ht="70.5" customHeight="1">
      <c r="A147" s="52"/>
      <c r="B147" s="68" t="s">
        <v>132</v>
      </c>
      <c r="C147" s="368"/>
      <c r="D147" s="368"/>
      <c r="E147" s="368" t="s">
        <v>147</v>
      </c>
      <c r="F147" s="368" t="s">
        <v>454</v>
      </c>
      <c r="G147" s="368"/>
      <c r="H147" s="379"/>
    </row>
    <row r="148" spans="1:8" ht="70.5" customHeight="1">
      <c r="A148" s="97"/>
      <c r="B148" s="68"/>
      <c r="C148" s="96"/>
      <c r="D148" s="368"/>
      <c r="E148" s="368"/>
      <c r="F148" s="368"/>
      <c r="G148" s="368"/>
      <c r="H148" s="379"/>
    </row>
    <row r="149" spans="1:8" ht="305.25" customHeight="1">
      <c r="A149" s="62">
        <v>3</v>
      </c>
      <c r="B149" s="361" t="s">
        <v>448</v>
      </c>
      <c r="C149" s="96"/>
      <c r="D149" s="368"/>
      <c r="E149" s="368"/>
      <c r="F149" s="368"/>
      <c r="G149" s="368"/>
      <c r="H149" s="379"/>
    </row>
    <row r="150" spans="1:8" ht="70.5" customHeight="1">
      <c r="A150" s="98"/>
      <c r="B150" s="74" t="s">
        <v>457</v>
      </c>
      <c r="C150" s="87"/>
      <c r="D150" s="368"/>
      <c r="E150" s="368"/>
      <c r="F150" s="368"/>
      <c r="G150" s="368"/>
      <c r="H150" s="379"/>
    </row>
    <row r="151" spans="1:8" ht="70.5" customHeight="1">
      <c r="A151" s="98"/>
      <c r="B151" s="74"/>
      <c r="C151" s="87" t="s">
        <v>82</v>
      </c>
      <c r="D151" s="369"/>
      <c r="E151" s="370"/>
      <c r="F151" s="370"/>
      <c r="G151" s="368"/>
      <c r="H151" s="379"/>
    </row>
    <row r="152" spans="1:8" ht="70.5" customHeight="1">
      <c r="A152" s="98"/>
      <c r="B152" s="74"/>
      <c r="C152" s="87"/>
      <c r="D152" s="369">
        <v>1</v>
      </c>
      <c r="E152" s="370">
        <v>15</v>
      </c>
      <c r="F152" s="370">
        <v>15</v>
      </c>
      <c r="G152" s="368"/>
      <c r="H152" s="379"/>
    </row>
    <row r="153" spans="1:8" ht="70.5" customHeight="1">
      <c r="A153" s="98"/>
      <c r="B153" s="74"/>
      <c r="C153" s="87"/>
      <c r="D153" s="369"/>
      <c r="E153" s="370"/>
      <c r="F153" s="370"/>
      <c r="G153" s="368"/>
      <c r="H153" s="379"/>
    </row>
    <row r="154" spans="1:8" ht="70.5" customHeight="1">
      <c r="A154" s="98"/>
      <c r="B154" s="74"/>
      <c r="C154" s="87"/>
      <c r="D154" s="369"/>
      <c r="E154" s="370"/>
      <c r="F154" s="370"/>
      <c r="G154" s="368"/>
      <c r="H154" s="379"/>
    </row>
    <row r="155" spans="1:8" ht="70.5" customHeight="1">
      <c r="A155" s="98"/>
      <c r="B155" s="85"/>
      <c r="C155" s="87"/>
      <c r="D155" s="369"/>
      <c r="E155" s="369"/>
      <c r="F155" s="368"/>
      <c r="G155" s="368"/>
      <c r="H155" s="371"/>
    </row>
    <row r="156" spans="1:8" ht="70.5" customHeight="1">
      <c r="A156" s="181"/>
      <c r="B156" s="372" t="s">
        <v>128</v>
      </c>
      <c r="C156" s="373" t="s">
        <v>82</v>
      </c>
      <c r="D156" s="374"/>
      <c r="E156" s="67">
        <f>SUM(E151:E155)</f>
        <v>15</v>
      </c>
      <c r="F156" s="67">
        <f>SUM(F151:F155)</f>
        <v>15</v>
      </c>
      <c r="G156" s="88"/>
      <c r="H156" s="67"/>
    </row>
    <row r="157" spans="1:8" ht="70.5" customHeight="1">
      <c r="A157" s="362"/>
      <c r="B157" s="363"/>
      <c r="C157" s="364"/>
      <c r="D157" s="365"/>
      <c r="E157" s="365"/>
      <c r="F157" s="365"/>
      <c r="G157" s="365"/>
      <c r="H157" s="365"/>
    </row>
    <row r="158" spans="1:8" ht="70.5" customHeight="1">
      <c r="A158" s="738" t="s">
        <v>146</v>
      </c>
      <c r="B158" s="739"/>
      <c r="C158" s="739"/>
      <c r="D158" s="739"/>
      <c r="E158" s="739"/>
      <c r="F158" s="739"/>
      <c r="G158" s="739"/>
      <c r="H158" s="740"/>
    </row>
    <row r="159" spans="1:8" ht="70.5" customHeight="1">
      <c r="A159" s="741" t="s">
        <v>145</v>
      </c>
      <c r="B159" s="742"/>
      <c r="C159" s="742"/>
      <c r="D159" s="742"/>
      <c r="E159" s="742"/>
      <c r="F159" s="742"/>
      <c r="G159" s="742"/>
      <c r="H159" s="743"/>
    </row>
    <row r="160" spans="1:8" ht="70.5" customHeight="1">
      <c r="A160" s="744"/>
      <c r="B160" s="745"/>
      <c r="C160" s="745"/>
      <c r="D160" s="745"/>
      <c r="E160" s="745"/>
      <c r="F160" s="745"/>
      <c r="G160" s="745"/>
      <c r="H160" s="746"/>
    </row>
    <row r="161" spans="1:8" ht="70.5" customHeight="1">
      <c r="A161" s="747"/>
      <c r="B161" s="747"/>
      <c r="C161" s="747"/>
      <c r="D161" s="747"/>
      <c r="E161" s="747"/>
      <c r="F161" s="747"/>
      <c r="G161" s="747"/>
      <c r="H161" s="747"/>
    </row>
    <row r="162" spans="1:8" ht="70.5" customHeight="1">
      <c r="A162" s="748" t="s">
        <v>144</v>
      </c>
      <c r="B162" s="748"/>
      <c r="C162" s="737" t="s">
        <v>143</v>
      </c>
      <c r="D162" s="737"/>
      <c r="E162" s="737"/>
      <c r="F162" s="748" t="s">
        <v>142</v>
      </c>
      <c r="G162" s="748"/>
      <c r="H162" s="366">
        <v>45176</v>
      </c>
    </row>
    <row r="163" spans="1:8" ht="70.5" customHeight="1">
      <c r="A163" s="692" t="s">
        <v>141</v>
      </c>
      <c r="B163" s="692"/>
      <c r="C163" s="737"/>
      <c r="D163" s="737"/>
      <c r="E163" s="737"/>
      <c r="F163" s="748" t="s">
        <v>140</v>
      </c>
      <c r="G163" s="748"/>
      <c r="H163" s="380"/>
    </row>
    <row r="164" spans="1:8" ht="70.5" customHeight="1">
      <c r="A164" s="748" t="s">
        <v>139</v>
      </c>
      <c r="B164" s="748"/>
      <c r="C164" s="737"/>
      <c r="D164" s="737"/>
      <c r="E164" s="737"/>
      <c r="F164" s="692" t="s">
        <v>138</v>
      </c>
      <c r="G164" s="692"/>
      <c r="H164" s="367"/>
    </row>
    <row r="165" spans="1:8" ht="70.5" customHeight="1">
      <c r="A165" s="693" t="s">
        <v>137</v>
      </c>
      <c r="B165" s="694" t="s">
        <v>108</v>
      </c>
      <c r="C165" s="694" t="s">
        <v>109</v>
      </c>
      <c r="D165" s="694" t="s">
        <v>136</v>
      </c>
      <c r="E165" s="694"/>
      <c r="F165" s="694"/>
      <c r="G165" s="694"/>
      <c r="H165" s="737" t="s">
        <v>135</v>
      </c>
    </row>
    <row r="166" spans="1:8" ht="70.5" customHeight="1">
      <c r="A166" s="693"/>
      <c r="B166" s="694"/>
      <c r="C166" s="694"/>
      <c r="D166" s="368" t="s">
        <v>7</v>
      </c>
      <c r="E166" s="92" t="s">
        <v>263</v>
      </c>
      <c r="F166" s="92" t="s">
        <v>263</v>
      </c>
      <c r="G166" s="368"/>
      <c r="H166" s="737"/>
    </row>
    <row r="167" spans="1:8" ht="70.5" customHeight="1">
      <c r="A167" s="52"/>
      <c r="B167" s="68" t="s">
        <v>132</v>
      </c>
      <c r="C167" s="368"/>
      <c r="D167" s="368"/>
      <c r="E167" s="368" t="s">
        <v>442</v>
      </c>
      <c r="F167" s="368" t="s">
        <v>456</v>
      </c>
      <c r="G167" s="368"/>
      <c r="H167" s="379"/>
    </row>
    <row r="168" spans="1:8" ht="70.5" customHeight="1">
      <c r="A168" s="97"/>
      <c r="B168" s="68"/>
      <c r="C168" s="96"/>
      <c r="D168" s="368"/>
      <c r="E168" s="368"/>
      <c r="F168" s="368"/>
      <c r="G168" s="368"/>
      <c r="H168" s="379"/>
    </row>
    <row r="169" spans="1:8" ht="288" customHeight="1">
      <c r="A169" s="62">
        <v>3</v>
      </c>
      <c r="B169" s="361" t="s">
        <v>448</v>
      </c>
      <c r="C169" s="96"/>
      <c r="D169" s="368"/>
      <c r="E169" s="368"/>
      <c r="F169" s="368"/>
      <c r="G169" s="368"/>
      <c r="H169" s="379"/>
    </row>
    <row r="170" spans="1:8" ht="70.5" customHeight="1">
      <c r="A170" s="98"/>
      <c r="B170" s="74" t="s">
        <v>457</v>
      </c>
      <c r="C170" s="87"/>
      <c r="D170" s="368"/>
      <c r="E170" s="368"/>
      <c r="F170" s="368"/>
      <c r="G170" s="368"/>
      <c r="H170" s="379"/>
    </row>
    <row r="171" spans="1:8" ht="70.5" customHeight="1">
      <c r="A171" s="98"/>
      <c r="B171" s="74"/>
      <c r="C171" s="87" t="s">
        <v>82</v>
      </c>
      <c r="D171" s="369"/>
      <c r="E171" s="370"/>
      <c r="F171" s="370"/>
      <c r="G171" s="368"/>
      <c r="H171" s="379"/>
    </row>
    <row r="172" spans="1:8" ht="70.5" customHeight="1">
      <c r="A172" s="98"/>
      <c r="B172" s="74"/>
      <c r="C172" s="87"/>
      <c r="D172" s="369">
        <v>1</v>
      </c>
      <c r="E172" s="370">
        <v>1.58</v>
      </c>
      <c r="F172" s="370">
        <v>1.1599999999999999</v>
      </c>
      <c r="G172" s="368"/>
      <c r="H172" s="379"/>
    </row>
    <row r="173" spans="1:8" ht="70.5" customHeight="1">
      <c r="A173" s="98"/>
      <c r="B173" s="74"/>
      <c r="C173" s="87"/>
      <c r="D173" s="369">
        <v>1</v>
      </c>
      <c r="E173" s="370">
        <v>3.08</v>
      </c>
      <c r="F173" s="370">
        <v>3.5</v>
      </c>
      <c r="G173" s="368"/>
      <c r="H173" s="379"/>
    </row>
    <row r="174" spans="1:8" ht="70.5" customHeight="1">
      <c r="A174" s="98"/>
      <c r="B174" s="74"/>
      <c r="C174" s="87"/>
      <c r="D174" s="369">
        <v>1</v>
      </c>
      <c r="E174" s="370">
        <v>8.16</v>
      </c>
      <c r="F174" s="370">
        <v>8.33</v>
      </c>
      <c r="G174" s="368"/>
      <c r="H174" s="379"/>
    </row>
    <row r="175" spans="1:8" ht="70.5" customHeight="1">
      <c r="A175" s="98"/>
      <c r="B175" s="44" t="s">
        <v>230</v>
      </c>
      <c r="C175" s="87"/>
      <c r="D175" s="369">
        <v>1</v>
      </c>
      <c r="E175" s="370">
        <v>8</v>
      </c>
      <c r="F175" s="370">
        <v>8</v>
      </c>
      <c r="G175" s="368"/>
      <c r="H175" s="370"/>
    </row>
    <row r="176" spans="1:8" ht="70.5" customHeight="1">
      <c r="A176" s="98"/>
      <c r="B176" s="85"/>
      <c r="C176" s="87"/>
      <c r="D176" s="369"/>
      <c r="E176" s="369"/>
      <c r="F176" s="368"/>
      <c r="G176" s="368"/>
      <c r="H176" s="371"/>
    </row>
    <row r="177" spans="1:8" ht="70.5" customHeight="1">
      <c r="A177" s="181"/>
      <c r="B177" s="372" t="s">
        <v>128</v>
      </c>
      <c r="C177" s="373" t="s">
        <v>82</v>
      </c>
      <c r="D177" s="374"/>
      <c r="E177" s="67">
        <f>SUM(E172:E176)</f>
        <v>20.82</v>
      </c>
      <c r="F177" s="67">
        <f>SUM(F172:F176)</f>
        <v>20.990000000000002</v>
      </c>
      <c r="G177" s="88"/>
      <c r="H177" s="67"/>
    </row>
    <row r="178" spans="1:8" ht="70.5" customHeight="1">
      <c r="A178" s="362"/>
      <c r="B178" s="363"/>
      <c r="C178" s="364"/>
      <c r="D178" s="365"/>
      <c r="E178" s="365"/>
      <c r="F178" s="365"/>
      <c r="G178" s="365"/>
      <c r="H178" s="365"/>
    </row>
    <row r="179" spans="1:8" ht="70.5" customHeight="1">
      <c r="A179" s="738" t="s">
        <v>146</v>
      </c>
      <c r="B179" s="739"/>
      <c r="C179" s="739"/>
      <c r="D179" s="739"/>
      <c r="E179" s="739"/>
      <c r="F179" s="739"/>
      <c r="G179" s="739"/>
      <c r="H179" s="740"/>
    </row>
    <row r="180" spans="1:8" ht="70.5" customHeight="1">
      <c r="A180" s="741" t="s">
        <v>145</v>
      </c>
      <c r="B180" s="742"/>
      <c r="C180" s="742"/>
      <c r="D180" s="742"/>
      <c r="E180" s="742"/>
      <c r="F180" s="742"/>
      <c r="G180" s="742"/>
      <c r="H180" s="743"/>
    </row>
    <row r="181" spans="1:8" ht="70.5" customHeight="1">
      <c r="A181" s="744"/>
      <c r="B181" s="745"/>
      <c r="C181" s="745"/>
      <c r="D181" s="745"/>
      <c r="E181" s="745"/>
      <c r="F181" s="745"/>
      <c r="G181" s="745"/>
      <c r="H181" s="746"/>
    </row>
    <row r="182" spans="1:8" ht="70.5" customHeight="1">
      <c r="A182" s="747"/>
      <c r="B182" s="747"/>
      <c r="C182" s="747"/>
      <c r="D182" s="747"/>
      <c r="E182" s="747"/>
      <c r="F182" s="747"/>
      <c r="G182" s="747"/>
      <c r="H182" s="747"/>
    </row>
    <row r="183" spans="1:8" ht="70.5" customHeight="1">
      <c r="A183" s="748" t="s">
        <v>144</v>
      </c>
      <c r="B183" s="748"/>
      <c r="C183" s="737" t="s">
        <v>143</v>
      </c>
      <c r="D183" s="737"/>
      <c r="E183" s="737"/>
      <c r="F183" s="748" t="s">
        <v>142</v>
      </c>
      <c r="G183" s="748"/>
      <c r="H183" s="366">
        <v>45176</v>
      </c>
    </row>
    <row r="184" spans="1:8" ht="70.5" customHeight="1">
      <c r="A184" s="692" t="s">
        <v>141</v>
      </c>
      <c r="B184" s="692"/>
      <c r="C184" s="737"/>
      <c r="D184" s="737"/>
      <c r="E184" s="737"/>
      <c r="F184" s="748" t="s">
        <v>140</v>
      </c>
      <c r="G184" s="748"/>
      <c r="H184" s="380"/>
    </row>
    <row r="185" spans="1:8" ht="70.5" customHeight="1">
      <c r="A185" s="748" t="s">
        <v>139</v>
      </c>
      <c r="B185" s="748"/>
      <c r="C185" s="737"/>
      <c r="D185" s="737"/>
      <c r="E185" s="737"/>
      <c r="F185" s="692" t="s">
        <v>138</v>
      </c>
      <c r="G185" s="692"/>
      <c r="H185" s="367"/>
    </row>
    <row r="186" spans="1:8" ht="70.5" customHeight="1">
      <c r="A186" s="693" t="s">
        <v>137</v>
      </c>
      <c r="B186" s="694" t="s">
        <v>108</v>
      </c>
      <c r="C186" s="694" t="s">
        <v>109</v>
      </c>
      <c r="D186" s="694" t="s">
        <v>136</v>
      </c>
      <c r="E186" s="694"/>
      <c r="F186" s="694"/>
      <c r="G186" s="694"/>
      <c r="H186" s="737" t="s">
        <v>135</v>
      </c>
    </row>
    <row r="187" spans="1:8" ht="70.5" customHeight="1">
      <c r="A187" s="693"/>
      <c r="B187" s="694"/>
      <c r="C187" s="694"/>
      <c r="D187" s="368" t="s">
        <v>7</v>
      </c>
      <c r="E187" s="92" t="s">
        <v>263</v>
      </c>
      <c r="F187" s="92" t="s">
        <v>263</v>
      </c>
      <c r="G187" s="368"/>
      <c r="H187" s="737"/>
    </row>
    <row r="188" spans="1:8" ht="70.5" customHeight="1">
      <c r="A188" s="52"/>
      <c r="B188" s="68" t="s">
        <v>130</v>
      </c>
      <c r="C188" s="368"/>
      <c r="D188" s="368"/>
      <c r="E188" s="368" t="s">
        <v>442</v>
      </c>
      <c r="F188" s="368" t="s">
        <v>456</v>
      </c>
      <c r="G188" s="368"/>
      <c r="H188" s="379"/>
    </row>
    <row r="189" spans="1:8" ht="70.5" customHeight="1">
      <c r="A189" s="97"/>
      <c r="B189" s="68"/>
      <c r="C189" s="96"/>
      <c r="D189" s="368"/>
      <c r="E189" s="368"/>
      <c r="F189" s="368"/>
      <c r="G189" s="368"/>
      <c r="H189" s="379"/>
    </row>
    <row r="190" spans="1:8" ht="288" customHeight="1">
      <c r="A190" s="62">
        <v>3</v>
      </c>
      <c r="B190" s="361" t="s">
        <v>448</v>
      </c>
      <c r="C190" s="96"/>
      <c r="D190" s="368"/>
      <c r="E190" s="368"/>
      <c r="F190" s="368"/>
      <c r="G190" s="368"/>
      <c r="H190" s="379"/>
    </row>
    <row r="191" spans="1:8" ht="70.5" customHeight="1">
      <c r="A191" s="98"/>
      <c r="B191" s="74" t="s">
        <v>457</v>
      </c>
      <c r="C191" s="87"/>
      <c r="D191" s="368"/>
      <c r="E191" s="368"/>
      <c r="F191" s="368"/>
      <c r="G191" s="368"/>
      <c r="H191" s="379"/>
    </row>
    <row r="192" spans="1:8" ht="70.5" customHeight="1">
      <c r="A192" s="98"/>
      <c r="B192" s="74"/>
      <c r="C192" s="87" t="s">
        <v>82</v>
      </c>
      <c r="D192" s="369">
        <v>1</v>
      </c>
      <c r="E192" s="370">
        <v>15.58</v>
      </c>
      <c r="F192" s="370">
        <v>15.5</v>
      </c>
      <c r="G192" s="368"/>
      <c r="H192" s="379"/>
    </row>
    <row r="193" spans="1:8" ht="70.5" customHeight="1">
      <c r="A193" s="98"/>
      <c r="B193" s="44" t="s">
        <v>230</v>
      </c>
      <c r="C193" s="87"/>
      <c r="D193" s="369">
        <v>1</v>
      </c>
      <c r="E193" s="370">
        <v>4</v>
      </c>
      <c r="F193" s="370">
        <v>4</v>
      </c>
      <c r="G193" s="368"/>
      <c r="H193" s="370"/>
    </row>
    <row r="194" spans="1:8" ht="70.5" customHeight="1">
      <c r="A194" s="98"/>
      <c r="B194" s="85"/>
      <c r="C194" s="87"/>
      <c r="D194" s="369"/>
      <c r="E194" s="369"/>
      <c r="F194" s="368"/>
      <c r="G194" s="368"/>
      <c r="H194" s="371"/>
    </row>
    <row r="195" spans="1:8" ht="70.5" customHeight="1">
      <c r="A195" s="181"/>
      <c r="B195" s="372" t="s">
        <v>128</v>
      </c>
      <c r="C195" s="373" t="s">
        <v>82</v>
      </c>
      <c r="D195" s="374"/>
      <c r="E195" s="67">
        <f>SUM(E192:E194)</f>
        <v>19.579999999999998</v>
      </c>
      <c r="F195" s="67">
        <f>SUM(F192:F194)</f>
        <v>19.5</v>
      </c>
      <c r="G195" s="88"/>
      <c r="H195" s="67"/>
    </row>
    <row r="196" spans="1:8" s="35" customFormat="1" ht="51.75" customHeight="1">
      <c r="A196" s="670" t="s">
        <v>146</v>
      </c>
      <c r="B196" s="671"/>
      <c r="C196" s="671"/>
      <c r="D196" s="671"/>
      <c r="E196" s="671"/>
      <c r="F196" s="671"/>
      <c r="G196" s="671"/>
      <c r="H196" s="672"/>
    </row>
    <row r="197" spans="1:8" s="35" customFormat="1" ht="51.75" customHeight="1">
      <c r="A197" s="673" t="s">
        <v>145</v>
      </c>
      <c r="B197" s="674"/>
      <c r="C197" s="674"/>
      <c r="D197" s="674"/>
      <c r="E197" s="674"/>
      <c r="F197" s="674"/>
      <c r="G197" s="674"/>
      <c r="H197" s="675"/>
    </row>
    <row r="198" spans="1:8" s="35" customFormat="1" ht="51.75" customHeight="1">
      <c r="A198" s="688"/>
      <c r="B198" s="688"/>
      <c r="C198" s="688"/>
      <c r="D198" s="688"/>
      <c r="E198" s="688"/>
      <c r="F198" s="688"/>
      <c r="G198" s="688"/>
      <c r="H198" s="689"/>
    </row>
    <row r="199" spans="1:8" s="35" customFormat="1" ht="51.75" customHeight="1">
      <c r="A199" s="690"/>
      <c r="B199" s="690"/>
      <c r="C199" s="690"/>
      <c r="D199" s="690"/>
      <c r="E199" s="690"/>
      <c r="F199" s="690"/>
      <c r="G199" s="690"/>
      <c r="H199" s="691"/>
    </row>
    <row r="200" spans="1:8" s="35" customFormat="1" ht="51.75" customHeight="1">
      <c r="A200" s="680" t="s">
        <v>144</v>
      </c>
      <c r="B200" s="680"/>
      <c r="C200" s="669" t="s">
        <v>143</v>
      </c>
      <c r="D200" s="669"/>
      <c r="E200" s="669"/>
      <c r="F200" s="680" t="s">
        <v>142</v>
      </c>
      <c r="G200" s="680"/>
      <c r="H200" s="89">
        <v>45209</v>
      </c>
    </row>
    <row r="201" spans="1:8" s="35" customFormat="1" ht="51.75" customHeight="1">
      <c r="A201" s="684" t="s">
        <v>141</v>
      </c>
      <c r="B201" s="684"/>
      <c r="C201" s="669"/>
      <c r="D201" s="669"/>
      <c r="E201" s="669"/>
      <c r="F201" s="680" t="s">
        <v>140</v>
      </c>
      <c r="G201" s="680"/>
      <c r="H201" s="90"/>
    </row>
    <row r="202" spans="1:8" s="35" customFormat="1" ht="51.75" customHeight="1">
      <c r="A202" s="680" t="s">
        <v>139</v>
      </c>
      <c r="B202" s="680"/>
      <c r="C202" s="669"/>
      <c r="D202" s="669"/>
      <c r="E202" s="669"/>
      <c r="F202" s="684" t="s">
        <v>138</v>
      </c>
      <c r="G202" s="684"/>
      <c r="H202" s="91"/>
    </row>
    <row r="203" spans="1:8" s="35" customFormat="1" ht="51.75" customHeight="1">
      <c r="A203" s="669" t="s">
        <v>137</v>
      </c>
      <c r="B203" s="685" t="s">
        <v>108</v>
      </c>
      <c r="C203" s="685" t="s">
        <v>109</v>
      </c>
      <c r="D203" s="685" t="s">
        <v>136</v>
      </c>
      <c r="E203" s="685"/>
      <c r="F203" s="685"/>
      <c r="G203" s="685"/>
      <c r="H203" s="669" t="s">
        <v>135</v>
      </c>
    </row>
    <row r="204" spans="1:8" s="35" customFormat="1" ht="51.75" customHeight="1">
      <c r="A204" s="669"/>
      <c r="B204" s="685"/>
      <c r="C204" s="685"/>
      <c r="D204" s="92" t="s">
        <v>7</v>
      </c>
      <c r="E204" s="92" t="s">
        <v>263</v>
      </c>
      <c r="F204" s="92" t="s">
        <v>263</v>
      </c>
      <c r="G204" s="92"/>
      <c r="H204" s="669"/>
    </row>
    <row r="205" spans="1:8" s="35" customFormat="1" ht="51.75" customHeight="1">
      <c r="A205" s="52"/>
      <c r="B205" s="68" t="s">
        <v>132</v>
      </c>
      <c r="C205" s="92"/>
      <c r="D205" s="92"/>
      <c r="E205" s="92" t="s">
        <v>441</v>
      </c>
      <c r="F205" s="92" t="s">
        <v>147</v>
      </c>
      <c r="G205" s="92"/>
      <c r="H205" s="93"/>
    </row>
    <row r="206" spans="1:8" s="35" customFormat="1" ht="39" customHeight="1">
      <c r="A206" s="97"/>
      <c r="B206" s="68" t="s">
        <v>264</v>
      </c>
      <c r="C206" s="96"/>
      <c r="D206" s="92"/>
      <c r="E206" s="92"/>
      <c r="F206" s="92"/>
      <c r="G206" s="92"/>
      <c r="H206" s="93"/>
    </row>
    <row r="207" spans="1:8" s="35" customFormat="1" ht="280.5" customHeight="1">
      <c r="A207" s="62">
        <v>5</v>
      </c>
      <c r="B207" s="99" t="s">
        <v>237</v>
      </c>
      <c r="C207" s="96"/>
      <c r="D207" s="92"/>
      <c r="E207" s="92"/>
      <c r="F207" s="92"/>
      <c r="G207" s="92"/>
      <c r="H207" s="93"/>
    </row>
    <row r="208" spans="1:8" s="35" customFormat="1" ht="68.25" customHeight="1">
      <c r="A208" s="62"/>
      <c r="B208" s="50" t="s">
        <v>66</v>
      </c>
      <c r="C208" s="96"/>
      <c r="D208" s="92"/>
      <c r="E208" s="92"/>
      <c r="F208" s="92"/>
      <c r="G208" s="92"/>
      <c r="H208" s="93"/>
    </row>
    <row r="209" spans="1:8" s="35" customFormat="1" ht="68.25" customHeight="1">
      <c r="A209" s="82">
        <v>5.0999999999999996</v>
      </c>
      <c r="B209" s="74" t="s">
        <v>459</v>
      </c>
      <c r="C209" s="87" t="s">
        <v>82</v>
      </c>
      <c r="D209" s="63">
        <v>1</v>
      </c>
      <c r="E209" s="94">
        <v>0.91</v>
      </c>
      <c r="F209" s="94">
        <v>1</v>
      </c>
      <c r="G209" s="92"/>
      <c r="H209" s="93"/>
    </row>
    <row r="210" spans="1:8" s="35" customFormat="1" ht="68.25" customHeight="1">
      <c r="A210" s="82"/>
      <c r="B210" s="74"/>
      <c r="C210" s="87"/>
      <c r="D210" s="63">
        <v>1</v>
      </c>
      <c r="E210" s="94">
        <v>24.75</v>
      </c>
      <c r="F210" s="94">
        <v>25.41</v>
      </c>
      <c r="G210" s="92"/>
      <c r="H210" s="93"/>
    </row>
    <row r="211" spans="1:8" s="35" customFormat="1" ht="68.25" customHeight="1">
      <c r="A211" s="82"/>
      <c r="B211" s="61" t="s">
        <v>230</v>
      </c>
      <c r="C211" s="87"/>
      <c r="D211" s="63">
        <v>1</v>
      </c>
      <c r="E211" s="94">
        <v>7</v>
      </c>
      <c r="F211" s="94">
        <v>7</v>
      </c>
      <c r="G211" s="92"/>
      <c r="H211" s="93"/>
    </row>
    <row r="212" spans="1:8" s="35" customFormat="1" ht="68.25" customHeight="1">
      <c r="A212" s="82"/>
      <c r="B212" s="74"/>
      <c r="C212" s="87"/>
      <c r="D212" s="63"/>
      <c r="E212" s="94"/>
      <c r="F212" s="94"/>
      <c r="G212" s="92"/>
      <c r="H212" s="93"/>
    </row>
    <row r="213" spans="1:8" s="35" customFormat="1" ht="68.25" customHeight="1">
      <c r="A213" s="98"/>
      <c r="B213" s="85"/>
      <c r="C213" s="87"/>
      <c r="D213" s="63"/>
      <c r="E213" s="63"/>
      <c r="F213" s="92"/>
      <c r="G213" s="92"/>
      <c r="H213" s="95"/>
    </row>
    <row r="214" spans="1:8" s="35" customFormat="1" ht="48" customHeight="1">
      <c r="A214" s="181"/>
      <c r="B214" s="133" t="s">
        <v>128</v>
      </c>
      <c r="C214" s="182" t="s">
        <v>82</v>
      </c>
      <c r="D214" s="183"/>
      <c r="E214" s="67">
        <f>SUM(E209:E213)</f>
        <v>32.659999999999997</v>
      </c>
      <c r="F214" s="67">
        <f>SUM(F209:F213)</f>
        <v>33.409999999999997</v>
      </c>
      <c r="G214" s="88"/>
      <c r="H214" s="67"/>
    </row>
    <row r="215" spans="1:8" ht="55.5" customHeight="1">
      <c r="A215" s="362"/>
      <c r="B215" s="363"/>
      <c r="C215" s="364"/>
      <c r="D215" s="365"/>
      <c r="E215" s="365"/>
      <c r="F215" s="365"/>
      <c r="G215" s="365"/>
      <c r="H215" s="365"/>
    </row>
    <row r="216" spans="1:8" ht="55.5" customHeight="1">
      <c r="A216" s="362"/>
      <c r="B216" s="363"/>
      <c r="C216" s="364"/>
      <c r="D216" s="365"/>
      <c r="E216" s="365"/>
      <c r="F216" s="365"/>
      <c r="G216" s="365"/>
      <c r="H216" s="365"/>
    </row>
    <row r="217" spans="1:8" ht="70.5" customHeight="1">
      <c r="A217" s="670" t="s">
        <v>146</v>
      </c>
      <c r="B217" s="671"/>
      <c r="C217" s="671"/>
      <c r="D217" s="671"/>
      <c r="E217" s="671"/>
      <c r="F217" s="671"/>
      <c r="G217" s="671"/>
      <c r="H217" s="672"/>
    </row>
    <row r="218" spans="1:8" ht="70.5" customHeight="1">
      <c r="A218" s="673" t="s">
        <v>145</v>
      </c>
      <c r="B218" s="674"/>
      <c r="C218" s="674"/>
      <c r="D218" s="674"/>
      <c r="E218" s="674"/>
      <c r="F218" s="674"/>
      <c r="G218" s="674"/>
      <c r="H218" s="675"/>
    </row>
    <row r="219" spans="1:8" ht="70.5" customHeight="1">
      <c r="A219" s="676"/>
      <c r="B219" s="677"/>
      <c r="C219" s="677"/>
      <c r="D219" s="677"/>
      <c r="E219" s="677"/>
      <c r="F219" s="677"/>
      <c r="G219" s="677"/>
      <c r="H219" s="678"/>
    </row>
    <row r="220" spans="1:8" ht="70.5" customHeight="1">
      <c r="A220" s="679"/>
      <c r="B220" s="679"/>
      <c r="C220" s="679"/>
      <c r="D220" s="679"/>
      <c r="E220" s="679"/>
      <c r="F220" s="679"/>
      <c r="G220" s="679"/>
      <c r="H220" s="679"/>
    </row>
    <row r="221" spans="1:8" ht="70.5" customHeight="1">
      <c r="A221" s="680" t="s">
        <v>144</v>
      </c>
      <c r="B221" s="680"/>
      <c r="C221" s="669" t="s">
        <v>143</v>
      </c>
      <c r="D221" s="669"/>
      <c r="E221" s="669"/>
      <c r="F221" s="680" t="s">
        <v>142</v>
      </c>
      <c r="G221" s="680"/>
      <c r="H221" s="89">
        <v>45177</v>
      </c>
    </row>
    <row r="222" spans="1:8" ht="70.5" customHeight="1">
      <c r="A222" s="684" t="s">
        <v>141</v>
      </c>
      <c r="B222" s="684"/>
      <c r="C222" s="669"/>
      <c r="D222" s="669"/>
      <c r="E222" s="669"/>
      <c r="F222" s="680" t="s">
        <v>140</v>
      </c>
      <c r="G222" s="680"/>
      <c r="H222" s="90"/>
    </row>
    <row r="223" spans="1:8" ht="70.5" customHeight="1">
      <c r="A223" s="680" t="s">
        <v>139</v>
      </c>
      <c r="B223" s="680"/>
      <c r="C223" s="669"/>
      <c r="D223" s="669"/>
      <c r="E223" s="669"/>
      <c r="F223" s="684" t="s">
        <v>138</v>
      </c>
      <c r="G223" s="684"/>
      <c r="H223" s="91"/>
    </row>
    <row r="224" spans="1:8" ht="70.5" customHeight="1">
      <c r="A224" s="687" t="s">
        <v>137</v>
      </c>
      <c r="B224" s="685" t="s">
        <v>108</v>
      </c>
      <c r="C224" s="685" t="s">
        <v>109</v>
      </c>
      <c r="D224" s="685" t="s">
        <v>136</v>
      </c>
      <c r="E224" s="685"/>
      <c r="F224" s="685"/>
      <c r="G224" s="685"/>
      <c r="H224" s="669" t="s">
        <v>135</v>
      </c>
    </row>
    <row r="225" spans="1:8" ht="70.5" customHeight="1">
      <c r="A225" s="687"/>
      <c r="B225" s="685"/>
      <c r="C225" s="685"/>
      <c r="D225" s="92" t="s">
        <v>7</v>
      </c>
      <c r="E225" s="92" t="s">
        <v>263</v>
      </c>
      <c r="F225" s="92" t="s">
        <v>263</v>
      </c>
      <c r="G225" s="92"/>
      <c r="H225" s="669"/>
    </row>
    <row r="226" spans="1:8" ht="70.5" customHeight="1">
      <c r="A226" s="52"/>
      <c r="B226" s="68" t="s">
        <v>130</v>
      </c>
      <c r="C226" s="92"/>
      <c r="D226" s="92"/>
      <c r="E226" s="92" t="s">
        <v>441</v>
      </c>
      <c r="F226" s="92" t="s">
        <v>147</v>
      </c>
      <c r="G226" s="92"/>
      <c r="H226" s="93"/>
    </row>
    <row r="227" spans="1:8" ht="70.5" customHeight="1">
      <c r="A227" s="97"/>
      <c r="B227" s="68" t="s">
        <v>264</v>
      </c>
      <c r="C227" s="96"/>
      <c r="D227" s="92"/>
      <c r="E227" s="92"/>
      <c r="F227" s="92"/>
      <c r="G227" s="92"/>
      <c r="H227" s="93"/>
    </row>
    <row r="228" spans="1:8" ht="320.25" customHeight="1">
      <c r="A228" s="62">
        <v>5</v>
      </c>
      <c r="B228" s="99" t="s">
        <v>237</v>
      </c>
      <c r="C228" s="96"/>
      <c r="D228" s="92"/>
      <c r="E228" s="92"/>
      <c r="F228" s="92"/>
      <c r="G228" s="92"/>
      <c r="H228" s="93"/>
    </row>
    <row r="229" spans="1:8" ht="70.5" customHeight="1">
      <c r="A229" s="62"/>
      <c r="B229" s="50" t="s">
        <v>66</v>
      </c>
      <c r="C229" s="96"/>
      <c r="D229" s="92"/>
      <c r="E229" s="92"/>
      <c r="F229" s="92"/>
      <c r="G229" s="92"/>
      <c r="H229" s="93"/>
    </row>
    <row r="230" spans="1:8" ht="70.5" customHeight="1">
      <c r="A230" s="82">
        <v>5.0999999999999996</v>
      </c>
      <c r="B230" s="74" t="s">
        <v>56</v>
      </c>
      <c r="C230" s="87" t="s">
        <v>82</v>
      </c>
      <c r="D230" s="63">
        <v>1</v>
      </c>
      <c r="E230" s="94">
        <v>1.08</v>
      </c>
      <c r="F230" s="94">
        <v>1</v>
      </c>
      <c r="G230" s="92"/>
      <c r="H230" s="93"/>
    </row>
    <row r="231" spans="1:8" ht="70.5" customHeight="1">
      <c r="A231" s="82"/>
      <c r="B231" s="74" t="s">
        <v>56</v>
      </c>
      <c r="C231" s="87"/>
      <c r="D231" s="63">
        <v>1</v>
      </c>
      <c r="E231" s="94">
        <v>9.16</v>
      </c>
      <c r="F231" s="94">
        <v>9.25</v>
      </c>
      <c r="G231" s="92"/>
      <c r="H231" s="93"/>
    </row>
    <row r="232" spans="1:8" ht="70.5" customHeight="1">
      <c r="A232" s="82"/>
      <c r="B232" s="74"/>
      <c r="C232" s="87"/>
      <c r="D232" s="63">
        <v>1</v>
      </c>
      <c r="E232" s="94">
        <v>4.16</v>
      </c>
      <c r="F232" s="94">
        <v>4.08</v>
      </c>
      <c r="G232" s="92"/>
      <c r="H232" s="93"/>
    </row>
    <row r="233" spans="1:8" ht="70.5" customHeight="1">
      <c r="A233" s="82"/>
      <c r="B233" s="74"/>
      <c r="C233" s="87"/>
      <c r="D233" s="63">
        <v>1</v>
      </c>
      <c r="E233" s="94">
        <v>10</v>
      </c>
      <c r="F233" s="94">
        <v>10</v>
      </c>
      <c r="G233" s="92"/>
      <c r="H233" s="93"/>
    </row>
    <row r="234" spans="1:8" ht="70.5" customHeight="1">
      <c r="A234" s="82"/>
      <c r="B234" s="74"/>
      <c r="C234" s="87"/>
      <c r="D234" s="63">
        <v>1</v>
      </c>
      <c r="E234" s="94">
        <v>11</v>
      </c>
      <c r="F234" s="94">
        <v>11</v>
      </c>
      <c r="G234" s="92"/>
      <c r="H234" s="93"/>
    </row>
    <row r="235" spans="1:8" ht="70.5" customHeight="1">
      <c r="A235" s="98"/>
      <c r="B235" s="85"/>
      <c r="C235" s="87"/>
      <c r="D235" s="63"/>
      <c r="E235" s="63"/>
      <c r="F235" s="92"/>
      <c r="G235" s="92"/>
      <c r="H235" s="95"/>
    </row>
    <row r="236" spans="1:8" ht="70.5" customHeight="1">
      <c r="A236" s="181"/>
      <c r="B236" s="133" t="s">
        <v>128</v>
      </c>
      <c r="C236" s="182" t="s">
        <v>82</v>
      </c>
      <c r="D236" s="183"/>
      <c r="E236" s="67">
        <f>SUM(E230:E235)</f>
        <v>35.4</v>
      </c>
      <c r="F236" s="67">
        <f>SUM(F230:F235)</f>
        <v>35.33</v>
      </c>
      <c r="G236" s="88"/>
      <c r="H236" s="67"/>
    </row>
    <row r="237" spans="1:8" ht="45.75" customHeight="1">
      <c r="A237" s="670" t="s">
        <v>146</v>
      </c>
      <c r="B237" s="671"/>
      <c r="C237" s="671"/>
      <c r="D237" s="671"/>
      <c r="E237" s="671"/>
      <c r="F237" s="671"/>
      <c r="G237" s="671"/>
      <c r="H237" s="672"/>
    </row>
    <row r="238" spans="1:8" ht="45.75" customHeight="1">
      <c r="A238" s="673" t="s">
        <v>145</v>
      </c>
      <c r="B238" s="674"/>
      <c r="C238" s="674"/>
      <c r="D238" s="674"/>
      <c r="E238" s="674"/>
      <c r="F238" s="674"/>
      <c r="G238" s="674"/>
      <c r="H238" s="675"/>
    </row>
    <row r="239" spans="1:8" ht="45.75" customHeight="1">
      <c r="A239" s="676"/>
      <c r="B239" s="677"/>
      <c r="C239" s="677"/>
      <c r="D239" s="677"/>
      <c r="E239" s="677"/>
      <c r="F239" s="677"/>
      <c r="G239" s="677"/>
      <c r="H239" s="678"/>
    </row>
    <row r="240" spans="1:8" ht="45.75" customHeight="1">
      <c r="A240" s="679"/>
      <c r="B240" s="679"/>
      <c r="C240" s="679"/>
      <c r="D240" s="679"/>
      <c r="E240" s="679"/>
      <c r="F240" s="679"/>
      <c r="G240" s="679"/>
      <c r="H240" s="679"/>
    </row>
    <row r="241" spans="1:8" ht="45.75" customHeight="1">
      <c r="A241" s="680" t="s">
        <v>144</v>
      </c>
      <c r="B241" s="680"/>
      <c r="C241" s="669" t="s">
        <v>143</v>
      </c>
      <c r="D241" s="669"/>
      <c r="E241" s="669"/>
      <c r="F241" s="680" t="s">
        <v>142</v>
      </c>
      <c r="G241" s="680"/>
      <c r="H241" s="89">
        <v>45178</v>
      </c>
    </row>
    <row r="242" spans="1:8" ht="45.75" customHeight="1">
      <c r="A242" s="684" t="s">
        <v>141</v>
      </c>
      <c r="B242" s="684"/>
      <c r="C242" s="669"/>
      <c r="D242" s="669"/>
      <c r="E242" s="669"/>
      <c r="F242" s="680" t="s">
        <v>140</v>
      </c>
      <c r="G242" s="680"/>
      <c r="H242" s="90"/>
    </row>
    <row r="243" spans="1:8" ht="45.75" customHeight="1">
      <c r="A243" s="680" t="s">
        <v>139</v>
      </c>
      <c r="B243" s="680"/>
      <c r="C243" s="669"/>
      <c r="D243" s="669"/>
      <c r="E243" s="669"/>
      <c r="F243" s="684" t="s">
        <v>138</v>
      </c>
      <c r="G243" s="684"/>
      <c r="H243" s="91"/>
    </row>
    <row r="244" spans="1:8" ht="45.75" customHeight="1">
      <c r="A244" s="687" t="s">
        <v>137</v>
      </c>
      <c r="B244" s="685" t="s">
        <v>108</v>
      </c>
      <c r="C244" s="685" t="s">
        <v>109</v>
      </c>
      <c r="D244" s="685" t="s">
        <v>136</v>
      </c>
      <c r="E244" s="685"/>
      <c r="F244" s="685"/>
      <c r="G244" s="685"/>
      <c r="H244" s="669" t="s">
        <v>135</v>
      </c>
    </row>
    <row r="245" spans="1:8" ht="45.75" customHeight="1">
      <c r="A245" s="687"/>
      <c r="B245" s="685"/>
      <c r="C245" s="685"/>
      <c r="D245" s="92" t="s">
        <v>7</v>
      </c>
      <c r="E245" s="92" t="s">
        <v>263</v>
      </c>
      <c r="F245" s="92" t="s">
        <v>263</v>
      </c>
      <c r="G245" s="92"/>
      <c r="H245" s="669"/>
    </row>
    <row r="246" spans="1:8" ht="45.75" customHeight="1">
      <c r="A246" s="52"/>
      <c r="B246" s="68" t="s">
        <v>129</v>
      </c>
      <c r="C246" s="92"/>
      <c r="D246" s="92"/>
      <c r="E246" s="92" t="s">
        <v>441</v>
      </c>
      <c r="F246" s="92" t="s">
        <v>147</v>
      </c>
      <c r="G246" s="92"/>
      <c r="H246" s="93"/>
    </row>
    <row r="247" spans="1:8" ht="45.75" customHeight="1">
      <c r="A247" s="97"/>
      <c r="B247" s="68" t="s">
        <v>264</v>
      </c>
      <c r="C247" s="96"/>
      <c r="D247" s="92"/>
      <c r="E247" s="92"/>
      <c r="F247" s="92"/>
      <c r="G247" s="92"/>
      <c r="H247" s="93"/>
    </row>
    <row r="248" spans="1:8" ht="285" customHeight="1">
      <c r="A248" s="62">
        <v>5</v>
      </c>
      <c r="B248" s="99" t="s">
        <v>237</v>
      </c>
      <c r="C248" s="96"/>
      <c r="D248" s="92"/>
      <c r="E248" s="92"/>
      <c r="F248" s="92"/>
      <c r="G248" s="92"/>
      <c r="H248" s="93"/>
    </row>
    <row r="249" spans="1:8" ht="57.75" customHeight="1">
      <c r="A249" s="62"/>
      <c r="B249" s="50" t="s">
        <v>66</v>
      </c>
      <c r="C249" s="96"/>
      <c r="D249" s="92"/>
      <c r="E249" s="92"/>
      <c r="F249" s="92"/>
      <c r="G249" s="92"/>
      <c r="H249" s="93"/>
    </row>
    <row r="250" spans="1:8" ht="57.75" customHeight="1">
      <c r="A250" s="82">
        <v>5.2</v>
      </c>
      <c r="B250" s="74" t="s">
        <v>57</v>
      </c>
      <c r="C250" s="87" t="s">
        <v>82</v>
      </c>
      <c r="D250" s="63">
        <v>1</v>
      </c>
      <c r="E250" s="94">
        <v>0.66</v>
      </c>
      <c r="F250" s="94">
        <v>0.5</v>
      </c>
      <c r="G250" s="92"/>
      <c r="H250" s="93"/>
    </row>
    <row r="251" spans="1:8" ht="57.75" customHeight="1">
      <c r="A251" s="82"/>
      <c r="B251" s="74" t="s">
        <v>57</v>
      </c>
      <c r="C251" s="87"/>
      <c r="D251" s="63">
        <v>1</v>
      </c>
      <c r="E251" s="94">
        <v>14.33</v>
      </c>
      <c r="F251" s="94">
        <v>14.75</v>
      </c>
      <c r="G251" s="92"/>
      <c r="H251" s="93"/>
    </row>
    <row r="252" spans="1:8" ht="57.75" customHeight="1">
      <c r="A252" s="82"/>
      <c r="B252" s="74"/>
      <c r="C252" s="87"/>
      <c r="D252" s="63">
        <v>1</v>
      </c>
      <c r="E252" s="94">
        <v>22.58</v>
      </c>
      <c r="F252" s="94">
        <v>22.25</v>
      </c>
      <c r="G252" s="92"/>
      <c r="H252" s="93"/>
    </row>
    <row r="253" spans="1:8" ht="57.75" customHeight="1">
      <c r="A253" s="82"/>
      <c r="B253" s="74"/>
      <c r="C253" s="87"/>
      <c r="D253" s="63">
        <v>1</v>
      </c>
      <c r="E253" s="94">
        <v>3.83</v>
      </c>
      <c r="F253" s="94">
        <v>4.08</v>
      </c>
      <c r="G253" s="92"/>
      <c r="H253" s="93"/>
    </row>
    <row r="254" spans="1:8" ht="57.75" customHeight="1">
      <c r="A254" s="82"/>
      <c r="B254" s="74"/>
      <c r="C254" s="87"/>
      <c r="D254" s="63">
        <v>1</v>
      </c>
      <c r="E254" s="94">
        <v>0.83</v>
      </c>
      <c r="F254" s="94">
        <v>0.91</v>
      </c>
      <c r="G254" s="92"/>
      <c r="H254" s="93"/>
    </row>
    <row r="255" spans="1:8" ht="57.75" customHeight="1">
      <c r="A255" s="82"/>
      <c r="B255" s="74"/>
      <c r="C255" s="87"/>
      <c r="D255" s="63">
        <v>1</v>
      </c>
      <c r="E255" s="94">
        <v>0.41</v>
      </c>
      <c r="F255" s="94">
        <v>0.25</v>
      </c>
      <c r="G255" s="92"/>
      <c r="H255" s="93"/>
    </row>
    <row r="256" spans="1:8" ht="57.75" customHeight="1">
      <c r="A256" s="82"/>
      <c r="B256" s="74"/>
      <c r="C256" s="87"/>
      <c r="D256" s="63">
        <v>1</v>
      </c>
      <c r="E256" s="94">
        <v>4.91</v>
      </c>
      <c r="F256" s="94">
        <v>4.5</v>
      </c>
      <c r="G256" s="92"/>
      <c r="H256" s="93"/>
    </row>
    <row r="257" spans="1:8" ht="57.75" customHeight="1">
      <c r="A257" s="82"/>
      <c r="B257" s="74"/>
      <c r="C257" s="87"/>
      <c r="D257" s="63">
        <v>1</v>
      </c>
      <c r="E257" s="94">
        <v>22.5</v>
      </c>
      <c r="F257" s="94">
        <v>22.25</v>
      </c>
      <c r="G257" s="92"/>
      <c r="H257" s="93"/>
    </row>
    <row r="258" spans="1:8" ht="57.75" customHeight="1">
      <c r="A258" s="82"/>
      <c r="B258" s="74"/>
      <c r="C258" s="87"/>
      <c r="D258" s="63">
        <v>1</v>
      </c>
      <c r="E258" s="94">
        <v>15</v>
      </c>
      <c r="F258" s="94">
        <v>15</v>
      </c>
      <c r="G258" s="92"/>
      <c r="H258" s="93"/>
    </row>
    <row r="259" spans="1:8" ht="57.75" customHeight="1">
      <c r="A259" s="82"/>
      <c r="B259" s="74"/>
      <c r="C259" s="87"/>
      <c r="D259" s="63">
        <v>1</v>
      </c>
      <c r="E259" s="94">
        <v>8</v>
      </c>
      <c r="F259" s="94">
        <v>8</v>
      </c>
      <c r="G259" s="92"/>
      <c r="H259" s="93"/>
    </row>
    <row r="260" spans="1:8" ht="35.25" customHeight="1">
      <c r="A260" s="98"/>
      <c r="B260" s="85"/>
      <c r="C260" s="87"/>
      <c r="D260" s="63"/>
      <c r="E260" s="63"/>
      <c r="F260" s="92"/>
      <c r="G260" s="92"/>
      <c r="H260" s="95"/>
    </row>
    <row r="261" spans="1:8" ht="57.75" customHeight="1">
      <c r="A261" s="181"/>
      <c r="B261" s="133" t="s">
        <v>128</v>
      </c>
      <c r="C261" s="182" t="s">
        <v>82</v>
      </c>
      <c r="D261" s="183"/>
      <c r="E261" s="67">
        <f>SUM(E250:E260)</f>
        <v>93.05</v>
      </c>
      <c r="F261" s="67">
        <f>SUM(F250:F260)</f>
        <v>92.49</v>
      </c>
      <c r="G261" s="88"/>
      <c r="H261" s="67"/>
    </row>
    <row r="262" spans="1:8" ht="53.25" customHeight="1">
      <c r="A262" s="362"/>
      <c r="B262" s="363"/>
      <c r="C262" s="364"/>
      <c r="D262" s="365"/>
      <c r="E262" s="365"/>
      <c r="F262" s="365"/>
      <c r="G262" s="365"/>
      <c r="H262" s="365"/>
    </row>
    <row r="263" spans="1:8" ht="53.25" customHeight="1">
      <c r="A263" s="670" t="s">
        <v>146</v>
      </c>
      <c r="B263" s="671"/>
      <c r="C263" s="671"/>
      <c r="D263" s="671"/>
      <c r="E263" s="671"/>
      <c r="F263" s="671"/>
      <c r="G263" s="671"/>
      <c r="H263" s="672"/>
    </row>
    <row r="264" spans="1:8" ht="53.25" customHeight="1">
      <c r="A264" s="673" t="s">
        <v>145</v>
      </c>
      <c r="B264" s="674"/>
      <c r="C264" s="674"/>
      <c r="D264" s="674"/>
      <c r="E264" s="674"/>
      <c r="F264" s="674"/>
      <c r="G264" s="674"/>
      <c r="H264" s="675"/>
    </row>
    <row r="265" spans="1:8" ht="53.25" customHeight="1">
      <c r="A265" s="676"/>
      <c r="B265" s="677"/>
      <c r="C265" s="677"/>
      <c r="D265" s="677"/>
      <c r="E265" s="677"/>
      <c r="F265" s="677"/>
      <c r="G265" s="677"/>
      <c r="H265" s="678"/>
    </row>
    <row r="266" spans="1:8" ht="53.25" customHeight="1">
      <c r="A266" s="679"/>
      <c r="B266" s="679"/>
      <c r="C266" s="679"/>
      <c r="D266" s="679"/>
      <c r="E266" s="679"/>
      <c r="F266" s="679"/>
      <c r="G266" s="679"/>
      <c r="H266" s="679"/>
    </row>
    <row r="267" spans="1:8" ht="53.25" customHeight="1">
      <c r="A267" s="680" t="s">
        <v>144</v>
      </c>
      <c r="B267" s="680"/>
      <c r="C267" s="669" t="s">
        <v>143</v>
      </c>
      <c r="D267" s="669"/>
      <c r="E267" s="669"/>
      <c r="F267" s="680" t="s">
        <v>142</v>
      </c>
      <c r="G267" s="680"/>
      <c r="H267" s="89">
        <v>45164</v>
      </c>
    </row>
    <row r="268" spans="1:8" ht="53.25" customHeight="1">
      <c r="A268" s="684" t="s">
        <v>141</v>
      </c>
      <c r="B268" s="684"/>
      <c r="C268" s="669"/>
      <c r="D268" s="669"/>
      <c r="E268" s="669"/>
      <c r="F268" s="680" t="s">
        <v>140</v>
      </c>
      <c r="G268" s="680"/>
      <c r="H268" s="90"/>
    </row>
    <row r="269" spans="1:8" ht="53.25" customHeight="1">
      <c r="A269" s="680" t="s">
        <v>139</v>
      </c>
      <c r="B269" s="680"/>
      <c r="C269" s="669"/>
      <c r="D269" s="669"/>
      <c r="E269" s="669"/>
      <c r="F269" s="684" t="s">
        <v>138</v>
      </c>
      <c r="G269" s="684"/>
      <c r="H269" s="91"/>
    </row>
    <row r="270" spans="1:8" ht="53.25" customHeight="1">
      <c r="A270" s="687" t="s">
        <v>137</v>
      </c>
      <c r="B270" s="685" t="s">
        <v>108</v>
      </c>
      <c r="C270" s="685" t="s">
        <v>109</v>
      </c>
      <c r="D270" s="685" t="s">
        <v>136</v>
      </c>
      <c r="E270" s="685"/>
      <c r="F270" s="685"/>
      <c r="G270" s="685"/>
      <c r="H270" s="669" t="s">
        <v>135</v>
      </c>
    </row>
    <row r="271" spans="1:8" ht="53.25" customHeight="1">
      <c r="A271" s="687"/>
      <c r="B271" s="685"/>
      <c r="C271" s="685"/>
      <c r="D271" s="92" t="s">
        <v>7</v>
      </c>
      <c r="E271" s="92" t="s">
        <v>263</v>
      </c>
      <c r="F271" s="92" t="s">
        <v>263</v>
      </c>
      <c r="G271" s="92"/>
      <c r="H271" s="669"/>
    </row>
    <row r="272" spans="1:8" ht="53.25" customHeight="1">
      <c r="A272" s="52"/>
      <c r="B272" s="68" t="s">
        <v>132</v>
      </c>
      <c r="C272" s="92"/>
      <c r="D272" s="92"/>
      <c r="E272" s="92" t="s">
        <v>454</v>
      </c>
      <c r="F272" s="92" t="s">
        <v>147</v>
      </c>
      <c r="G272" s="92"/>
      <c r="H272" s="93"/>
    </row>
    <row r="273" spans="1:8" ht="276" customHeight="1">
      <c r="A273" s="52">
        <v>5</v>
      </c>
      <c r="B273" s="99" t="s">
        <v>237</v>
      </c>
      <c r="C273" s="96"/>
      <c r="D273" s="92"/>
      <c r="E273" s="92"/>
      <c r="F273" s="92"/>
      <c r="G273" s="92"/>
      <c r="H273" s="93"/>
    </row>
    <row r="274" spans="1:8" ht="53.25" customHeight="1">
      <c r="A274" s="98"/>
      <c r="B274" s="74" t="s">
        <v>458</v>
      </c>
      <c r="C274" s="87"/>
      <c r="D274" s="92"/>
      <c r="E274" s="92"/>
      <c r="F274" s="92"/>
      <c r="G274" s="92"/>
      <c r="H274" s="93"/>
    </row>
    <row r="275" spans="1:8" ht="53.25" customHeight="1">
      <c r="A275" s="82">
        <v>5.4</v>
      </c>
      <c r="B275" s="61" t="s">
        <v>131</v>
      </c>
      <c r="C275" s="87" t="s">
        <v>82</v>
      </c>
      <c r="D275" s="63">
        <v>1</v>
      </c>
      <c r="E275" s="94">
        <v>0.66</v>
      </c>
      <c r="F275" s="94">
        <v>0.5</v>
      </c>
      <c r="G275" s="92"/>
      <c r="H275" s="93"/>
    </row>
    <row r="276" spans="1:8" ht="53.25" customHeight="1">
      <c r="A276" s="82"/>
      <c r="B276" s="61"/>
      <c r="C276" s="87"/>
      <c r="D276" s="63">
        <v>1</v>
      </c>
      <c r="E276" s="94">
        <v>25.33</v>
      </c>
      <c r="F276" s="94">
        <v>24.83</v>
      </c>
      <c r="G276" s="92"/>
      <c r="H276" s="93"/>
    </row>
    <row r="277" spans="1:8" ht="53.25" customHeight="1">
      <c r="A277" s="82"/>
      <c r="B277" s="61"/>
      <c r="C277" s="87"/>
      <c r="D277" s="63">
        <v>1</v>
      </c>
      <c r="E277" s="94">
        <v>22.83</v>
      </c>
      <c r="F277" s="94">
        <v>22.66</v>
      </c>
      <c r="G277" s="92"/>
      <c r="H277" s="93"/>
    </row>
    <row r="278" spans="1:8" ht="53.25" customHeight="1">
      <c r="A278" s="82"/>
      <c r="B278" s="61"/>
      <c r="C278" s="87"/>
      <c r="D278" s="63">
        <v>1</v>
      </c>
      <c r="E278" s="94">
        <v>27.08</v>
      </c>
      <c r="F278" s="94">
        <v>27.33</v>
      </c>
      <c r="G278" s="92"/>
      <c r="H278" s="93"/>
    </row>
    <row r="279" spans="1:8" ht="53.25" customHeight="1">
      <c r="A279" s="82"/>
      <c r="B279" s="61"/>
      <c r="C279" s="87"/>
      <c r="D279" s="63">
        <v>1</v>
      </c>
      <c r="E279" s="94">
        <v>21.58</v>
      </c>
      <c r="F279" s="94">
        <v>21.25</v>
      </c>
      <c r="G279" s="92"/>
      <c r="H279" s="93"/>
    </row>
    <row r="280" spans="1:8" ht="53.25" customHeight="1">
      <c r="A280" s="82"/>
      <c r="B280" s="61"/>
      <c r="C280" s="87"/>
      <c r="D280" s="63">
        <v>1</v>
      </c>
      <c r="E280" s="94">
        <v>0.66</v>
      </c>
      <c r="F280" s="94">
        <v>0.33</v>
      </c>
      <c r="G280" s="92"/>
      <c r="H280" s="93"/>
    </row>
    <row r="281" spans="1:8" ht="53.25" customHeight="1">
      <c r="A281" s="82"/>
      <c r="B281" s="61"/>
      <c r="C281" s="87"/>
      <c r="D281" s="63">
        <v>1</v>
      </c>
      <c r="E281" s="94">
        <v>56.58</v>
      </c>
      <c r="F281" s="94">
        <v>57.41</v>
      </c>
      <c r="G281" s="92"/>
      <c r="H281" s="93"/>
    </row>
    <row r="282" spans="1:8" ht="53.25" customHeight="1">
      <c r="A282" s="82"/>
      <c r="B282" s="61"/>
      <c r="C282" s="87"/>
      <c r="D282" s="63">
        <v>1</v>
      </c>
      <c r="E282" s="94">
        <v>23.91</v>
      </c>
      <c r="F282" s="94">
        <v>23.58</v>
      </c>
      <c r="G282" s="92"/>
      <c r="H282" s="93"/>
    </row>
    <row r="283" spans="1:8" ht="53.25" customHeight="1">
      <c r="A283" s="82"/>
      <c r="B283" s="61"/>
      <c r="C283" s="87"/>
      <c r="D283" s="63">
        <v>1</v>
      </c>
      <c r="E283" s="94">
        <v>8.91</v>
      </c>
      <c r="F283" s="94">
        <v>8.91</v>
      </c>
      <c r="G283" s="92"/>
      <c r="H283" s="93"/>
    </row>
    <row r="284" spans="1:8" ht="53.25" customHeight="1">
      <c r="A284" s="82"/>
      <c r="B284" s="61"/>
      <c r="C284" s="87"/>
      <c r="D284" s="63">
        <v>1</v>
      </c>
      <c r="E284" s="94">
        <v>8.91</v>
      </c>
      <c r="F284" s="94">
        <v>8.91</v>
      </c>
      <c r="G284" s="92"/>
      <c r="H284" s="93"/>
    </row>
    <row r="285" spans="1:8" ht="53.25" customHeight="1">
      <c r="A285" s="82"/>
      <c r="B285" s="61"/>
      <c r="C285" s="87"/>
      <c r="D285" s="63">
        <v>1</v>
      </c>
      <c r="E285" s="94">
        <v>8.91</v>
      </c>
      <c r="F285" s="94">
        <v>8.91</v>
      </c>
      <c r="G285" s="92"/>
      <c r="H285" s="93"/>
    </row>
    <row r="286" spans="1:8" ht="53.25" customHeight="1">
      <c r="A286" s="82"/>
      <c r="B286" s="61"/>
      <c r="C286" s="87"/>
      <c r="D286" s="63">
        <v>1</v>
      </c>
      <c r="E286" s="94">
        <v>8.91</v>
      </c>
      <c r="F286" s="94">
        <v>8.91</v>
      </c>
      <c r="G286" s="92"/>
      <c r="H286" s="93"/>
    </row>
    <row r="287" spans="1:8" ht="53.25" customHeight="1">
      <c r="A287" s="82"/>
      <c r="B287" s="61"/>
      <c r="C287" s="87"/>
      <c r="D287" s="63">
        <v>1</v>
      </c>
      <c r="E287" s="94">
        <v>8.91</v>
      </c>
      <c r="F287" s="94">
        <v>8.91</v>
      </c>
      <c r="G287" s="92"/>
      <c r="H287" s="93"/>
    </row>
    <row r="288" spans="1:8" ht="53.25" customHeight="1">
      <c r="A288" s="82"/>
      <c r="B288" s="61"/>
      <c r="C288" s="87"/>
      <c r="D288" s="63">
        <v>1</v>
      </c>
      <c r="E288" s="94">
        <v>8.91</v>
      </c>
      <c r="F288" s="94">
        <v>8.91</v>
      </c>
      <c r="G288" s="92"/>
      <c r="H288" s="93"/>
    </row>
    <row r="289" spans="1:8" ht="53.25" customHeight="1">
      <c r="A289" s="82"/>
      <c r="B289" s="61" t="s">
        <v>230</v>
      </c>
      <c r="C289" s="87"/>
      <c r="D289" s="63">
        <v>1</v>
      </c>
      <c r="E289" s="94">
        <v>24</v>
      </c>
      <c r="F289" s="94">
        <v>24</v>
      </c>
      <c r="G289" s="92"/>
      <c r="H289" s="93"/>
    </row>
    <row r="290" spans="1:8" ht="53.25" customHeight="1">
      <c r="A290" s="181"/>
      <c r="B290" s="133" t="s">
        <v>128</v>
      </c>
      <c r="C290" s="182" t="s">
        <v>82</v>
      </c>
      <c r="D290" s="183"/>
      <c r="E290" s="67">
        <f>SUM(E275:E289)</f>
        <v>256.08999999999992</v>
      </c>
      <c r="F290" s="67">
        <f>SUM(F275:F289)</f>
        <v>255.34999999999997</v>
      </c>
      <c r="G290" s="88"/>
      <c r="H290" s="67"/>
    </row>
    <row r="291" spans="1:8" ht="57.75" customHeight="1">
      <c r="A291" s="362"/>
      <c r="B291" s="363"/>
      <c r="C291" s="364"/>
      <c r="D291" s="365"/>
      <c r="E291" s="365"/>
      <c r="F291" s="365"/>
      <c r="G291" s="365"/>
      <c r="H291" s="365"/>
    </row>
    <row r="292" spans="1:8" ht="57.75" customHeight="1">
      <c r="A292" s="670" t="s">
        <v>146</v>
      </c>
      <c r="B292" s="671"/>
      <c r="C292" s="671"/>
      <c r="D292" s="671"/>
      <c r="E292" s="671"/>
      <c r="F292" s="671"/>
      <c r="G292" s="671"/>
      <c r="H292" s="672"/>
    </row>
    <row r="293" spans="1:8" ht="57.75" customHeight="1">
      <c r="A293" s="673" t="s">
        <v>145</v>
      </c>
      <c r="B293" s="674"/>
      <c r="C293" s="674"/>
      <c r="D293" s="674"/>
      <c r="E293" s="674"/>
      <c r="F293" s="674"/>
      <c r="G293" s="674"/>
      <c r="H293" s="675"/>
    </row>
    <row r="294" spans="1:8" ht="57.75" customHeight="1">
      <c r="A294" s="676"/>
      <c r="B294" s="677"/>
      <c r="C294" s="677"/>
      <c r="D294" s="677"/>
      <c r="E294" s="677"/>
      <c r="F294" s="677"/>
      <c r="G294" s="677"/>
      <c r="H294" s="678"/>
    </row>
    <row r="295" spans="1:8" ht="57.75" customHeight="1">
      <c r="A295" s="679"/>
      <c r="B295" s="679"/>
      <c r="C295" s="679"/>
      <c r="D295" s="679"/>
      <c r="E295" s="679"/>
      <c r="F295" s="679"/>
      <c r="G295" s="679"/>
      <c r="H295" s="679"/>
    </row>
    <row r="296" spans="1:8" ht="57.75" customHeight="1">
      <c r="A296" s="680" t="s">
        <v>144</v>
      </c>
      <c r="B296" s="680"/>
      <c r="C296" s="669" t="s">
        <v>143</v>
      </c>
      <c r="D296" s="669"/>
      <c r="E296" s="669"/>
      <c r="F296" s="680" t="s">
        <v>142</v>
      </c>
      <c r="G296" s="680"/>
      <c r="H296" s="89">
        <v>45176</v>
      </c>
    </row>
    <row r="297" spans="1:8" ht="57.75" customHeight="1">
      <c r="A297" s="684" t="s">
        <v>141</v>
      </c>
      <c r="B297" s="684"/>
      <c r="C297" s="669"/>
      <c r="D297" s="669"/>
      <c r="E297" s="669"/>
      <c r="F297" s="680" t="s">
        <v>140</v>
      </c>
      <c r="G297" s="680"/>
      <c r="H297" s="90"/>
    </row>
    <row r="298" spans="1:8" ht="57.75" customHeight="1">
      <c r="A298" s="680" t="s">
        <v>139</v>
      </c>
      <c r="B298" s="680"/>
      <c r="C298" s="669"/>
      <c r="D298" s="669"/>
      <c r="E298" s="669"/>
      <c r="F298" s="684" t="s">
        <v>138</v>
      </c>
      <c r="G298" s="684"/>
      <c r="H298" s="91"/>
    </row>
    <row r="299" spans="1:8" ht="57.75" customHeight="1">
      <c r="A299" s="687" t="s">
        <v>137</v>
      </c>
      <c r="B299" s="685" t="s">
        <v>108</v>
      </c>
      <c r="C299" s="685" t="s">
        <v>109</v>
      </c>
      <c r="D299" s="685" t="s">
        <v>136</v>
      </c>
      <c r="E299" s="685"/>
      <c r="F299" s="685"/>
      <c r="G299" s="685"/>
      <c r="H299" s="669" t="s">
        <v>135</v>
      </c>
    </row>
    <row r="300" spans="1:8" ht="57.75" customHeight="1">
      <c r="A300" s="687"/>
      <c r="B300" s="685"/>
      <c r="C300" s="685"/>
      <c r="D300" s="92" t="s">
        <v>7</v>
      </c>
      <c r="E300" s="92" t="s">
        <v>263</v>
      </c>
      <c r="F300" s="92" t="s">
        <v>263</v>
      </c>
      <c r="G300" s="92"/>
      <c r="H300" s="669"/>
    </row>
    <row r="301" spans="1:8" ht="57.75" customHeight="1">
      <c r="A301" s="52"/>
      <c r="B301" s="68" t="s">
        <v>132</v>
      </c>
      <c r="C301" s="92"/>
      <c r="D301" s="92"/>
      <c r="E301" s="92" t="s">
        <v>148</v>
      </c>
      <c r="F301" s="92" t="s">
        <v>147</v>
      </c>
      <c r="G301" s="92"/>
      <c r="H301" s="93"/>
    </row>
    <row r="302" spans="1:8" ht="275.25" customHeight="1">
      <c r="A302" s="52">
        <v>5</v>
      </c>
      <c r="B302" s="99" t="s">
        <v>237</v>
      </c>
      <c r="C302" s="96"/>
      <c r="D302" s="92"/>
      <c r="E302" s="92"/>
      <c r="F302" s="92"/>
      <c r="G302" s="92"/>
      <c r="H302" s="93"/>
    </row>
    <row r="303" spans="1:8" ht="55.5" customHeight="1">
      <c r="A303" s="98"/>
      <c r="B303" s="74" t="s">
        <v>149</v>
      </c>
      <c r="C303" s="87"/>
      <c r="D303" s="92"/>
      <c r="E303" s="92"/>
      <c r="F303" s="92"/>
      <c r="G303" s="92"/>
      <c r="H303" s="93"/>
    </row>
    <row r="304" spans="1:8" ht="55.5" customHeight="1">
      <c r="A304" s="82">
        <v>5.4</v>
      </c>
      <c r="B304" s="61" t="s">
        <v>58</v>
      </c>
      <c r="C304" s="87" t="s">
        <v>82</v>
      </c>
      <c r="D304" s="63">
        <v>1</v>
      </c>
      <c r="E304" s="94">
        <v>8.08</v>
      </c>
      <c r="F304" s="94">
        <v>8.08</v>
      </c>
      <c r="G304" s="92"/>
      <c r="H304" s="93"/>
    </row>
    <row r="305" spans="1:8" ht="55.5" customHeight="1">
      <c r="A305" s="82"/>
      <c r="B305" s="61" t="s">
        <v>58</v>
      </c>
      <c r="C305" s="87"/>
      <c r="D305" s="63">
        <v>1</v>
      </c>
      <c r="E305" s="94">
        <v>18.5</v>
      </c>
      <c r="F305" s="94">
        <v>18.5</v>
      </c>
      <c r="G305" s="92"/>
      <c r="H305" s="93"/>
    </row>
    <row r="306" spans="1:8" ht="55.5" customHeight="1">
      <c r="A306" s="82"/>
      <c r="B306" s="61"/>
      <c r="C306" s="87"/>
      <c r="D306" s="63">
        <v>1</v>
      </c>
      <c r="E306" s="94">
        <v>0.41</v>
      </c>
      <c r="F306" s="94">
        <v>0.33</v>
      </c>
      <c r="G306" s="92"/>
      <c r="H306" s="93"/>
    </row>
    <row r="307" spans="1:8" ht="55.5" customHeight="1">
      <c r="A307" s="82"/>
      <c r="B307" s="61"/>
      <c r="C307" s="87"/>
      <c r="D307" s="63">
        <v>1</v>
      </c>
      <c r="E307" s="94">
        <v>8.08</v>
      </c>
      <c r="F307" s="94">
        <v>8.08</v>
      </c>
      <c r="G307" s="92"/>
      <c r="H307" s="93"/>
    </row>
    <row r="308" spans="1:8" ht="55.5" customHeight="1">
      <c r="A308" s="82"/>
      <c r="B308" s="61"/>
      <c r="C308" s="87"/>
      <c r="D308" s="63">
        <v>1</v>
      </c>
      <c r="E308" s="94">
        <v>0.25</v>
      </c>
      <c r="F308" s="94">
        <v>0.5</v>
      </c>
      <c r="G308" s="92"/>
      <c r="H308" s="93"/>
    </row>
    <row r="309" spans="1:8" ht="55.5" customHeight="1">
      <c r="A309" s="82"/>
      <c r="B309" s="61"/>
      <c r="C309" s="87"/>
      <c r="D309" s="63">
        <v>1</v>
      </c>
      <c r="E309" s="94">
        <v>11.58</v>
      </c>
      <c r="F309" s="94">
        <v>11.66</v>
      </c>
      <c r="G309" s="92"/>
      <c r="H309" s="93"/>
    </row>
    <row r="310" spans="1:8" ht="55.5" customHeight="1">
      <c r="A310" s="98"/>
      <c r="B310" s="85"/>
      <c r="C310" s="87"/>
      <c r="D310" s="63"/>
      <c r="E310" s="63"/>
      <c r="F310" s="92"/>
      <c r="G310" s="92"/>
      <c r="H310" s="95"/>
    </row>
    <row r="311" spans="1:8" ht="55.5" customHeight="1">
      <c r="A311" s="181"/>
      <c r="B311" s="133" t="s">
        <v>128</v>
      </c>
      <c r="C311" s="182" t="s">
        <v>82</v>
      </c>
      <c r="D311" s="183"/>
      <c r="E311" s="67">
        <f>SUM(E304:E310)</f>
        <v>46.9</v>
      </c>
      <c r="F311" s="67">
        <f>SUM(F304:F310)</f>
        <v>47.149999999999991</v>
      </c>
      <c r="G311" s="88"/>
      <c r="H311" s="67"/>
    </row>
    <row r="312" spans="1:8" ht="51" customHeight="1">
      <c r="A312" s="362"/>
      <c r="B312" s="363"/>
      <c r="C312" s="364"/>
      <c r="D312" s="365"/>
      <c r="E312" s="365"/>
      <c r="F312" s="365"/>
      <c r="G312" s="365"/>
      <c r="H312" s="365"/>
    </row>
    <row r="313" spans="1:8" ht="51" customHeight="1">
      <c r="A313" s="670" t="s">
        <v>146</v>
      </c>
      <c r="B313" s="671"/>
      <c r="C313" s="671"/>
      <c r="D313" s="671"/>
      <c r="E313" s="671"/>
      <c r="F313" s="671"/>
      <c r="G313" s="671"/>
      <c r="H313" s="672"/>
    </row>
    <row r="314" spans="1:8" ht="51" customHeight="1">
      <c r="A314" s="673" t="s">
        <v>145</v>
      </c>
      <c r="B314" s="674"/>
      <c r="C314" s="674"/>
      <c r="D314" s="674"/>
      <c r="E314" s="674"/>
      <c r="F314" s="674"/>
      <c r="G314" s="674"/>
      <c r="H314" s="675"/>
    </row>
    <row r="315" spans="1:8" ht="51" customHeight="1">
      <c r="A315" s="676"/>
      <c r="B315" s="677"/>
      <c r="C315" s="677"/>
      <c r="D315" s="677"/>
      <c r="E315" s="677"/>
      <c r="F315" s="677"/>
      <c r="G315" s="677"/>
      <c r="H315" s="678"/>
    </row>
    <row r="316" spans="1:8" ht="51" customHeight="1">
      <c r="A316" s="679"/>
      <c r="B316" s="679"/>
      <c r="C316" s="679"/>
      <c r="D316" s="679"/>
      <c r="E316" s="679"/>
      <c r="F316" s="679"/>
      <c r="G316" s="679"/>
      <c r="H316" s="679"/>
    </row>
    <row r="317" spans="1:8" ht="51" customHeight="1">
      <c r="A317" s="680" t="s">
        <v>144</v>
      </c>
      <c r="B317" s="680"/>
      <c r="C317" s="669" t="s">
        <v>143</v>
      </c>
      <c r="D317" s="669"/>
      <c r="E317" s="669"/>
      <c r="F317" s="680" t="s">
        <v>142</v>
      </c>
      <c r="G317" s="680"/>
      <c r="H317" s="89">
        <v>45177</v>
      </c>
    </row>
    <row r="318" spans="1:8" ht="51" customHeight="1">
      <c r="A318" s="684" t="s">
        <v>141</v>
      </c>
      <c r="B318" s="684"/>
      <c r="C318" s="669"/>
      <c r="D318" s="669"/>
      <c r="E318" s="669"/>
      <c r="F318" s="680" t="s">
        <v>140</v>
      </c>
      <c r="G318" s="680"/>
      <c r="H318" s="90"/>
    </row>
    <row r="319" spans="1:8" ht="51" customHeight="1">
      <c r="A319" s="680" t="s">
        <v>139</v>
      </c>
      <c r="B319" s="680"/>
      <c r="C319" s="669"/>
      <c r="D319" s="669"/>
      <c r="E319" s="669"/>
      <c r="F319" s="684" t="s">
        <v>138</v>
      </c>
      <c r="G319" s="684"/>
      <c r="H319" s="91"/>
    </row>
    <row r="320" spans="1:8" ht="51" customHeight="1">
      <c r="A320" s="687" t="s">
        <v>137</v>
      </c>
      <c r="B320" s="685" t="s">
        <v>108</v>
      </c>
      <c r="C320" s="685" t="s">
        <v>109</v>
      </c>
      <c r="D320" s="685" t="s">
        <v>136</v>
      </c>
      <c r="E320" s="685"/>
      <c r="F320" s="685"/>
      <c r="G320" s="685"/>
      <c r="H320" s="669" t="s">
        <v>135</v>
      </c>
    </row>
    <row r="321" spans="1:8" ht="51" customHeight="1">
      <c r="A321" s="687"/>
      <c r="B321" s="685"/>
      <c r="C321" s="685"/>
      <c r="D321" s="92" t="s">
        <v>7</v>
      </c>
      <c r="E321" s="92" t="s">
        <v>263</v>
      </c>
      <c r="F321" s="92" t="s">
        <v>263</v>
      </c>
      <c r="G321" s="92"/>
      <c r="H321" s="669"/>
    </row>
    <row r="322" spans="1:8" ht="51" customHeight="1">
      <c r="A322" s="52"/>
      <c r="B322" s="68" t="s">
        <v>130</v>
      </c>
      <c r="C322" s="92"/>
      <c r="D322" s="92"/>
      <c r="E322" s="92" t="s">
        <v>454</v>
      </c>
      <c r="F322" s="92" t="s">
        <v>147</v>
      </c>
      <c r="G322" s="92"/>
      <c r="H322" s="93"/>
    </row>
    <row r="323" spans="1:8" ht="51" customHeight="1">
      <c r="A323" s="97"/>
      <c r="B323" s="68"/>
      <c r="C323" s="96"/>
      <c r="D323" s="92"/>
      <c r="E323" s="92"/>
      <c r="F323" s="92"/>
      <c r="G323" s="92"/>
      <c r="H323" s="93"/>
    </row>
    <row r="324" spans="1:8" ht="305.25" customHeight="1">
      <c r="A324" s="52">
        <v>5</v>
      </c>
      <c r="B324" s="99" t="s">
        <v>237</v>
      </c>
      <c r="C324" s="96"/>
      <c r="D324" s="92"/>
      <c r="E324" s="92"/>
      <c r="F324" s="92"/>
      <c r="G324" s="92"/>
      <c r="H324" s="93"/>
    </row>
    <row r="325" spans="1:8" ht="63" customHeight="1">
      <c r="A325" s="98"/>
      <c r="B325" s="74" t="s">
        <v>458</v>
      </c>
      <c r="C325" s="87"/>
      <c r="D325" s="92"/>
      <c r="E325" s="92"/>
      <c r="F325" s="92"/>
      <c r="G325" s="92"/>
      <c r="H325" s="93"/>
    </row>
    <row r="326" spans="1:8" ht="63" customHeight="1">
      <c r="A326" s="82">
        <v>5.4</v>
      </c>
      <c r="B326" s="61" t="s">
        <v>131</v>
      </c>
      <c r="C326" s="87" t="s">
        <v>82</v>
      </c>
      <c r="D326" s="63">
        <v>1</v>
      </c>
      <c r="E326" s="94">
        <v>17.329999999999998</v>
      </c>
      <c r="F326" s="94">
        <v>17.16</v>
      </c>
      <c r="G326" s="92"/>
      <c r="H326" s="93"/>
    </row>
    <row r="327" spans="1:8" ht="63" customHeight="1">
      <c r="A327" s="82"/>
      <c r="B327" s="61"/>
      <c r="C327" s="87"/>
      <c r="D327" s="63">
        <v>1</v>
      </c>
      <c r="E327" s="94">
        <v>3.16</v>
      </c>
      <c r="F327" s="94">
        <v>3.16</v>
      </c>
      <c r="G327" s="92"/>
      <c r="H327" s="93"/>
    </row>
    <row r="328" spans="1:8" ht="63" customHeight="1">
      <c r="A328" s="82"/>
      <c r="B328" s="61"/>
      <c r="C328" s="87"/>
      <c r="D328" s="63">
        <v>1</v>
      </c>
      <c r="E328" s="94">
        <v>24.41</v>
      </c>
      <c r="F328" s="94">
        <v>24.25</v>
      </c>
      <c r="G328" s="92"/>
      <c r="H328" s="93"/>
    </row>
    <row r="329" spans="1:8" ht="63" customHeight="1">
      <c r="A329" s="82"/>
      <c r="B329" s="61"/>
      <c r="C329" s="87"/>
      <c r="D329" s="63">
        <v>1</v>
      </c>
      <c r="E329" s="94">
        <v>3.33</v>
      </c>
      <c r="F329" s="94">
        <v>3.33</v>
      </c>
      <c r="G329" s="92"/>
      <c r="H329" s="93"/>
    </row>
    <row r="330" spans="1:8" ht="63" customHeight="1">
      <c r="A330" s="82"/>
      <c r="B330" s="61"/>
      <c r="C330" s="87"/>
      <c r="D330" s="63">
        <v>1</v>
      </c>
      <c r="E330" s="94">
        <v>30.5</v>
      </c>
      <c r="F330" s="94">
        <v>30.33</v>
      </c>
      <c r="G330" s="92"/>
      <c r="H330" s="93"/>
    </row>
    <row r="331" spans="1:8" ht="63" customHeight="1">
      <c r="A331" s="82"/>
      <c r="B331" s="61"/>
      <c r="C331" s="87"/>
      <c r="D331" s="63">
        <v>1</v>
      </c>
      <c r="E331" s="94">
        <v>2.08</v>
      </c>
      <c r="F331" s="94">
        <v>2.16</v>
      </c>
      <c r="G331" s="92"/>
      <c r="H331" s="93"/>
    </row>
    <row r="332" spans="1:8" ht="63" customHeight="1">
      <c r="A332" s="82"/>
      <c r="B332" s="61"/>
      <c r="C332" s="87"/>
      <c r="D332" s="63">
        <v>1</v>
      </c>
      <c r="E332" s="94">
        <v>2.91</v>
      </c>
      <c r="F332" s="94">
        <v>3.08</v>
      </c>
      <c r="G332" s="92"/>
      <c r="H332" s="93"/>
    </row>
    <row r="333" spans="1:8" ht="63" customHeight="1">
      <c r="A333" s="82"/>
      <c r="B333" s="61"/>
      <c r="C333" s="87"/>
      <c r="D333" s="63">
        <v>1</v>
      </c>
      <c r="E333" s="94">
        <v>1</v>
      </c>
      <c r="F333" s="94">
        <v>0.75</v>
      </c>
      <c r="G333" s="92"/>
      <c r="H333" s="93"/>
    </row>
    <row r="334" spans="1:8" ht="63" customHeight="1">
      <c r="A334" s="98"/>
      <c r="B334" s="85"/>
      <c r="C334" s="87"/>
      <c r="D334" s="63"/>
      <c r="E334" s="63"/>
      <c r="F334" s="92"/>
      <c r="G334" s="92"/>
      <c r="H334" s="95"/>
    </row>
    <row r="335" spans="1:8" ht="63" customHeight="1">
      <c r="A335" s="181"/>
      <c r="B335" s="133" t="s">
        <v>128</v>
      </c>
      <c r="C335" s="182" t="s">
        <v>82</v>
      </c>
      <c r="D335" s="183"/>
      <c r="E335" s="67">
        <f>SUM(E326:E334)</f>
        <v>84.719999999999985</v>
      </c>
      <c r="F335" s="67">
        <f>SUM(F326:F334)</f>
        <v>84.219999999999985</v>
      </c>
      <c r="G335" s="88"/>
      <c r="H335" s="67"/>
    </row>
    <row r="336" spans="1:8" ht="42.75" customHeight="1">
      <c r="A336" s="362"/>
      <c r="B336" s="363"/>
      <c r="C336" s="364"/>
      <c r="D336" s="365"/>
      <c r="E336" s="365"/>
      <c r="F336" s="365"/>
      <c r="G336" s="365"/>
      <c r="H336" s="365"/>
    </row>
    <row r="337" spans="1:8" ht="42.75" customHeight="1">
      <c r="A337" s="670" t="s">
        <v>146</v>
      </c>
      <c r="B337" s="671"/>
      <c r="C337" s="671"/>
      <c r="D337" s="671"/>
      <c r="E337" s="671"/>
      <c r="F337" s="671"/>
      <c r="G337" s="671"/>
      <c r="H337" s="672"/>
    </row>
    <row r="338" spans="1:8" ht="42.75" customHeight="1">
      <c r="A338" s="673" t="s">
        <v>145</v>
      </c>
      <c r="B338" s="674"/>
      <c r="C338" s="674"/>
      <c r="D338" s="674"/>
      <c r="E338" s="674"/>
      <c r="F338" s="674"/>
      <c r="G338" s="674"/>
      <c r="H338" s="675"/>
    </row>
    <row r="339" spans="1:8" ht="42.75" customHeight="1">
      <c r="A339" s="676"/>
      <c r="B339" s="677"/>
      <c r="C339" s="677"/>
      <c r="D339" s="677"/>
      <c r="E339" s="677"/>
      <c r="F339" s="677"/>
      <c r="G339" s="677"/>
      <c r="H339" s="678"/>
    </row>
    <row r="340" spans="1:8" ht="42.75" customHeight="1">
      <c r="A340" s="679"/>
      <c r="B340" s="679"/>
      <c r="C340" s="679"/>
      <c r="D340" s="679"/>
      <c r="E340" s="679"/>
      <c r="F340" s="679"/>
      <c r="G340" s="679"/>
      <c r="H340" s="679"/>
    </row>
    <row r="341" spans="1:8" ht="42.75" customHeight="1">
      <c r="A341" s="680" t="s">
        <v>144</v>
      </c>
      <c r="B341" s="680"/>
      <c r="C341" s="669" t="s">
        <v>143</v>
      </c>
      <c r="D341" s="669"/>
      <c r="E341" s="669"/>
      <c r="F341" s="680" t="s">
        <v>142</v>
      </c>
      <c r="G341" s="680"/>
      <c r="H341" s="89">
        <v>45177</v>
      </c>
    </row>
    <row r="342" spans="1:8" ht="42.75" customHeight="1">
      <c r="A342" s="684" t="s">
        <v>141</v>
      </c>
      <c r="B342" s="684"/>
      <c r="C342" s="669"/>
      <c r="D342" s="669"/>
      <c r="E342" s="669"/>
      <c r="F342" s="680" t="s">
        <v>140</v>
      </c>
      <c r="G342" s="680"/>
      <c r="H342" s="90"/>
    </row>
    <row r="343" spans="1:8" ht="42.75" customHeight="1">
      <c r="A343" s="680" t="s">
        <v>139</v>
      </c>
      <c r="B343" s="680"/>
      <c r="C343" s="669"/>
      <c r="D343" s="669"/>
      <c r="E343" s="669"/>
      <c r="F343" s="684" t="s">
        <v>138</v>
      </c>
      <c r="G343" s="684"/>
      <c r="H343" s="91"/>
    </row>
    <row r="344" spans="1:8" ht="42.75" customHeight="1">
      <c r="A344" s="687" t="s">
        <v>137</v>
      </c>
      <c r="B344" s="685" t="s">
        <v>108</v>
      </c>
      <c r="C344" s="685" t="s">
        <v>109</v>
      </c>
      <c r="D344" s="685" t="s">
        <v>136</v>
      </c>
      <c r="E344" s="685"/>
      <c r="F344" s="685"/>
      <c r="G344" s="685"/>
      <c r="H344" s="669" t="s">
        <v>135</v>
      </c>
    </row>
    <row r="345" spans="1:8" ht="42.75" customHeight="1">
      <c r="A345" s="687"/>
      <c r="B345" s="685"/>
      <c r="C345" s="685"/>
      <c r="D345" s="92" t="s">
        <v>7</v>
      </c>
      <c r="E345" s="92" t="s">
        <v>263</v>
      </c>
      <c r="F345" s="92" t="s">
        <v>263</v>
      </c>
      <c r="G345" s="92"/>
      <c r="H345" s="669"/>
    </row>
    <row r="346" spans="1:8" ht="42.75" customHeight="1">
      <c r="A346" s="52"/>
      <c r="B346" s="51" t="s">
        <v>130</v>
      </c>
      <c r="C346" s="92"/>
      <c r="D346" s="92"/>
      <c r="E346" s="92" t="s">
        <v>148</v>
      </c>
      <c r="F346" s="92" t="s">
        <v>147</v>
      </c>
      <c r="G346" s="92"/>
      <c r="H346" s="93"/>
    </row>
    <row r="347" spans="1:8" ht="300.75" customHeight="1">
      <c r="A347" s="62">
        <v>5</v>
      </c>
      <c r="B347" s="99" t="s">
        <v>237</v>
      </c>
      <c r="C347" s="96"/>
      <c r="D347" s="92"/>
      <c r="E347" s="92"/>
      <c r="F347" s="92"/>
      <c r="G347" s="92"/>
      <c r="H347" s="93"/>
    </row>
    <row r="348" spans="1:8" ht="63" customHeight="1">
      <c r="A348" s="98"/>
      <c r="B348" s="50" t="s">
        <v>149</v>
      </c>
      <c r="C348" s="96"/>
      <c r="D348" s="92"/>
      <c r="E348" s="92"/>
      <c r="F348" s="92"/>
      <c r="G348" s="92"/>
      <c r="H348" s="93"/>
    </row>
    <row r="349" spans="1:8" ht="50.25" customHeight="1">
      <c r="A349" s="82">
        <v>5.6</v>
      </c>
      <c r="B349" s="61" t="s">
        <v>60</v>
      </c>
      <c r="C349" s="87" t="s">
        <v>82</v>
      </c>
      <c r="D349" s="63">
        <v>1</v>
      </c>
      <c r="E349" s="94">
        <v>0.75</v>
      </c>
      <c r="F349" s="94">
        <v>1</v>
      </c>
      <c r="G349" s="92"/>
      <c r="H349" s="93"/>
    </row>
    <row r="350" spans="1:8" ht="50.25" customHeight="1">
      <c r="A350" s="82"/>
      <c r="B350" s="74"/>
      <c r="C350" s="87"/>
      <c r="D350" s="63">
        <v>1</v>
      </c>
      <c r="E350" s="94">
        <v>20.83</v>
      </c>
      <c r="F350" s="94">
        <v>21.5</v>
      </c>
      <c r="G350" s="92"/>
      <c r="H350" s="93"/>
    </row>
    <row r="351" spans="1:8" ht="50.25" customHeight="1">
      <c r="A351" s="82"/>
      <c r="B351" s="74"/>
      <c r="C351" s="87"/>
      <c r="D351" s="63">
        <v>1</v>
      </c>
      <c r="E351" s="94">
        <v>0.75</v>
      </c>
      <c r="F351" s="94">
        <v>0.75</v>
      </c>
      <c r="G351" s="92"/>
      <c r="H351" s="93"/>
    </row>
    <row r="352" spans="1:8" ht="50.25" customHeight="1">
      <c r="A352" s="82"/>
      <c r="B352" s="74"/>
      <c r="C352" s="87"/>
      <c r="D352" s="63">
        <v>1</v>
      </c>
      <c r="E352" s="94">
        <v>15.75</v>
      </c>
      <c r="F352" s="94">
        <v>16.079999999999998</v>
      </c>
      <c r="G352" s="92"/>
      <c r="H352" s="93"/>
    </row>
    <row r="353" spans="1:8" ht="50.25" customHeight="1">
      <c r="A353" s="82"/>
      <c r="B353" s="74"/>
      <c r="C353" s="87"/>
      <c r="D353" s="63">
        <v>1</v>
      </c>
      <c r="E353" s="94">
        <v>0.5</v>
      </c>
      <c r="F353" s="94">
        <v>0.5</v>
      </c>
      <c r="G353" s="92"/>
      <c r="H353" s="93"/>
    </row>
    <row r="354" spans="1:8" ht="50.25" customHeight="1">
      <c r="A354" s="82"/>
      <c r="B354" s="74"/>
      <c r="C354" s="87"/>
      <c r="D354" s="63">
        <v>1</v>
      </c>
      <c r="E354" s="94">
        <v>10.16</v>
      </c>
      <c r="F354" s="94">
        <v>10.5</v>
      </c>
      <c r="G354" s="92"/>
      <c r="H354" s="93"/>
    </row>
    <row r="355" spans="1:8" ht="50.25" customHeight="1">
      <c r="A355" s="82"/>
      <c r="B355" s="74"/>
      <c r="C355" s="87"/>
      <c r="D355" s="63">
        <v>1</v>
      </c>
      <c r="E355" s="94">
        <v>0.5</v>
      </c>
      <c r="F355" s="94">
        <v>0.5</v>
      </c>
      <c r="G355" s="92"/>
      <c r="H355" s="93"/>
    </row>
    <row r="356" spans="1:8" ht="50.25" customHeight="1">
      <c r="A356" s="82"/>
      <c r="B356" s="74"/>
      <c r="C356" s="87"/>
      <c r="D356" s="63">
        <v>1</v>
      </c>
      <c r="E356" s="94">
        <v>6.58</v>
      </c>
      <c r="F356" s="94">
        <v>6.58</v>
      </c>
      <c r="G356" s="92"/>
      <c r="H356" s="93"/>
    </row>
    <row r="357" spans="1:8" ht="50.25" customHeight="1">
      <c r="A357" s="82"/>
      <c r="B357" s="74"/>
      <c r="C357" s="87"/>
      <c r="D357" s="63">
        <v>1</v>
      </c>
      <c r="E357" s="94">
        <v>2.25</v>
      </c>
      <c r="F357" s="94">
        <v>2.41</v>
      </c>
      <c r="G357" s="92"/>
      <c r="H357" s="93"/>
    </row>
    <row r="358" spans="1:8" ht="50.25" customHeight="1">
      <c r="A358" s="82"/>
      <c r="B358" s="74"/>
      <c r="C358" s="87"/>
      <c r="D358" s="63">
        <v>1</v>
      </c>
      <c r="E358" s="94">
        <v>1</v>
      </c>
      <c r="F358" s="94">
        <v>1</v>
      </c>
      <c r="G358" s="92"/>
      <c r="H358" s="93"/>
    </row>
    <row r="359" spans="1:8" ht="50.25" customHeight="1">
      <c r="A359" s="82"/>
      <c r="B359" s="74"/>
      <c r="C359" s="87"/>
      <c r="D359" s="63">
        <v>1</v>
      </c>
      <c r="E359" s="94">
        <v>1.75</v>
      </c>
      <c r="F359" s="94">
        <v>1.66</v>
      </c>
      <c r="G359" s="92"/>
      <c r="H359" s="93"/>
    </row>
    <row r="360" spans="1:8" ht="50.25" customHeight="1">
      <c r="A360" s="82"/>
      <c r="B360" s="74"/>
      <c r="C360" s="87"/>
      <c r="D360" s="63">
        <v>1</v>
      </c>
      <c r="E360" s="94">
        <v>6.08</v>
      </c>
      <c r="F360" s="94">
        <v>5.83</v>
      </c>
      <c r="G360" s="92"/>
      <c r="H360" s="93"/>
    </row>
    <row r="361" spans="1:8" ht="50.25" customHeight="1">
      <c r="A361" s="82"/>
      <c r="B361" s="74"/>
      <c r="C361" s="87"/>
      <c r="D361" s="63">
        <v>1</v>
      </c>
      <c r="E361" s="94">
        <v>1.33</v>
      </c>
      <c r="F361" s="94">
        <v>1.25</v>
      </c>
      <c r="G361" s="92"/>
      <c r="H361" s="93"/>
    </row>
    <row r="362" spans="1:8" ht="50.25" customHeight="1">
      <c r="A362" s="82"/>
      <c r="B362" s="74"/>
      <c r="C362" s="87"/>
      <c r="D362" s="63">
        <v>1</v>
      </c>
      <c r="E362" s="94">
        <v>9.16</v>
      </c>
      <c r="F362" s="94">
        <v>9.25</v>
      </c>
      <c r="G362" s="92"/>
      <c r="H362" s="93"/>
    </row>
    <row r="363" spans="1:8" ht="50.25" customHeight="1">
      <c r="A363" s="82"/>
      <c r="B363" s="74"/>
      <c r="C363" s="87"/>
      <c r="D363" s="63">
        <v>1</v>
      </c>
      <c r="E363" s="94">
        <v>1.1599999999999999</v>
      </c>
      <c r="F363" s="94">
        <v>1.08</v>
      </c>
      <c r="G363" s="92"/>
      <c r="H363" s="93"/>
    </row>
    <row r="364" spans="1:8" ht="63" customHeight="1">
      <c r="A364" s="82"/>
      <c r="B364" s="74"/>
      <c r="C364" s="87"/>
      <c r="D364" s="63">
        <v>1</v>
      </c>
      <c r="E364" s="94">
        <v>13.33</v>
      </c>
      <c r="F364" s="94">
        <v>13.5</v>
      </c>
      <c r="G364" s="92"/>
      <c r="H364" s="93"/>
    </row>
    <row r="365" spans="1:8" ht="53.25" customHeight="1">
      <c r="A365" s="82"/>
      <c r="B365" s="74"/>
      <c r="C365" s="87"/>
      <c r="D365" s="63">
        <v>1</v>
      </c>
      <c r="E365" s="94">
        <v>0.5</v>
      </c>
      <c r="F365" s="94">
        <v>0.75</v>
      </c>
      <c r="G365" s="92"/>
      <c r="H365" s="93"/>
    </row>
    <row r="366" spans="1:8" ht="53.25" customHeight="1">
      <c r="A366" s="82"/>
      <c r="B366" s="74"/>
      <c r="C366" s="87"/>
      <c r="D366" s="63">
        <v>1</v>
      </c>
      <c r="E366" s="94">
        <v>1.33</v>
      </c>
      <c r="F366" s="94">
        <v>1</v>
      </c>
      <c r="G366" s="92"/>
      <c r="H366" s="93"/>
    </row>
    <row r="367" spans="1:8" ht="53.25" customHeight="1">
      <c r="A367" s="82"/>
      <c r="B367" s="74"/>
      <c r="C367" s="87"/>
      <c r="D367" s="63">
        <v>1</v>
      </c>
      <c r="E367" s="94">
        <v>16.5</v>
      </c>
      <c r="F367" s="94">
        <v>16.579999999999998</v>
      </c>
      <c r="G367" s="92"/>
      <c r="H367" s="93"/>
    </row>
    <row r="368" spans="1:8" ht="53.25" customHeight="1">
      <c r="A368" s="82"/>
      <c r="B368" s="74"/>
      <c r="C368" s="87"/>
      <c r="D368" s="63">
        <v>1</v>
      </c>
      <c r="E368" s="94">
        <v>0.75</v>
      </c>
      <c r="F368" s="94">
        <v>0.75</v>
      </c>
      <c r="G368" s="92"/>
      <c r="H368" s="93"/>
    </row>
    <row r="369" spans="1:8" ht="53.25" customHeight="1">
      <c r="A369" s="82"/>
      <c r="B369" s="74"/>
      <c r="C369" s="87"/>
      <c r="D369" s="63">
        <v>1</v>
      </c>
      <c r="E369" s="94">
        <v>1</v>
      </c>
      <c r="F369" s="94">
        <v>1</v>
      </c>
      <c r="G369" s="92"/>
      <c r="H369" s="93"/>
    </row>
    <row r="370" spans="1:8" ht="53.25" customHeight="1">
      <c r="A370" s="82"/>
      <c r="B370" s="74"/>
      <c r="C370" s="87"/>
      <c r="D370" s="63">
        <v>1</v>
      </c>
      <c r="E370" s="94">
        <v>19.829999999999998</v>
      </c>
      <c r="F370" s="94">
        <v>19.75</v>
      </c>
      <c r="G370" s="92"/>
      <c r="H370" s="93"/>
    </row>
    <row r="371" spans="1:8" ht="53.25" customHeight="1">
      <c r="A371" s="82"/>
      <c r="B371" s="74"/>
      <c r="C371" s="87"/>
      <c r="D371" s="63">
        <v>1</v>
      </c>
      <c r="E371" s="94">
        <v>0.91</v>
      </c>
      <c r="F371" s="94">
        <v>1</v>
      </c>
      <c r="G371" s="92"/>
      <c r="H371" s="93"/>
    </row>
    <row r="372" spans="1:8" ht="53.25" customHeight="1">
      <c r="A372" s="82"/>
      <c r="B372" s="74"/>
      <c r="C372" s="87"/>
      <c r="D372" s="63">
        <v>1</v>
      </c>
      <c r="E372" s="94">
        <v>1</v>
      </c>
      <c r="F372" s="94">
        <v>0.91</v>
      </c>
      <c r="G372" s="92"/>
      <c r="H372" s="93"/>
    </row>
    <row r="373" spans="1:8" ht="53.25" customHeight="1">
      <c r="A373" s="82"/>
      <c r="B373" s="74"/>
      <c r="C373" s="87"/>
      <c r="D373" s="63">
        <v>1</v>
      </c>
      <c r="E373" s="94">
        <v>5.66</v>
      </c>
      <c r="F373" s="94">
        <v>5.5</v>
      </c>
      <c r="G373" s="92"/>
      <c r="H373" s="93"/>
    </row>
    <row r="374" spans="1:8" ht="53.25" customHeight="1">
      <c r="A374" s="82"/>
      <c r="B374" s="74"/>
      <c r="C374" s="87"/>
      <c r="D374" s="63">
        <v>1</v>
      </c>
      <c r="E374" s="94">
        <v>0.75</v>
      </c>
      <c r="F374" s="94">
        <v>0.66</v>
      </c>
      <c r="G374" s="92"/>
      <c r="H374" s="93"/>
    </row>
    <row r="375" spans="1:8" ht="53.25" customHeight="1">
      <c r="A375" s="82"/>
      <c r="B375" s="74"/>
      <c r="C375" s="87"/>
      <c r="D375" s="63">
        <v>1</v>
      </c>
      <c r="E375" s="94">
        <v>1.41</v>
      </c>
      <c r="F375" s="94">
        <v>1.25</v>
      </c>
      <c r="G375" s="92"/>
      <c r="H375" s="93"/>
    </row>
    <row r="376" spans="1:8" ht="53.25" customHeight="1">
      <c r="A376" s="82"/>
      <c r="B376" s="74"/>
      <c r="C376" s="87"/>
      <c r="D376" s="63">
        <v>1</v>
      </c>
      <c r="E376" s="94">
        <v>1.5</v>
      </c>
      <c r="F376" s="94">
        <v>1.5</v>
      </c>
      <c r="G376" s="92"/>
      <c r="H376" s="93"/>
    </row>
    <row r="377" spans="1:8" ht="53.25" customHeight="1">
      <c r="A377" s="82"/>
      <c r="B377" s="74"/>
      <c r="C377" s="87"/>
      <c r="D377" s="63">
        <v>1</v>
      </c>
      <c r="E377" s="94">
        <v>13</v>
      </c>
      <c r="F377" s="94">
        <v>13.16</v>
      </c>
      <c r="G377" s="92"/>
      <c r="H377" s="93"/>
    </row>
    <row r="378" spans="1:8" ht="53.25" customHeight="1">
      <c r="A378" s="82"/>
      <c r="B378" s="74"/>
      <c r="C378" s="87"/>
      <c r="D378" s="63">
        <v>1</v>
      </c>
      <c r="E378" s="94">
        <v>5.41</v>
      </c>
      <c r="F378" s="94">
        <v>5.66</v>
      </c>
      <c r="G378" s="92"/>
      <c r="H378" s="93"/>
    </row>
    <row r="379" spans="1:8" ht="53.25" customHeight="1">
      <c r="A379" s="82"/>
      <c r="B379" s="74"/>
      <c r="C379" s="87"/>
      <c r="D379" s="63">
        <v>1</v>
      </c>
      <c r="E379" s="94">
        <v>6.5</v>
      </c>
      <c r="F379" s="94">
        <v>6.25</v>
      </c>
      <c r="G379" s="92"/>
      <c r="H379" s="93"/>
    </row>
    <row r="380" spans="1:8" ht="53.25" customHeight="1">
      <c r="A380" s="82"/>
      <c r="B380" s="74"/>
      <c r="C380" s="87"/>
      <c r="D380" s="63">
        <v>1</v>
      </c>
      <c r="E380" s="94">
        <v>1.33</v>
      </c>
      <c r="F380" s="94">
        <v>1.33</v>
      </c>
      <c r="G380" s="92"/>
      <c r="H380" s="93"/>
    </row>
    <row r="381" spans="1:8" ht="53.25" customHeight="1">
      <c r="A381" s="82"/>
      <c r="B381" s="74"/>
      <c r="C381" s="87"/>
      <c r="D381" s="63">
        <v>1</v>
      </c>
      <c r="E381" s="94">
        <v>12.91</v>
      </c>
      <c r="F381" s="94">
        <v>13</v>
      </c>
      <c r="G381" s="92"/>
      <c r="H381" s="93"/>
    </row>
    <row r="382" spans="1:8" ht="53.25" customHeight="1">
      <c r="A382" s="82"/>
      <c r="B382" s="74"/>
      <c r="C382" s="87"/>
      <c r="D382" s="63">
        <v>1</v>
      </c>
      <c r="E382" s="94">
        <v>5.33</v>
      </c>
      <c r="F382" s="94">
        <v>5.66</v>
      </c>
      <c r="G382" s="92"/>
      <c r="H382" s="93"/>
    </row>
    <row r="383" spans="1:8" ht="53.25" customHeight="1">
      <c r="A383" s="82"/>
      <c r="B383" s="74"/>
      <c r="C383" s="87"/>
      <c r="D383" s="63">
        <v>1</v>
      </c>
      <c r="E383" s="94">
        <v>3.33</v>
      </c>
      <c r="F383" s="94">
        <v>3.16</v>
      </c>
      <c r="G383" s="92"/>
      <c r="H383" s="93"/>
    </row>
    <row r="384" spans="1:8" ht="53.25" customHeight="1">
      <c r="A384" s="82"/>
      <c r="B384" s="74"/>
      <c r="C384" s="87"/>
      <c r="D384" s="63">
        <v>1</v>
      </c>
      <c r="E384" s="94">
        <v>1.08</v>
      </c>
      <c r="F384" s="94">
        <v>0.91</v>
      </c>
      <c r="G384" s="92"/>
      <c r="H384" s="93"/>
    </row>
    <row r="385" spans="1:8" ht="53.25" customHeight="1">
      <c r="A385" s="82"/>
      <c r="B385" s="74"/>
      <c r="C385" s="87"/>
      <c r="D385" s="63">
        <v>1</v>
      </c>
      <c r="E385" s="94">
        <v>12.33</v>
      </c>
      <c r="F385" s="94">
        <v>12.16</v>
      </c>
      <c r="G385" s="92"/>
      <c r="H385" s="93"/>
    </row>
    <row r="386" spans="1:8" ht="53.25" customHeight="1">
      <c r="A386" s="82"/>
      <c r="B386" s="74"/>
      <c r="C386" s="87"/>
      <c r="D386" s="63">
        <v>1</v>
      </c>
      <c r="E386" s="94">
        <v>6.16</v>
      </c>
      <c r="F386" s="94">
        <v>6.33</v>
      </c>
      <c r="G386" s="92"/>
      <c r="H386" s="93"/>
    </row>
    <row r="387" spans="1:8" ht="53.25" customHeight="1">
      <c r="A387" s="82"/>
      <c r="B387" s="74"/>
      <c r="C387" s="87"/>
      <c r="D387" s="63">
        <v>1</v>
      </c>
      <c r="E387" s="94">
        <v>6.83</v>
      </c>
      <c r="F387" s="94">
        <v>6.91</v>
      </c>
      <c r="G387" s="92"/>
      <c r="H387" s="93"/>
    </row>
    <row r="388" spans="1:8" ht="53.25" customHeight="1">
      <c r="A388" s="82"/>
      <c r="B388" s="74"/>
      <c r="C388" s="87"/>
      <c r="D388" s="63">
        <v>1</v>
      </c>
      <c r="E388" s="94">
        <v>3.41</v>
      </c>
      <c r="F388" s="94">
        <v>3.5</v>
      </c>
      <c r="G388" s="92"/>
      <c r="H388" s="93"/>
    </row>
    <row r="389" spans="1:8" ht="53.25" customHeight="1">
      <c r="A389" s="82"/>
      <c r="B389" s="74"/>
      <c r="C389" s="87"/>
      <c r="D389" s="63">
        <v>1</v>
      </c>
      <c r="E389" s="94">
        <v>0.83</v>
      </c>
      <c r="F389" s="94">
        <v>0.83</v>
      </c>
      <c r="G389" s="92"/>
      <c r="H389" s="93"/>
    </row>
    <row r="390" spans="1:8" ht="53.25" customHeight="1">
      <c r="A390" s="82"/>
      <c r="B390" s="74"/>
      <c r="C390" s="87"/>
      <c r="D390" s="63">
        <v>1</v>
      </c>
      <c r="E390" s="94">
        <v>1.25</v>
      </c>
      <c r="F390" s="94">
        <v>1.33</v>
      </c>
      <c r="G390" s="92"/>
      <c r="H390" s="93"/>
    </row>
    <row r="391" spans="1:8" ht="53.25" customHeight="1">
      <c r="A391" s="82"/>
      <c r="B391" s="74"/>
      <c r="C391" s="87"/>
      <c r="D391" s="63">
        <v>1</v>
      </c>
      <c r="E391" s="94">
        <v>0.75</v>
      </c>
      <c r="F391" s="94">
        <v>0.57999999999999996</v>
      </c>
      <c r="G391" s="92"/>
      <c r="H391" s="93"/>
    </row>
    <row r="392" spans="1:8" ht="53.25" customHeight="1">
      <c r="A392" s="82"/>
      <c r="B392" s="74" t="s">
        <v>230</v>
      </c>
      <c r="C392" s="87"/>
      <c r="D392" s="63">
        <v>20</v>
      </c>
      <c r="E392" s="94">
        <v>240</v>
      </c>
      <c r="F392" s="94">
        <v>240</v>
      </c>
      <c r="G392" s="92"/>
      <c r="H392" s="93"/>
    </row>
    <row r="393" spans="1:8" ht="53.25" customHeight="1">
      <c r="A393" s="82"/>
      <c r="B393" s="74" t="s">
        <v>230</v>
      </c>
      <c r="C393" s="87"/>
      <c r="D393" s="63">
        <v>20</v>
      </c>
      <c r="E393" s="94">
        <v>40</v>
      </c>
      <c r="F393" s="94">
        <v>40</v>
      </c>
      <c r="G393" s="92"/>
      <c r="H393" s="93"/>
    </row>
    <row r="394" spans="1:8" ht="53.25" customHeight="1">
      <c r="A394" s="82"/>
      <c r="B394" s="74"/>
      <c r="C394" s="87"/>
      <c r="D394" s="63"/>
      <c r="E394" s="94"/>
      <c r="F394" s="94"/>
      <c r="G394" s="92"/>
      <c r="H394" s="93"/>
    </row>
    <row r="395" spans="1:8" ht="30.75" customHeight="1">
      <c r="A395" s="98"/>
      <c r="B395" s="85"/>
      <c r="C395" s="87"/>
      <c r="D395" s="63"/>
      <c r="E395" s="63"/>
      <c r="F395" s="92"/>
      <c r="G395" s="92"/>
      <c r="H395" s="95"/>
    </row>
    <row r="396" spans="1:8" ht="53.25" customHeight="1">
      <c r="A396" s="181"/>
      <c r="B396" s="133" t="s">
        <v>128</v>
      </c>
      <c r="C396" s="182" t="s">
        <v>82</v>
      </c>
      <c r="D396" s="183"/>
      <c r="E396" s="67">
        <f>SUM(E349:E395)</f>
        <v>503.47</v>
      </c>
      <c r="F396" s="67">
        <f>SUM(F349:F395)</f>
        <v>504.81</v>
      </c>
      <c r="G396" s="88"/>
      <c r="H396" s="67"/>
    </row>
    <row r="397" spans="1:8" ht="40.5" customHeight="1">
      <c r="A397" s="362"/>
      <c r="B397" s="363"/>
      <c r="C397" s="364"/>
      <c r="D397" s="365"/>
      <c r="E397" s="365"/>
      <c r="F397" s="365"/>
      <c r="G397" s="365"/>
      <c r="H397" s="365"/>
    </row>
    <row r="398" spans="1:8" ht="40.5" customHeight="1">
      <c r="A398" s="670" t="s">
        <v>146</v>
      </c>
      <c r="B398" s="671"/>
      <c r="C398" s="671"/>
      <c r="D398" s="671"/>
      <c r="E398" s="671"/>
      <c r="F398" s="671"/>
      <c r="G398" s="671"/>
      <c r="H398" s="672"/>
    </row>
    <row r="399" spans="1:8" ht="40.5" customHeight="1">
      <c r="A399" s="673" t="s">
        <v>145</v>
      </c>
      <c r="B399" s="674"/>
      <c r="C399" s="674"/>
      <c r="D399" s="674"/>
      <c r="E399" s="674"/>
      <c r="F399" s="674"/>
      <c r="G399" s="674"/>
      <c r="H399" s="675"/>
    </row>
    <row r="400" spans="1:8" ht="40.5" customHeight="1">
      <c r="A400" s="676"/>
      <c r="B400" s="677"/>
      <c r="C400" s="677"/>
      <c r="D400" s="677"/>
      <c r="E400" s="677"/>
      <c r="F400" s="677"/>
      <c r="G400" s="677"/>
      <c r="H400" s="678"/>
    </row>
    <row r="401" spans="1:8" ht="40.5" customHeight="1">
      <c r="A401" s="679"/>
      <c r="B401" s="679"/>
      <c r="C401" s="679"/>
      <c r="D401" s="679"/>
      <c r="E401" s="679"/>
      <c r="F401" s="679"/>
      <c r="G401" s="679"/>
      <c r="H401" s="679"/>
    </row>
    <row r="402" spans="1:8" ht="40.5" customHeight="1">
      <c r="A402" s="680" t="s">
        <v>144</v>
      </c>
      <c r="B402" s="680"/>
      <c r="C402" s="669" t="s">
        <v>143</v>
      </c>
      <c r="D402" s="669"/>
      <c r="E402" s="669"/>
      <c r="F402" s="680" t="s">
        <v>142</v>
      </c>
      <c r="G402" s="680"/>
      <c r="H402" s="89">
        <v>45165</v>
      </c>
    </row>
    <row r="403" spans="1:8" ht="40.5" customHeight="1">
      <c r="A403" s="684" t="s">
        <v>141</v>
      </c>
      <c r="B403" s="684"/>
      <c r="C403" s="669"/>
      <c r="D403" s="669"/>
      <c r="E403" s="669"/>
      <c r="F403" s="680" t="s">
        <v>140</v>
      </c>
      <c r="G403" s="680"/>
      <c r="H403" s="90"/>
    </row>
    <row r="404" spans="1:8" ht="40.5" customHeight="1">
      <c r="A404" s="680" t="s">
        <v>139</v>
      </c>
      <c r="B404" s="680"/>
      <c r="C404" s="669"/>
      <c r="D404" s="669"/>
      <c r="E404" s="669"/>
      <c r="F404" s="684" t="s">
        <v>138</v>
      </c>
      <c r="G404" s="684"/>
      <c r="H404" s="91"/>
    </row>
    <row r="405" spans="1:8" ht="40.5" customHeight="1">
      <c r="A405" s="687" t="s">
        <v>137</v>
      </c>
      <c r="B405" s="685" t="s">
        <v>108</v>
      </c>
      <c r="C405" s="685" t="s">
        <v>109</v>
      </c>
      <c r="D405" s="685" t="s">
        <v>136</v>
      </c>
      <c r="E405" s="685"/>
      <c r="F405" s="685"/>
      <c r="G405" s="685"/>
      <c r="H405" s="669" t="s">
        <v>135</v>
      </c>
    </row>
    <row r="406" spans="1:8" ht="40.5" customHeight="1">
      <c r="A406" s="687"/>
      <c r="B406" s="685"/>
      <c r="C406" s="685"/>
      <c r="D406" s="92" t="s">
        <v>7</v>
      </c>
      <c r="E406" s="92" t="s">
        <v>263</v>
      </c>
      <c r="F406" s="92" t="s">
        <v>263</v>
      </c>
      <c r="G406" s="92"/>
      <c r="H406" s="669"/>
    </row>
    <row r="407" spans="1:8" ht="40.5" customHeight="1">
      <c r="A407" s="52"/>
      <c r="B407" s="51" t="s">
        <v>130</v>
      </c>
      <c r="C407" s="92"/>
      <c r="D407" s="92"/>
      <c r="E407" s="92" t="s">
        <v>148</v>
      </c>
      <c r="F407" s="92" t="s">
        <v>147</v>
      </c>
      <c r="G407" s="92"/>
      <c r="H407" s="93"/>
    </row>
    <row r="408" spans="1:8" ht="40.5" customHeight="1">
      <c r="A408" s="97"/>
      <c r="B408" s="51" t="s">
        <v>264</v>
      </c>
      <c r="C408" s="96"/>
      <c r="D408" s="92"/>
      <c r="E408" s="92"/>
      <c r="F408" s="92"/>
      <c r="G408" s="92"/>
      <c r="H408" s="93"/>
    </row>
    <row r="409" spans="1:8" ht="285" customHeight="1">
      <c r="A409" s="62">
        <v>5</v>
      </c>
      <c r="B409" s="99" t="s">
        <v>237</v>
      </c>
      <c r="C409" s="96"/>
      <c r="D409" s="92"/>
      <c r="E409" s="92"/>
      <c r="F409" s="92"/>
      <c r="G409" s="92"/>
      <c r="H409" s="93"/>
    </row>
    <row r="410" spans="1:8" ht="40.5" customHeight="1">
      <c r="A410" s="62"/>
      <c r="B410" s="50" t="s">
        <v>67</v>
      </c>
      <c r="C410" s="96"/>
      <c r="D410" s="92"/>
      <c r="E410" s="92"/>
      <c r="F410" s="92"/>
      <c r="G410" s="92"/>
      <c r="H410" s="93"/>
    </row>
    <row r="411" spans="1:8" ht="40.5" customHeight="1">
      <c r="A411" s="82">
        <v>5.6</v>
      </c>
      <c r="B411" s="74" t="s">
        <v>60</v>
      </c>
      <c r="C411" s="87" t="s">
        <v>82</v>
      </c>
      <c r="D411" s="63">
        <v>1</v>
      </c>
      <c r="E411" s="94">
        <v>3</v>
      </c>
      <c r="F411" s="94">
        <v>3</v>
      </c>
      <c r="G411" s="92"/>
      <c r="H411" s="93"/>
    </row>
    <row r="412" spans="1:8" ht="40.5" customHeight="1">
      <c r="A412" s="82"/>
      <c r="B412" s="74" t="s">
        <v>60</v>
      </c>
      <c r="C412" s="87"/>
      <c r="D412" s="63">
        <v>2</v>
      </c>
      <c r="E412" s="94">
        <v>3</v>
      </c>
      <c r="F412" s="94">
        <v>3</v>
      </c>
      <c r="G412" s="92"/>
      <c r="H412" s="93"/>
    </row>
    <row r="413" spans="1:8" ht="40.5" customHeight="1">
      <c r="A413" s="82"/>
      <c r="B413" s="74" t="s">
        <v>60</v>
      </c>
      <c r="C413" s="87"/>
      <c r="D413" s="63">
        <v>3</v>
      </c>
      <c r="E413" s="94">
        <v>3</v>
      </c>
      <c r="F413" s="94">
        <v>3</v>
      </c>
      <c r="G413" s="92"/>
      <c r="H413" s="93"/>
    </row>
    <row r="414" spans="1:8" ht="40.5" customHeight="1">
      <c r="A414" s="82"/>
      <c r="B414" s="74" t="s">
        <v>60</v>
      </c>
      <c r="C414" s="87"/>
      <c r="D414" s="63">
        <v>4</v>
      </c>
      <c r="E414" s="94">
        <v>3</v>
      </c>
      <c r="F414" s="94">
        <v>3</v>
      </c>
      <c r="G414" s="92"/>
      <c r="H414" s="93"/>
    </row>
    <row r="415" spans="1:8" ht="40.5" customHeight="1">
      <c r="A415" s="82"/>
      <c r="B415" s="74" t="s">
        <v>60</v>
      </c>
      <c r="C415" s="87"/>
      <c r="D415" s="63">
        <v>5</v>
      </c>
      <c r="E415" s="94">
        <v>3</v>
      </c>
      <c r="F415" s="94">
        <v>3</v>
      </c>
      <c r="G415" s="92"/>
      <c r="H415" s="93"/>
    </row>
    <row r="416" spans="1:8" ht="40.5" customHeight="1">
      <c r="A416" s="82"/>
      <c r="B416" s="74" t="s">
        <v>60</v>
      </c>
      <c r="C416" s="87"/>
      <c r="D416" s="63">
        <v>6</v>
      </c>
      <c r="E416" s="94">
        <v>3</v>
      </c>
      <c r="F416" s="94">
        <v>3</v>
      </c>
      <c r="G416" s="92"/>
      <c r="H416" s="93"/>
    </row>
    <row r="417" spans="1:8" ht="40.5" customHeight="1">
      <c r="A417" s="82"/>
      <c r="B417" s="74" t="s">
        <v>60</v>
      </c>
      <c r="C417" s="87"/>
      <c r="D417" s="63">
        <v>7</v>
      </c>
      <c r="E417" s="94">
        <v>3</v>
      </c>
      <c r="F417" s="94">
        <v>3</v>
      </c>
      <c r="G417" s="92"/>
      <c r="H417" s="93"/>
    </row>
    <row r="418" spans="1:8" ht="40.5" customHeight="1">
      <c r="A418" s="82"/>
      <c r="B418" s="74" t="s">
        <v>60</v>
      </c>
      <c r="C418" s="87"/>
      <c r="D418" s="63">
        <v>8</v>
      </c>
      <c r="E418" s="94">
        <v>3</v>
      </c>
      <c r="F418" s="94">
        <v>3</v>
      </c>
      <c r="G418" s="92"/>
      <c r="H418" s="93"/>
    </row>
    <row r="419" spans="1:8" ht="40.5" customHeight="1">
      <c r="A419" s="82"/>
      <c r="B419" s="74" t="s">
        <v>60</v>
      </c>
      <c r="C419" s="87"/>
      <c r="D419" s="63">
        <v>9</v>
      </c>
      <c r="E419" s="94">
        <v>3</v>
      </c>
      <c r="F419" s="94">
        <v>3</v>
      </c>
      <c r="G419" s="92"/>
      <c r="H419" s="93"/>
    </row>
    <row r="420" spans="1:8" ht="40.5" customHeight="1">
      <c r="A420" s="82"/>
      <c r="B420" s="74" t="s">
        <v>60</v>
      </c>
      <c r="C420" s="87"/>
      <c r="D420" s="63">
        <v>10</v>
      </c>
      <c r="E420" s="94">
        <v>3</v>
      </c>
      <c r="F420" s="94">
        <v>3</v>
      </c>
      <c r="G420" s="92"/>
      <c r="H420" s="93"/>
    </row>
    <row r="421" spans="1:8" ht="40.5" customHeight="1">
      <c r="A421" s="82"/>
      <c r="B421" s="74" t="s">
        <v>60</v>
      </c>
      <c r="C421" s="87"/>
      <c r="D421" s="63">
        <v>11</v>
      </c>
      <c r="E421" s="94">
        <v>3</v>
      </c>
      <c r="F421" s="94">
        <v>3</v>
      </c>
      <c r="G421" s="92"/>
      <c r="H421" s="93"/>
    </row>
    <row r="422" spans="1:8" ht="40.5" customHeight="1">
      <c r="A422" s="82"/>
      <c r="B422" s="74" t="s">
        <v>60</v>
      </c>
      <c r="C422" s="87"/>
      <c r="D422" s="63">
        <v>12</v>
      </c>
      <c r="E422" s="94">
        <v>3</v>
      </c>
      <c r="F422" s="94">
        <v>3</v>
      </c>
      <c r="G422" s="92"/>
      <c r="H422" s="93"/>
    </row>
    <row r="423" spans="1:8" ht="40.5" customHeight="1">
      <c r="A423" s="82"/>
      <c r="B423" s="74" t="s">
        <v>60</v>
      </c>
      <c r="C423" s="87"/>
      <c r="D423" s="63">
        <v>13</v>
      </c>
      <c r="E423" s="94">
        <v>3</v>
      </c>
      <c r="F423" s="94">
        <v>3</v>
      </c>
      <c r="G423" s="92"/>
      <c r="H423" s="93"/>
    </row>
    <row r="424" spans="1:8" ht="40.5" customHeight="1">
      <c r="A424" s="82"/>
      <c r="B424" s="74" t="s">
        <v>60</v>
      </c>
      <c r="C424" s="87"/>
      <c r="D424" s="63">
        <v>14</v>
      </c>
      <c r="E424" s="94">
        <v>3</v>
      </c>
      <c r="F424" s="94">
        <v>3</v>
      </c>
      <c r="G424" s="92"/>
      <c r="H424" s="93"/>
    </row>
    <row r="425" spans="1:8" ht="40.5" customHeight="1">
      <c r="A425" s="82"/>
      <c r="B425" s="74" t="s">
        <v>60</v>
      </c>
      <c r="C425" s="87"/>
      <c r="D425" s="63">
        <v>15</v>
      </c>
      <c r="E425" s="94">
        <v>3</v>
      </c>
      <c r="F425" s="94">
        <v>3</v>
      </c>
      <c r="G425" s="92"/>
      <c r="H425" s="93"/>
    </row>
    <row r="426" spans="1:8" ht="40.5" customHeight="1">
      <c r="A426" s="82"/>
      <c r="B426" s="74" t="s">
        <v>60</v>
      </c>
      <c r="C426" s="87"/>
      <c r="D426" s="63">
        <v>16</v>
      </c>
      <c r="E426" s="94">
        <v>3</v>
      </c>
      <c r="F426" s="94">
        <v>3</v>
      </c>
      <c r="G426" s="92"/>
      <c r="H426" s="93"/>
    </row>
    <row r="427" spans="1:8" ht="40.5" customHeight="1">
      <c r="A427" s="82"/>
      <c r="B427" s="74" t="s">
        <v>60</v>
      </c>
      <c r="C427" s="87"/>
      <c r="D427" s="63">
        <v>17</v>
      </c>
      <c r="E427" s="94">
        <v>3</v>
      </c>
      <c r="F427" s="94">
        <v>3</v>
      </c>
      <c r="G427" s="92"/>
      <c r="H427" s="93"/>
    </row>
    <row r="428" spans="1:8" ht="40.5" customHeight="1">
      <c r="A428" s="82"/>
      <c r="B428" s="74" t="s">
        <v>60</v>
      </c>
      <c r="C428" s="87"/>
      <c r="D428" s="63">
        <v>18</v>
      </c>
      <c r="E428" s="94">
        <v>3</v>
      </c>
      <c r="F428" s="94">
        <v>3</v>
      </c>
      <c r="G428" s="92"/>
      <c r="H428" s="93"/>
    </row>
    <row r="429" spans="1:8" ht="40.5" customHeight="1">
      <c r="A429" s="82"/>
      <c r="B429" s="74" t="s">
        <v>60</v>
      </c>
      <c r="C429" s="87"/>
      <c r="D429" s="63">
        <v>19</v>
      </c>
      <c r="E429" s="94">
        <v>3</v>
      </c>
      <c r="F429" s="94">
        <v>3</v>
      </c>
      <c r="G429" s="92"/>
      <c r="H429" s="93"/>
    </row>
    <row r="430" spans="1:8" ht="40.5" customHeight="1">
      <c r="A430" s="82"/>
      <c r="B430" s="74" t="s">
        <v>60</v>
      </c>
      <c r="C430" s="87"/>
      <c r="D430" s="63">
        <v>20</v>
      </c>
      <c r="E430" s="94">
        <v>3</v>
      </c>
      <c r="F430" s="94">
        <v>3</v>
      </c>
      <c r="G430" s="92"/>
      <c r="H430" s="93"/>
    </row>
    <row r="431" spans="1:8" ht="40.5" customHeight="1">
      <c r="A431" s="181"/>
      <c r="B431" s="133" t="s">
        <v>128</v>
      </c>
      <c r="C431" s="182" t="s">
        <v>82</v>
      </c>
      <c r="D431" s="183"/>
      <c r="E431" s="67">
        <f>SUM(E411:E430)</f>
        <v>60</v>
      </c>
      <c r="F431" s="67">
        <f>SUM(F411:F430)</f>
        <v>60</v>
      </c>
      <c r="G431" s="88"/>
      <c r="H431" s="67"/>
    </row>
    <row r="432" spans="1:8" ht="70.5" customHeight="1">
      <c r="A432" s="362"/>
      <c r="B432" s="363"/>
      <c r="C432" s="364"/>
      <c r="D432" s="365"/>
      <c r="E432" s="365"/>
      <c r="F432" s="365"/>
      <c r="G432" s="365"/>
      <c r="H432" s="365"/>
    </row>
    <row r="433" spans="1:8" ht="57.75" customHeight="1">
      <c r="A433" s="670" t="s">
        <v>146</v>
      </c>
      <c r="B433" s="671"/>
      <c r="C433" s="671"/>
      <c r="D433" s="671"/>
      <c r="E433" s="671"/>
      <c r="F433" s="671"/>
      <c r="G433" s="671"/>
      <c r="H433" s="672"/>
    </row>
    <row r="434" spans="1:8" ht="57.75" customHeight="1">
      <c r="A434" s="673" t="s">
        <v>145</v>
      </c>
      <c r="B434" s="674"/>
      <c r="C434" s="674"/>
      <c r="D434" s="674"/>
      <c r="E434" s="674"/>
      <c r="F434" s="674"/>
      <c r="G434" s="674"/>
      <c r="H434" s="675"/>
    </row>
    <row r="435" spans="1:8" ht="57.75" customHeight="1">
      <c r="A435" s="676"/>
      <c r="B435" s="677"/>
      <c r="C435" s="677"/>
      <c r="D435" s="677"/>
      <c r="E435" s="677"/>
      <c r="F435" s="677"/>
      <c r="G435" s="677"/>
      <c r="H435" s="678"/>
    </row>
    <row r="436" spans="1:8" ht="57.75" customHeight="1">
      <c r="A436" s="679"/>
      <c r="B436" s="679"/>
      <c r="C436" s="679"/>
      <c r="D436" s="679"/>
      <c r="E436" s="679"/>
      <c r="F436" s="679"/>
      <c r="G436" s="679"/>
      <c r="H436" s="679"/>
    </row>
    <row r="437" spans="1:8" ht="57.75" customHeight="1">
      <c r="A437" s="680" t="s">
        <v>144</v>
      </c>
      <c r="B437" s="680"/>
      <c r="C437" s="669" t="s">
        <v>143</v>
      </c>
      <c r="D437" s="669"/>
      <c r="E437" s="669"/>
      <c r="F437" s="680" t="s">
        <v>142</v>
      </c>
      <c r="G437" s="680"/>
      <c r="H437" s="89">
        <v>45178</v>
      </c>
    </row>
    <row r="438" spans="1:8" ht="57.75" customHeight="1">
      <c r="A438" s="684" t="s">
        <v>141</v>
      </c>
      <c r="B438" s="684"/>
      <c r="C438" s="669"/>
      <c r="D438" s="669"/>
      <c r="E438" s="669"/>
      <c r="F438" s="680" t="s">
        <v>140</v>
      </c>
      <c r="G438" s="680"/>
      <c r="H438" s="90"/>
    </row>
    <row r="439" spans="1:8" ht="57.75" customHeight="1">
      <c r="A439" s="680" t="s">
        <v>139</v>
      </c>
      <c r="B439" s="680"/>
      <c r="C439" s="669"/>
      <c r="D439" s="669"/>
      <c r="E439" s="669"/>
      <c r="F439" s="684" t="s">
        <v>138</v>
      </c>
      <c r="G439" s="684"/>
      <c r="H439" s="91"/>
    </row>
    <row r="440" spans="1:8" ht="65.25" customHeight="1">
      <c r="A440" s="687" t="s">
        <v>137</v>
      </c>
      <c r="B440" s="685" t="s">
        <v>108</v>
      </c>
      <c r="C440" s="685" t="s">
        <v>109</v>
      </c>
      <c r="D440" s="685" t="s">
        <v>136</v>
      </c>
      <c r="E440" s="685"/>
      <c r="F440" s="685"/>
      <c r="G440" s="685"/>
      <c r="H440" s="669" t="s">
        <v>135</v>
      </c>
    </row>
    <row r="441" spans="1:8" ht="65.25" customHeight="1">
      <c r="A441" s="687"/>
      <c r="B441" s="685"/>
      <c r="C441" s="685"/>
      <c r="D441" s="92" t="s">
        <v>7</v>
      </c>
      <c r="E441" s="92" t="s">
        <v>263</v>
      </c>
      <c r="F441" s="92" t="s">
        <v>263</v>
      </c>
      <c r="G441" s="92"/>
      <c r="H441" s="669"/>
    </row>
    <row r="442" spans="1:8" ht="70.5" customHeight="1">
      <c r="A442" s="52"/>
      <c r="B442" s="51" t="s">
        <v>129</v>
      </c>
      <c r="C442" s="92"/>
      <c r="D442" s="92"/>
      <c r="E442" s="92" t="s">
        <v>148</v>
      </c>
      <c r="F442" s="92" t="s">
        <v>147</v>
      </c>
      <c r="G442" s="92"/>
      <c r="H442" s="93"/>
    </row>
    <row r="443" spans="1:8" ht="306" customHeight="1">
      <c r="A443" s="62">
        <v>5</v>
      </c>
      <c r="B443" s="99" t="s">
        <v>237</v>
      </c>
      <c r="C443" s="96"/>
      <c r="D443" s="92"/>
      <c r="E443" s="92"/>
      <c r="F443" s="92"/>
      <c r="G443" s="92"/>
      <c r="H443" s="93"/>
    </row>
    <row r="444" spans="1:8" ht="70.5" customHeight="1">
      <c r="A444" s="98"/>
      <c r="B444" s="50" t="s">
        <v>149</v>
      </c>
      <c r="C444" s="96"/>
      <c r="D444" s="92"/>
      <c r="E444" s="92"/>
      <c r="F444" s="92"/>
      <c r="G444" s="92"/>
      <c r="H444" s="93"/>
    </row>
    <row r="445" spans="1:8" ht="70.5" customHeight="1">
      <c r="A445" s="82">
        <v>5.8</v>
      </c>
      <c r="B445" s="61" t="s">
        <v>62</v>
      </c>
      <c r="C445" s="87" t="s">
        <v>82</v>
      </c>
      <c r="D445" s="63">
        <v>1</v>
      </c>
      <c r="E445" s="94">
        <v>0.66</v>
      </c>
      <c r="F445" s="94">
        <v>0.57999999999999996</v>
      </c>
      <c r="G445" s="92"/>
      <c r="H445" s="93"/>
    </row>
    <row r="446" spans="1:8" ht="70.5" customHeight="1">
      <c r="A446" s="82"/>
      <c r="B446" s="74"/>
      <c r="C446" s="87"/>
      <c r="D446" s="63">
        <v>1</v>
      </c>
      <c r="E446" s="94">
        <v>2.25</v>
      </c>
      <c r="F446" s="94">
        <v>2.33</v>
      </c>
      <c r="G446" s="92"/>
      <c r="H446" s="93"/>
    </row>
    <row r="447" spans="1:8" ht="70.5" customHeight="1">
      <c r="A447" s="82"/>
      <c r="B447" s="74"/>
      <c r="C447" s="87"/>
      <c r="D447" s="63">
        <v>1</v>
      </c>
      <c r="E447" s="94">
        <v>0.41</v>
      </c>
      <c r="F447" s="94">
        <v>0.5</v>
      </c>
      <c r="G447" s="92"/>
      <c r="H447" s="93"/>
    </row>
    <row r="448" spans="1:8" ht="70.5" customHeight="1">
      <c r="A448" s="82"/>
      <c r="B448" s="74"/>
      <c r="C448" s="87"/>
      <c r="D448" s="63">
        <v>1</v>
      </c>
      <c r="E448" s="94">
        <v>1.33</v>
      </c>
      <c r="F448" s="94">
        <v>1.25</v>
      </c>
      <c r="G448" s="92"/>
      <c r="H448" s="93"/>
    </row>
    <row r="449" spans="1:8" ht="70.5" customHeight="1">
      <c r="A449" s="82"/>
      <c r="B449" s="74"/>
      <c r="C449" s="87"/>
      <c r="D449" s="63">
        <v>1</v>
      </c>
      <c r="E449" s="94">
        <v>1.33</v>
      </c>
      <c r="F449" s="94">
        <v>1.1599999999999999</v>
      </c>
      <c r="G449" s="92"/>
      <c r="H449" s="93"/>
    </row>
    <row r="450" spans="1:8" ht="70.5" customHeight="1">
      <c r="A450" s="82"/>
      <c r="B450" s="74"/>
      <c r="C450" s="87"/>
      <c r="D450" s="63">
        <v>1</v>
      </c>
      <c r="E450" s="94">
        <v>0.66</v>
      </c>
      <c r="F450" s="94">
        <v>0.5</v>
      </c>
      <c r="G450" s="92"/>
      <c r="H450" s="93"/>
    </row>
    <row r="451" spans="1:8" ht="70.5" customHeight="1">
      <c r="A451" s="82"/>
      <c r="B451" s="74"/>
      <c r="C451" s="87"/>
      <c r="D451" s="63">
        <v>1</v>
      </c>
      <c r="E451" s="94">
        <v>5.58</v>
      </c>
      <c r="F451" s="94">
        <v>5.58</v>
      </c>
      <c r="G451" s="92"/>
      <c r="H451" s="93"/>
    </row>
    <row r="452" spans="1:8" ht="70.5" customHeight="1">
      <c r="A452" s="82"/>
      <c r="B452" s="74"/>
      <c r="C452" s="87"/>
      <c r="D452" s="63">
        <v>1</v>
      </c>
      <c r="E452" s="94">
        <v>0.41</v>
      </c>
      <c r="F452" s="94">
        <v>0.57999999999999996</v>
      </c>
      <c r="G452" s="92"/>
      <c r="H452" s="93"/>
    </row>
    <row r="453" spans="1:8" ht="70.5" customHeight="1">
      <c r="A453" s="82"/>
      <c r="B453" s="74"/>
      <c r="C453" s="87"/>
      <c r="D453" s="63">
        <v>1</v>
      </c>
      <c r="E453" s="94">
        <v>9.58</v>
      </c>
      <c r="F453" s="94">
        <v>9.66</v>
      </c>
      <c r="G453" s="92"/>
      <c r="H453" s="93"/>
    </row>
    <row r="454" spans="1:8" ht="70.5" customHeight="1">
      <c r="A454" s="82"/>
      <c r="B454" s="74"/>
      <c r="C454" s="87"/>
      <c r="D454" s="63">
        <v>1</v>
      </c>
      <c r="E454" s="94">
        <v>0.66</v>
      </c>
      <c r="F454" s="94">
        <v>0.91</v>
      </c>
      <c r="G454" s="92"/>
      <c r="H454" s="93"/>
    </row>
    <row r="455" spans="1:8" ht="70.5" customHeight="1">
      <c r="A455" s="82"/>
      <c r="B455" s="74"/>
      <c r="C455" s="87"/>
      <c r="D455" s="63">
        <v>1</v>
      </c>
      <c r="E455" s="94">
        <v>13.58</v>
      </c>
      <c r="F455" s="94">
        <v>13.66</v>
      </c>
      <c r="G455" s="92"/>
      <c r="H455" s="93"/>
    </row>
    <row r="456" spans="1:8" ht="70.5" customHeight="1">
      <c r="A456" s="82"/>
      <c r="B456" s="74"/>
      <c r="C456" s="87"/>
      <c r="D456" s="63">
        <v>1</v>
      </c>
      <c r="E456" s="94">
        <v>1</v>
      </c>
      <c r="F456" s="94">
        <v>1.1599999999999999</v>
      </c>
      <c r="G456" s="92"/>
      <c r="H456" s="93"/>
    </row>
    <row r="457" spans="1:8" ht="70.5" customHeight="1">
      <c r="A457" s="82"/>
      <c r="B457" s="74"/>
      <c r="C457" s="87"/>
      <c r="D457" s="63">
        <v>1</v>
      </c>
      <c r="E457" s="94">
        <v>1.33</v>
      </c>
      <c r="F457" s="94">
        <v>1.25</v>
      </c>
      <c r="G457" s="92"/>
      <c r="H457" s="93"/>
    </row>
    <row r="458" spans="1:8" ht="70.5" customHeight="1">
      <c r="A458" s="82"/>
      <c r="B458" s="74"/>
      <c r="C458" s="87"/>
      <c r="D458" s="63">
        <v>1</v>
      </c>
      <c r="E458" s="94">
        <v>0.83</v>
      </c>
      <c r="F458" s="94">
        <v>0.75</v>
      </c>
      <c r="G458" s="92"/>
      <c r="H458" s="93"/>
    </row>
    <row r="459" spans="1:8" ht="70.5" customHeight="1">
      <c r="A459" s="82"/>
      <c r="B459" s="74"/>
      <c r="C459" s="87"/>
      <c r="D459" s="63">
        <v>1</v>
      </c>
      <c r="E459" s="94">
        <v>3.75</v>
      </c>
      <c r="F459" s="94">
        <v>3.66</v>
      </c>
      <c r="G459" s="92"/>
      <c r="H459" s="93"/>
    </row>
    <row r="460" spans="1:8" ht="70.5" customHeight="1">
      <c r="A460" s="82"/>
      <c r="B460" s="74"/>
      <c r="C460" s="87"/>
      <c r="D460" s="63">
        <v>1</v>
      </c>
      <c r="E460" s="94">
        <v>0.57999999999999996</v>
      </c>
      <c r="F460" s="94">
        <v>0.5</v>
      </c>
      <c r="G460" s="92"/>
      <c r="H460" s="93"/>
    </row>
    <row r="461" spans="1:8" ht="70.5" customHeight="1">
      <c r="A461" s="82"/>
      <c r="B461" s="74"/>
      <c r="C461" s="87"/>
      <c r="D461" s="63">
        <v>1</v>
      </c>
      <c r="E461" s="94">
        <v>7.66</v>
      </c>
      <c r="F461" s="94">
        <v>7.66</v>
      </c>
      <c r="G461" s="92"/>
      <c r="H461" s="93"/>
    </row>
    <row r="462" spans="1:8" ht="70.5" customHeight="1">
      <c r="A462" s="82"/>
      <c r="B462" s="74"/>
      <c r="C462" s="87"/>
      <c r="D462" s="63">
        <v>1</v>
      </c>
      <c r="E462" s="94">
        <v>0.5</v>
      </c>
      <c r="F462" s="94">
        <v>0.66</v>
      </c>
      <c r="G462" s="92"/>
      <c r="H462" s="93"/>
    </row>
    <row r="463" spans="1:8" ht="70.5" customHeight="1">
      <c r="A463" s="82"/>
      <c r="B463" s="74"/>
      <c r="C463" s="87"/>
      <c r="D463" s="63">
        <v>1</v>
      </c>
      <c r="E463" s="94">
        <v>14.91</v>
      </c>
      <c r="F463" s="94">
        <v>14.66</v>
      </c>
      <c r="G463" s="92"/>
      <c r="H463" s="93"/>
    </row>
    <row r="464" spans="1:8" ht="70.5" customHeight="1">
      <c r="A464" s="82"/>
      <c r="B464" s="74"/>
      <c r="C464" s="87"/>
      <c r="D464" s="63">
        <v>1</v>
      </c>
      <c r="E464" s="94">
        <v>0.83</v>
      </c>
      <c r="F464" s="94">
        <v>0.75</v>
      </c>
      <c r="G464" s="92"/>
      <c r="H464" s="93"/>
    </row>
    <row r="465" spans="1:8" ht="70.5" customHeight="1">
      <c r="A465" s="82"/>
      <c r="B465" s="74"/>
      <c r="C465" s="87"/>
      <c r="D465" s="63">
        <v>1</v>
      </c>
      <c r="E465" s="94">
        <v>19.25</v>
      </c>
      <c r="F465" s="94">
        <v>19</v>
      </c>
      <c r="G465" s="92"/>
      <c r="H465" s="93"/>
    </row>
    <row r="466" spans="1:8" ht="70.5" customHeight="1">
      <c r="A466" s="82"/>
      <c r="B466" s="74"/>
      <c r="C466" s="87"/>
      <c r="D466" s="63">
        <v>1</v>
      </c>
      <c r="E466" s="94">
        <v>1.08</v>
      </c>
      <c r="F466" s="94">
        <v>1</v>
      </c>
      <c r="G466" s="92"/>
      <c r="H466" s="93"/>
    </row>
    <row r="467" spans="1:8" ht="70.5" customHeight="1">
      <c r="A467" s="82"/>
      <c r="B467" s="74"/>
      <c r="C467" s="87"/>
      <c r="D467" s="63">
        <v>1</v>
      </c>
      <c r="E467" s="94">
        <v>0.91</v>
      </c>
      <c r="F467" s="94">
        <v>1.08</v>
      </c>
      <c r="G467" s="92"/>
      <c r="H467" s="93"/>
    </row>
    <row r="468" spans="1:8" ht="70.5" customHeight="1">
      <c r="A468" s="82"/>
      <c r="B468" s="74"/>
      <c r="C468" s="87"/>
      <c r="D468" s="63">
        <v>1</v>
      </c>
      <c r="E468" s="94">
        <v>10.25</v>
      </c>
      <c r="F468" s="94">
        <v>10.33</v>
      </c>
      <c r="G468" s="92"/>
      <c r="H468" s="93"/>
    </row>
    <row r="469" spans="1:8" ht="70.5" customHeight="1">
      <c r="A469" s="82"/>
      <c r="B469" s="74"/>
      <c r="C469" s="87"/>
      <c r="D469" s="63">
        <v>1</v>
      </c>
      <c r="E469" s="94">
        <v>4.33</v>
      </c>
      <c r="F469" s="94">
        <v>4.08</v>
      </c>
      <c r="G469" s="92"/>
      <c r="H469" s="93"/>
    </row>
    <row r="470" spans="1:8" ht="70.5" customHeight="1">
      <c r="A470" s="82"/>
      <c r="B470" s="74"/>
      <c r="C470" s="87"/>
      <c r="D470" s="63">
        <v>1</v>
      </c>
      <c r="E470" s="94">
        <v>20.66</v>
      </c>
      <c r="F470" s="94">
        <v>21</v>
      </c>
      <c r="G470" s="92"/>
      <c r="H470" s="93"/>
    </row>
    <row r="471" spans="1:8" ht="70.5" customHeight="1">
      <c r="A471" s="82"/>
      <c r="B471" s="74"/>
      <c r="C471" s="87"/>
      <c r="D471" s="63">
        <v>1</v>
      </c>
      <c r="E471" s="94">
        <v>0.66</v>
      </c>
      <c r="F471" s="94">
        <v>0.83</v>
      </c>
      <c r="G471" s="92"/>
      <c r="H471" s="93"/>
    </row>
    <row r="472" spans="1:8" ht="70.5" customHeight="1">
      <c r="A472" s="82"/>
      <c r="B472" s="74"/>
      <c r="C472" s="87"/>
      <c r="D472" s="63">
        <v>1</v>
      </c>
      <c r="E472" s="94">
        <v>6.66</v>
      </c>
      <c r="F472" s="94">
        <v>6.66</v>
      </c>
      <c r="G472" s="92"/>
      <c r="H472" s="93"/>
    </row>
    <row r="473" spans="1:8" ht="70.5" customHeight="1">
      <c r="A473" s="82"/>
      <c r="B473" s="74"/>
      <c r="C473" s="87"/>
      <c r="D473" s="63">
        <v>1</v>
      </c>
      <c r="E473" s="94">
        <v>4.25</v>
      </c>
      <c r="F473" s="94">
        <v>4</v>
      </c>
      <c r="G473" s="92"/>
      <c r="H473" s="93"/>
    </row>
    <row r="474" spans="1:8" ht="70.5" customHeight="1">
      <c r="A474" s="82"/>
      <c r="B474" s="74"/>
      <c r="C474" s="87"/>
      <c r="D474" s="63">
        <v>1</v>
      </c>
      <c r="E474" s="94">
        <v>20.58</v>
      </c>
      <c r="F474" s="94">
        <v>21</v>
      </c>
      <c r="G474" s="92"/>
      <c r="H474" s="93"/>
    </row>
    <row r="475" spans="1:8" ht="70.5" customHeight="1">
      <c r="A475" s="82"/>
      <c r="B475" s="74"/>
      <c r="C475" s="87"/>
      <c r="D475" s="63">
        <v>1</v>
      </c>
      <c r="E475" s="94">
        <v>0.5</v>
      </c>
      <c r="F475" s="94">
        <v>0.41</v>
      </c>
      <c r="G475" s="92"/>
      <c r="H475" s="93"/>
    </row>
    <row r="476" spans="1:8" ht="70.5" customHeight="1">
      <c r="A476" s="82"/>
      <c r="B476" s="74"/>
      <c r="C476" s="87"/>
      <c r="D476" s="63">
        <v>1</v>
      </c>
      <c r="E476" s="94">
        <v>3.16</v>
      </c>
      <c r="F476" s="94">
        <v>3.33</v>
      </c>
      <c r="G476" s="92"/>
      <c r="H476" s="93"/>
    </row>
    <row r="477" spans="1:8" ht="70.5" customHeight="1">
      <c r="A477" s="82"/>
      <c r="B477" s="74"/>
      <c r="C477" s="87"/>
      <c r="D477" s="63">
        <v>1</v>
      </c>
      <c r="E477" s="94">
        <v>4</v>
      </c>
      <c r="F477" s="94">
        <v>4</v>
      </c>
      <c r="G477" s="92"/>
      <c r="H477" s="93"/>
    </row>
    <row r="478" spans="1:8" ht="70.5" customHeight="1">
      <c r="A478" s="82"/>
      <c r="B478" s="74"/>
      <c r="C478" s="87"/>
      <c r="D478" s="63">
        <v>1</v>
      </c>
      <c r="E478" s="94">
        <v>20.41</v>
      </c>
      <c r="F478" s="94">
        <v>20.58</v>
      </c>
      <c r="G478" s="92"/>
      <c r="H478" s="93"/>
    </row>
    <row r="479" spans="1:8" ht="70.5" customHeight="1">
      <c r="A479" s="82"/>
      <c r="B479" s="74"/>
      <c r="C479" s="87"/>
      <c r="D479" s="63">
        <v>1</v>
      </c>
      <c r="E479" s="94">
        <v>4.08</v>
      </c>
      <c r="F479" s="94">
        <v>3.91</v>
      </c>
      <c r="G479" s="92"/>
      <c r="H479" s="93"/>
    </row>
    <row r="480" spans="1:8" ht="70.5" customHeight="1">
      <c r="A480" s="82"/>
      <c r="B480" s="74"/>
      <c r="C480" s="87"/>
      <c r="D480" s="63">
        <v>1</v>
      </c>
      <c r="E480" s="94">
        <v>20.58</v>
      </c>
      <c r="F480" s="94">
        <v>20.83</v>
      </c>
      <c r="G480" s="92"/>
      <c r="H480" s="93"/>
    </row>
    <row r="481" spans="1:8" ht="70.5" customHeight="1">
      <c r="A481" s="82"/>
      <c r="B481" s="74"/>
      <c r="C481" s="87"/>
      <c r="D481" s="63">
        <v>1</v>
      </c>
      <c r="E481" s="94">
        <v>1.83</v>
      </c>
      <c r="F481" s="94">
        <v>1.66</v>
      </c>
      <c r="G481" s="92"/>
      <c r="H481" s="93"/>
    </row>
    <row r="482" spans="1:8" ht="70.5" customHeight="1">
      <c r="A482" s="82"/>
      <c r="B482" s="74"/>
      <c r="C482" s="87"/>
      <c r="D482" s="63">
        <v>1</v>
      </c>
      <c r="E482" s="94">
        <v>13.91</v>
      </c>
      <c r="F482" s="94">
        <v>14.16</v>
      </c>
      <c r="G482" s="92"/>
      <c r="H482" s="93"/>
    </row>
    <row r="483" spans="1:8" ht="70.5" customHeight="1">
      <c r="A483" s="82"/>
      <c r="B483" s="74"/>
      <c r="C483" s="87"/>
      <c r="D483" s="63">
        <v>1</v>
      </c>
      <c r="E483" s="94">
        <v>1.33</v>
      </c>
      <c r="F483" s="94">
        <v>1</v>
      </c>
      <c r="G483" s="92"/>
      <c r="H483" s="93"/>
    </row>
    <row r="484" spans="1:8" ht="70.5" customHeight="1">
      <c r="A484" s="82"/>
      <c r="B484" s="74"/>
      <c r="C484" s="87"/>
      <c r="D484" s="63">
        <v>1</v>
      </c>
      <c r="E484" s="94">
        <v>9.91</v>
      </c>
      <c r="F484" s="94">
        <v>10.16</v>
      </c>
      <c r="G484" s="92"/>
      <c r="H484" s="93"/>
    </row>
    <row r="485" spans="1:8" ht="70.5" customHeight="1">
      <c r="A485" s="82"/>
      <c r="B485" s="74"/>
      <c r="C485" s="87"/>
      <c r="D485" s="63">
        <v>1</v>
      </c>
      <c r="E485" s="94">
        <v>0.83</v>
      </c>
      <c r="F485" s="94">
        <v>0.66</v>
      </c>
      <c r="G485" s="92"/>
      <c r="H485" s="93"/>
    </row>
    <row r="486" spans="1:8" ht="70.5" customHeight="1">
      <c r="A486" s="82"/>
      <c r="B486" s="74"/>
      <c r="C486" s="87"/>
      <c r="D486" s="63">
        <v>1</v>
      </c>
      <c r="E486" s="94">
        <v>4.83</v>
      </c>
      <c r="F486" s="94">
        <v>5.08</v>
      </c>
      <c r="G486" s="92"/>
      <c r="H486" s="93"/>
    </row>
    <row r="487" spans="1:8" ht="70.5" customHeight="1">
      <c r="A487" s="82"/>
      <c r="B487" s="74" t="s">
        <v>230</v>
      </c>
      <c r="C487" s="87"/>
      <c r="D487" s="63">
        <v>17</v>
      </c>
      <c r="E487" s="94">
        <v>204</v>
      </c>
      <c r="F487" s="94">
        <v>204</v>
      </c>
      <c r="G487" s="92"/>
      <c r="H487" s="93"/>
    </row>
    <row r="488" spans="1:8" ht="70.5" customHeight="1">
      <c r="A488" s="82"/>
      <c r="B488" s="74" t="s">
        <v>230</v>
      </c>
      <c r="C488" s="87"/>
      <c r="D488" s="63">
        <v>17</v>
      </c>
      <c r="E488" s="94">
        <v>34</v>
      </c>
      <c r="F488" s="94">
        <v>34</v>
      </c>
      <c r="G488" s="92"/>
      <c r="H488" s="93"/>
    </row>
    <row r="489" spans="1:8" ht="70.5" customHeight="1">
      <c r="A489" s="181"/>
      <c r="B489" s="133" t="s">
        <v>128</v>
      </c>
      <c r="C489" s="182" t="s">
        <v>82</v>
      </c>
      <c r="D489" s="183"/>
      <c r="E489" s="67">
        <f>SUM(E445:E488)</f>
        <v>479.84000000000003</v>
      </c>
      <c r="F489" s="67">
        <f>SUM(F445:F488)</f>
        <v>480.52</v>
      </c>
      <c r="G489" s="88"/>
      <c r="H489" s="67"/>
    </row>
    <row r="490" spans="1:8" ht="43.5" customHeight="1">
      <c r="A490" s="362"/>
      <c r="B490" s="363"/>
      <c r="C490" s="364"/>
      <c r="D490" s="365"/>
      <c r="E490" s="365"/>
      <c r="F490" s="365"/>
      <c r="G490" s="365"/>
      <c r="H490" s="365"/>
    </row>
    <row r="491" spans="1:8" ht="43.5" customHeight="1">
      <c r="A491" s="670" t="s">
        <v>146</v>
      </c>
      <c r="B491" s="671"/>
      <c r="C491" s="671"/>
      <c r="D491" s="671"/>
      <c r="E491" s="671"/>
      <c r="F491" s="671"/>
      <c r="G491" s="671"/>
      <c r="H491" s="672"/>
    </row>
    <row r="492" spans="1:8" ht="43.5" customHeight="1">
      <c r="A492" s="673" t="s">
        <v>145</v>
      </c>
      <c r="B492" s="674"/>
      <c r="C492" s="674"/>
      <c r="D492" s="674"/>
      <c r="E492" s="674"/>
      <c r="F492" s="674"/>
      <c r="G492" s="674"/>
      <c r="H492" s="675"/>
    </row>
    <row r="493" spans="1:8" ht="43.5" customHeight="1">
      <c r="A493" s="731"/>
      <c r="B493" s="732"/>
      <c r="C493" s="732"/>
      <c r="D493" s="732"/>
      <c r="E493" s="732"/>
      <c r="F493" s="732"/>
      <c r="G493" s="732"/>
      <c r="H493" s="733"/>
    </row>
    <row r="494" spans="1:8" ht="43.5" customHeight="1">
      <c r="A494" s="734"/>
      <c r="B494" s="735"/>
      <c r="C494" s="735"/>
      <c r="D494" s="735"/>
      <c r="E494" s="735"/>
      <c r="F494" s="735"/>
      <c r="G494" s="735"/>
      <c r="H494" s="736"/>
    </row>
    <row r="495" spans="1:8" ht="43.5" customHeight="1">
      <c r="A495" s="680" t="s">
        <v>144</v>
      </c>
      <c r="B495" s="680"/>
      <c r="C495" s="669" t="s">
        <v>143</v>
      </c>
      <c r="D495" s="669"/>
      <c r="E495" s="669"/>
      <c r="F495" s="680" t="s">
        <v>142</v>
      </c>
      <c r="G495" s="680"/>
      <c r="H495" s="89">
        <v>45165</v>
      </c>
    </row>
    <row r="496" spans="1:8" ht="43.5" customHeight="1">
      <c r="A496" s="684" t="s">
        <v>141</v>
      </c>
      <c r="B496" s="684"/>
      <c r="C496" s="669"/>
      <c r="D496" s="669"/>
      <c r="E496" s="669"/>
      <c r="F496" s="680" t="s">
        <v>140</v>
      </c>
      <c r="G496" s="680"/>
      <c r="H496" s="90"/>
    </row>
    <row r="497" spans="1:8" ht="43.5" customHeight="1">
      <c r="A497" s="680" t="s">
        <v>139</v>
      </c>
      <c r="B497" s="680"/>
      <c r="C497" s="669"/>
      <c r="D497" s="669"/>
      <c r="E497" s="669"/>
      <c r="F497" s="684" t="s">
        <v>138</v>
      </c>
      <c r="G497" s="684"/>
      <c r="H497" s="91"/>
    </row>
    <row r="498" spans="1:8" ht="43.5" customHeight="1">
      <c r="A498" s="687" t="s">
        <v>137</v>
      </c>
      <c r="B498" s="685" t="s">
        <v>108</v>
      </c>
      <c r="C498" s="685" t="s">
        <v>109</v>
      </c>
      <c r="D498" s="685" t="s">
        <v>136</v>
      </c>
      <c r="E498" s="685"/>
      <c r="F498" s="685"/>
      <c r="G498" s="685"/>
      <c r="H498" s="669" t="s">
        <v>135</v>
      </c>
    </row>
    <row r="499" spans="1:8" ht="43.5" customHeight="1">
      <c r="A499" s="687"/>
      <c r="B499" s="685"/>
      <c r="C499" s="685"/>
      <c r="D499" s="92" t="s">
        <v>7</v>
      </c>
      <c r="E499" s="92" t="s">
        <v>263</v>
      </c>
      <c r="F499" s="92" t="s">
        <v>263</v>
      </c>
      <c r="G499" s="92"/>
      <c r="H499" s="669"/>
    </row>
    <row r="500" spans="1:8" ht="43.5" customHeight="1">
      <c r="A500" s="52"/>
      <c r="B500" s="68" t="s">
        <v>129</v>
      </c>
      <c r="C500" s="92"/>
      <c r="D500" s="92"/>
      <c r="E500" s="92" t="s">
        <v>148</v>
      </c>
      <c r="F500" s="92" t="s">
        <v>147</v>
      </c>
      <c r="G500" s="92"/>
      <c r="H500" s="93"/>
    </row>
    <row r="501" spans="1:8" ht="43.5" customHeight="1">
      <c r="A501" s="97"/>
      <c r="B501" s="68" t="s">
        <v>264</v>
      </c>
      <c r="C501" s="96"/>
      <c r="D501" s="92"/>
      <c r="E501" s="92"/>
      <c r="F501" s="92"/>
      <c r="G501" s="92"/>
      <c r="H501" s="93"/>
    </row>
    <row r="502" spans="1:8" ht="282.75" customHeight="1">
      <c r="A502" s="62">
        <v>5</v>
      </c>
      <c r="B502" s="99" t="s">
        <v>237</v>
      </c>
      <c r="C502" s="96"/>
      <c r="D502" s="92"/>
      <c r="E502" s="92"/>
      <c r="F502" s="92"/>
      <c r="G502" s="92"/>
      <c r="H502" s="93"/>
    </row>
    <row r="503" spans="1:8" ht="45.75" customHeight="1">
      <c r="A503" s="62"/>
      <c r="B503" s="50" t="s">
        <v>67</v>
      </c>
      <c r="C503" s="96"/>
      <c r="D503" s="92"/>
      <c r="E503" s="92"/>
      <c r="F503" s="92"/>
      <c r="G503" s="92"/>
      <c r="H503" s="93"/>
    </row>
    <row r="504" spans="1:8" ht="45.75" customHeight="1">
      <c r="A504" s="82">
        <v>5.8</v>
      </c>
      <c r="B504" s="74" t="s">
        <v>62</v>
      </c>
      <c r="C504" s="87" t="s">
        <v>82</v>
      </c>
      <c r="D504" s="63">
        <v>1</v>
      </c>
      <c r="E504" s="94">
        <v>3</v>
      </c>
      <c r="F504" s="94">
        <v>3</v>
      </c>
      <c r="G504" s="92"/>
      <c r="H504" s="93"/>
    </row>
    <row r="505" spans="1:8" ht="45.75" customHeight="1">
      <c r="A505" s="82"/>
      <c r="B505" s="74" t="s">
        <v>62</v>
      </c>
      <c r="C505" s="87"/>
      <c r="D505" s="63">
        <v>2</v>
      </c>
      <c r="E505" s="94">
        <v>3</v>
      </c>
      <c r="F505" s="94">
        <v>3</v>
      </c>
      <c r="G505" s="92"/>
      <c r="H505" s="93"/>
    </row>
    <row r="506" spans="1:8" ht="45.75" customHeight="1">
      <c r="A506" s="82"/>
      <c r="B506" s="74" t="s">
        <v>62</v>
      </c>
      <c r="C506" s="87"/>
      <c r="D506" s="63">
        <v>3</v>
      </c>
      <c r="E506" s="94">
        <v>3</v>
      </c>
      <c r="F506" s="94">
        <v>3</v>
      </c>
      <c r="G506" s="92"/>
      <c r="H506" s="93"/>
    </row>
    <row r="507" spans="1:8" ht="45.75" customHeight="1">
      <c r="A507" s="82"/>
      <c r="B507" s="74" t="s">
        <v>62</v>
      </c>
      <c r="C507" s="87"/>
      <c r="D507" s="63">
        <v>4</v>
      </c>
      <c r="E507" s="94">
        <v>3</v>
      </c>
      <c r="F507" s="94">
        <v>3</v>
      </c>
      <c r="G507" s="92"/>
      <c r="H507" s="93"/>
    </row>
    <row r="508" spans="1:8" ht="45.75" customHeight="1">
      <c r="A508" s="82"/>
      <c r="B508" s="74" t="s">
        <v>62</v>
      </c>
      <c r="C508" s="87"/>
      <c r="D508" s="63">
        <v>5</v>
      </c>
      <c r="E508" s="94">
        <v>3</v>
      </c>
      <c r="F508" s="94">
        <v>3</v>
      </c>
      <c r="G508" s="92"/>
      <c r="H508" s="93"/>
    </row>
    <row r="509" spans="1:8" ht="45.75" customHeight="1">
      <c r="A509" s="82"/>
      <c r="B509" s="74" t="s">
        <v>62</v>
      </c>
      <c r="C509" s="87"/>
      <c r="D509" s="63">
        <v>6</v>
      </c>
      <c r="E509" s="94">
        <v>3</v>
      </c>
      <c r="F509" s="94">
        <v>3</v>
      </c>
      <c r="G509" s="92"/>
      <c r="H509" s="93"/>
    </row>
    <row r="510" spans="1:8" ht="45.75" customHeight="1">
      <c r="A510" s="82"/>
      <c r="B510" s="74" t="s">
        <v>62</v>
      </c>
      <c r="C510" s="87"/>
      <c r="D510" s="63">
        <v>7</v>
      </c>
      <c r="E510" s="94">
        <v>3</v>
      </c>
      <c r="F510" s="94">
        <v>3</v>
      </c>
      <c r="G510" s="92"/>
      <c r="H510" s="93"/>
    </row>
    <row r="511" spans="1:8" ht="45.75" customHeight="1">
      <c r="A511" s="82"/>
      <c r="B511" s="74" t="s">
        <v>62</v>
      </c>
      <c r="C511" s="87"/>
      <c r="D511" s="63">
        <v>8</v>
      </c>
      <c r="E511" s="94">
        <v>3</v>
      </c>
      <c r="F511" s="94">
        <v>3</v>
      </c>
      <c r="G511" s="92"/>
      <c r="H511" s="93"/>
    </row>
    <row r="512" spans="1:8" ht="45.75" customHeight="1">
      <c r="A512" s="82"/>
      <c r="B512" s="74" t="s">
        <v>62</v>
      </c>
      <c r="C512" s="87"/>
      <c r="D512" s="63">
        <v>9</v>
      </c>
      <c r="E512" s="94">
        <v>3</v>
      </c>
      <c r="F512" s="94">
        <v>3</v>
      </c>
      <c r="G512" s="92"/>
      <c r="H512" s="93"/>
    </row>
    <row r="513" spans="1:8" ht="45.75" customHeight="1">
      <c r="A513" s="82"/>
      <c r="B513" s="74" t="s">
        <v>62</v>
      </c>
      <c r="C513" s="87"/>
      <c r="D513" s="63">
        <v>10</v>
      </c>
      <c r="E513" s="94">
        <v>3</v>
      </c>
      <c r="F513" s="94">
        <v>3</v>
      </c>
      <c r="G513" s="92"/>
      <c r="H513" s="93"/>
    </row>
    <row r="514" spans="1:8" ht="45.75" customHeight="1">
      <c r="A514" s="82"/>
      <c r="B514" s="74" t="s">
        <v>62</v>
      </c>
      <c r="C514" s="87"/>
      <c r="D514" s="63">
        <v>11</v>
      </c>
      <c r="E514" s="94">
        <v>3</v>
      </c>
      <c r="F514" s="94">
        <v>3</v>
      </c>
      <c r="G514" s="92"/>
      <c r="H514" s="93"/>
    </row>
    <row r="515" spans="1:8" ht="45.75" customHeight="1">
      <c r="A515" s="82"/>
      <c r="B515" s="74" t="s">
        <v>62</v>
      </c>
      <c r="C515" s="87"/>
      <c r="D515" s="63">
        <v>12</v>
      </c>
      <c r="E515" s="94">
        <v>3</v>
      </c>
      <c r="F515" s="94">
        <v>3</v>
      </c>
      <c r="G515" s="92"/>
      <c r="H515" s="93"/>
    </row>
    <row r="516" spans="1:8" ht="45.75" customHeight="1">
      <c r="A516" s="82"/>
      <c r="B516" s="74" t="s">
        <v>62</v>
      </c>
      <c r="C516" s="87"/>
      <c r="D516" s="63">
        <v>13</v>
      </c>
      <c r="E516" s="94">
        <v>3</v>
      </c>
      <c r="F516" s="94">
        <v>3</v>
      </c>
      <c r="G516" s="92"/>
      <c r="H516" s="93"/>
    </row>
    <row r="517" spans="1:8" ht="45.75" customHeight="1">
      <c r="A517" s="82"/>
      <c r="B517" s="74" t="s">
        <v>62</v>
      </c>
      <c r="C517" s="87"/>
      <c r="D517" s="63">
        <v>14</v>
      </c>
      <c r="E517" s="94">
        <v>3</v>
      </c>
      <c r="F517" s="94">
        <v>3</v>
      </c>
      <c r="G517" s="92"/>
      <c r="H517" s="93"/>
    </row>
    <row r="518" spans="1:8" ht="45.75" customHeight="1">
      <c r="A518" s="82"/>
      <c r="B518" s="74" t="s">
        <v>62</v>
      </c>
      <c r="C518" s="87"/>
      <c r="D518" s="63">
        <v>15</v>
      </c>
      <c r="E518" s="94">
        <v>3</v>
      </c>
      <c r="F518" s="94">
        <v>3</v>
      </c>
      <c r="G518" s="92"/>
      <c r="H518" s="93"/>
    </row>
    <row r="519" spans="1:8" ht="45.75" customHeight="1">
      <c r="A519" s="82"/>
      <c r="B519" s="74" t="s">
        <v>62</v>
      </c>
      <c r="C519" s="87"/>
      <c r="D519" s="63">
        <v>16</v>
      </c>
      <c r="E519" s="94">
        <v>3</v>
      </c>
      <c r="F519" s="94">
        <v>3</v>
      </c>
      <c r="G519" s="92"/>
      <c r="H519" s="93"/>
    </row>
    <row r="520" spans="1:8" ht="45.75" customHeight="1">
      <c r="A520" s="82"/>
      <c r="B520" s="74" t="s">
        <v>62</v>
      </c>
      <c r="C520" s="87"/>
      <c r="D520" s="63">
        <v>17</v>
      </c>
      <c r="E520" s="94">
        <v>3</v>
      </c>
      <c r="F520" s="94">
        <v>3</v>
      </c>
      <c r="G520" s="92"/>
      <c r="H520" s="93"/>
    </row>
    <row r="521" spans="1:8" ht="45.75" customHeight="1">
      <c r="A521" s="181"/>
      <c r="B521" s="133" t="s">
        <v>128</v>
      </c>
      <c r="C521" s="182" t="s">
        <v>82</v>
      </c>
      <c r="D521" s="183"/>
      <c r="E521" s="67">
        <f>SUM(E504:E520)</f>
        <v>51</v>
      </c>
      <c r="F521" s="67">
        <f>SUM(F504:F520)</f>
        <v>51</v>
      </c>
      <c r="G521" s="88"/>
      <c r="H521" s="67"/>
    </row>
    <row r="522" spans="1:8" ht="53.25" customHeight="1">
      <c r="A522" s="362"/>
      <c r="B522" s="363"/>
      <c r="C522" s="364"/>
      <c r="D522" s="365"/>
      <c r="E522" s="365"/>
      <c r="F522" s="365"/>
      <c r="G522" s="365"/>
      <c r="H522" s="365"/>
    </row>
    <row r="523" spans="1:8" ht="57.75" customHeight="1">
      <c r="A523" s="670" t="s">
        <v>146</v>
      </c>
      <c r="B523" s="671"/>
      <c r="C523" s="671"/>
      <c r="D523" s="671"/>
      <c r="E523" s="671"/>
      <c r="F523" s="671"/>
      <c r="G523" s="671"/>
      <c r="H523" s="672"/>
    </row>
    <row r="524" spans="1:8" ht="57.75" customHeight="1">
      <c r="A524" s="673" t="s">
        <v>145</v>
      </c>
      <c r="B524" s="674"/>
      <c r="C524" s="674"/>
      <c r="D524" s="674"/>
      <c r="E524" s="674"/>
      <c r="F524" s="674"/>
      <c r="G524" s="674"/>
      <c r="H524" s="675"/>
    </row>
    <row r="525" spans="1:8" ht="53.25" customHeight="1">
      <c r="A525" s="676"/>
      <c r="B525" s="677"/>
      <c r="C525" s="677"/>
      <c r="D525" s="677"/>
      <c r="E525" s="677"/>
      <c r="F525" s="677"/>
      <c r="G525" s="677"/>
      <c r="H525" s="678"/>
    </row>
    <row r="526" spans="1:8" ht="53.25" customHeight="1">
      <c r="A526" s="679"/>
      <c r="B526" s="679"/>
      <c r="C526" s="679"/>
      <c r="D526" s="679"/>
      <c r="E526" s="679"/>
      <c r="F526" s="679"/>
      <c r="G526" s="679"/>
      <c r="H526" s="679"/>
    </row>
    <row r="527" spans="1:8" ht="43.5" customHeight="1">
      <c r="A527" s="680" t="s">
        <v>144</v>
      </c>
      <c r="B527" s="680"/>
      <c r="C527" s="669" t="s">
        <v>143</v>
      </c>
      <c r="D527" s="669"/>
      <c r="E527" s="669"/>
      <c r="F527" s="680" t="s">
        <v>142</v>
      </c>
      <c r="G527" s="680"/>
      <c r="H527" s="89">
        <v>45176</v>
      </c>
    </row>
    <row r="528" spans="1:8" ht="43.5" customHeight="1">
      <c r="A528" s="684" t="s">
        <v>141</v>
      </c>
      <c r="B528" s="684"/>
      <c r="C528" s="669"/>
      <c r="D528" s="669"/>
      <c r="E528" s="669"/>
      <c r="F528" s="680" t="s">
        <v>140</v>
      </c>
      <c r="G528" s="680"/>
      <c r="H528" s="90"/>
    </row>
    <row r="529" spans="1:8" ht="43.5" customHeight="1">
      <c r="A529" s="680" t="s">
        <v>139</v>
      </c>
      <c r="B529" s="680"/>
      <c r="C529" s="669"/>
      <c r="D529" s="669"/>
      <c r="E529" s="669"/>
      <c r="F529" s="684" t="s">
        <v>138</v>
      </c>
      <c r="G529" s="684"/>
      <c r="H529" s="91"/>
    </row>
    <row r="530" spans="1:8" ht="70.5" customHeight="1">
      <c r="A530" s="687" t="s">
        <v>137</v>
      </c>
      <c r="B530" s="685" t="s">
        <v>108</v>
      </c>
      <c r="C530" s="685" t="s">
        <v>109</v>
      </c>
      <c r="D530" s="685" t="s">
        <v>136</v>
      </c>
      <c r="E530" s="685"/>
      <c r="F530" s="685"/>
      <c r="G530" s="685"/>
      <c r="H530" s="669" t="s">
        <v>135</v>
      </c>
    </row>
    <row r="531" spans="1:8" ht="70.5" customHeight="1">
      <c r="A531" s="687"/>
      <c r="B531" s="685"/>
      <c r="C531" s="685"/>
      <c r="D531" s="92" t="s">
        <v>7</v>
      </c>
      <c r="E531" s="92" t="s">
        <v>134</v>
      </c>
      <c r="F531" s="92" t="s">
        <v>150</v>
      </c>
      <c r="G531" s="92" t="s">
        <v>265</v>
      </c>
      <c r="H531" s="669"/>
    </row>
    <row r="532" spans="1:8" ht="70.5" customHeight="1">
      <c r="A532" s="52"/>
      <c r="B532" s="68" t="s">
        <v>132</v>
      </c>
      <c r="C532" s="92"/>
      <c r="D532" s="92"/>
      <c r="E532" s="92"/>
      <c r="F532" s="92"/>
      <c r="G532" s="92"/>
      <c r="H532" s="93"/>
    </row>
    <row r="533" spans="1:8" ht="70.5" customHeight="1">
      <c r="A533" s="97"/>
      <c r="B533" s="68"/>
      <c r="C533" s="96"/>
      <c r="D533" s="92"/>
      <c r="E533" s="92"/>
      <c r="F533" s="92"/>
      <c r="G533" s="92"/>
      <c r="H533" s="93"/>
    </row>
    <row r="534" spans="1:8" ht="258" customHeight="1">
      <c r="A534" s="62">
        <v>6</v>
      </c>
      <c r="B534" s="101" t="s">
        <v>17</v>
      </c>
      <c r="C534" s="96"/>
      <c r="D534" s="92"/>
      <c r="E534" s="92"/>
      <c r="F534" s="92"/>
      <c r="G534" s="92"/>
      <c r="H534" s="93"/>
    </row>
    <row r="535" spans="1:8" ht="70.5" customHeight="1">
      <c r="A535" s="98"/>
      <c r="B535" s="74" t="s">
        <v>151</v>
      </c>
      <c r="C535" s="87"/>
      <c r="D535" s="92"/>
      <c r="E535" s="92"/>
      <c r="F535" s="92"/>
      <c r="G535" s="92"/>
      <c r="H535" s="93"/>
    </row>
    <row r="536" spans="1:8" ht="70.5" customHeight="1">
      <c r="A536" s="98"/>
      <c r="B536" s="61" t="s">
        <v>153</v>
      </c>
      <c r="C536" s="87" t="s">
        <v>152</v>
      </c>
      <c r="D536" s="63">
        <v>2</v>
      </c>
      <c r="E536" s="94">
        <v>10.5</v>
      </c>
      <c r="F536" s="94">
        <v>10</v>
      </c>
      <c r="G536" s="94">
        <v>4</v>
      </c>
      <c r="H536" s="94">
        <f>(F536+G536)*D536*E536/12</f>
        <v>24.5</v>
      </c>
    </row>
    <row r="537" spans="1:8" ht="70.5" customHeight="1">
      <c r="A537" s="98"/>
      <c r="B537" s="44"/>
      <c r="C537" s="87"/>
      <c r="D537" s="63">
        <v>2</v>
      </c>
      <c r="E537" s="94">
        <v>10</v>
      </c>
      <c r="F537" s="94">
        <v>10</v>
      </c>
      <c r="G537" s="94">
        <v>4</v>
      </c>
      <c r="H537" s="94">
        <f t="shared" ref="H537:H538" si="0">(F537+G537)*D537*E537/12</f>
        <v>23.333333333333332</v>
      </c>
    </row>
    <row r="538" spans="1:8" ht="70.5" customHeight="1">
      <c r="A538" s="98"/>
      <c r="B538" s="44" t="s">
        <v>266</v>
      </c>
      <c r="C538" s="87"/>
      <c r="D538" s="63">
        <v>2</v>
      </c>
      <c r="E538" s="94">
        <v>8</v>
      </c>
      <c r="F538" s="94">
        <v>10</v>
      </c>
      <c r="G538" s="94">
        <v>4</v>
      </c>
      <c r="H538" s="94">
        <f t="shared" si="0"/>
        <v>18.666666666666668</v>
      </c>
    </row>
    <row r="539" spans="1:8" ht="70.5" customHeight="1">
      <c r="A539" s="98"/>
      <c r="B539" s="85"/>
      <c r="C539" s="87"/>
      <c r="D539" s="63"/>
      <c r="E539" s="63"/>
      <c r="F539" s="92"/>
      <c r="G539" s="92"/>
      <c r="H539" s="95"/>
    </row>
    <row r="540" spans="1:8" ht="70.5" customHeight="1">
      <c r="A540" s="181"/>
      <c r="B540" s="133" t="s">
        <v>128</v>
      </c>
      <c r="C540" s="184" t="s">
        <v>152</v>
      </c>
      <c r="D540" s="183"/>
      <c r="E540" s="67"/>
      <c r="F540" s="67"/>
      <c r="G540" s="88"/>
      <c r="H540" s="67">
        <f>SUM(H536:H539)</f>
        <v>66.5</v>
      </c>
    </row>
    <row r="543" spans="1:8" ht="60">
      <c r="A543" s="670" t="s">
        <v>146</v>
      </c>
      <c r="B543" s="671"/>
      <c r="C543" s="671"/>
      <c r="D543" s="671"/>
      <c r="E543" s="671"/>
      <c r="F543" s="671"/>
      <c r="G543" s="671"/>
      <c r="H543" s="672"/>
    </row>
    <row r="544" spans="1:8" ht="54.75" customHeight="1">
      <c r="A544" s="673" t="s">
        <v>145</v>
      </c>
      <c r="B544" s="674"/>
      <c r="C544" s="674"/>
      <c r="D544" s="674"/>
      <c r="E544" s="674"/>
      <c r="F544" s="674"/>
      <c r="G544" s="674"/>
      <c r="H544" s="675"/>
    </row>
    <row r="545" spans="1:8" ht="35.25">
      <c r="A545" s="676"/>
      <c r="B545" s="677"/>
      <c r="C545" s="677"/>
      <c r="D545" s="677"/>
      <c r="E545" s="677"/>
      <c r="F545" s="677"/>
      <c r="G545" s="677"/>
      <c r="H545" s="678"/>
    </row>
    <row r="546" spans="1:8" ht="33.75">
      <c r="A546" s="679"/>
      <c r="B546" s="679"/>
      <c r="C546" s="679"/>
      <c r="D546" s="679"/>
      <c r="E546" s="679"/>
      <c r="F546" s="679"/>
      <c r="G546" s="679"/>
      <c r="H546" s="679"/>
    </row>
    <row r="547" spans="1:8" ht="45" customHeight="1">
      <c r="A547" s="680" t="s">
        <v>144</v>
      </c>
      <c r="B547" s="680"/>
      <c r="C547" s="669" t="s">
        <v>143</v>
      </c>
      <c r="D547" s="669"/>
      <c r="E547" s="669"/>
      <c r="F547" s="680" t="s">
        <v>142</v>
      </c>
      <c r="G547" s="680"/>
      <c r="H547" s="89">
        <v>45173</v>
      </c>
    </row>
    <row r="548" spans="1:8" ht="45" customHeight="1">
      <c r="A548" s="684" t="s">
        <v>141</v>
      </c>
      <c r="B548" s="684"/>
      <c r="C548" s="669"/>
      <c r="D548" s="669"/>
      <c r="E548" s="669"/>
      <c r="F548" s="680" t="s">
        <v>140</v>
      </c>
      <c r="G548" s="680"/>
      <c r="H548" s="90"/>
    </row>
    <row r="549" spans="1:8" ht="45" customHeight="1">
      <c r="A549" s="680" t="s">
        <v>139</v>
      </c>
      <c r="B549" s="680"/>
      <c r="C549" s="669"/>
      <c r="D549" s="669"/>
      <c r="E549" s="669"/>
      <c r="F549" s="684" t="s">
        <v>138</v>
      </c>
      <c r="G549" s="684"/>
      <c r="H549" s="91"/>
    </row>
    <row r="550" spans="1:8" ht="37.5">
      <c r="A550" s="687" t="s">
        <v>137</v>
      </c>
      <c r="B550" s="685" t="s">
        <v>108</v>
      </c>
      <c r="C550" s="685" t="s">
        <v>109</v>
      </c>
      <c r="D550" s="685" t="s">
        <v>136</v>
      </c>
      <c r="E550" s="685"/>
      <c r="F550" s="685"/>
      <c r="G550" s="685"/>
      <c r="H550" s="669" t="s">
        <v>135</v>
      </c>
    </row>
    <row r="551" spans="1:8" ht="37.5">
      <c r="A551" s="687"/>
      <c r="B551" s="685"/>
      <c r="C551" s="685"/>
      <c r="D551" s="92" t="s">
        <v>7</v>
      </c>
      <c r="E551" s="92" t="s">
        <v>134</v>
      </c>
      <c r="F551" s="92" t="s">
        <v>150</v>
      </c>
      <c r="G551" s="92" t="s">
        <v>265</v>
      </c>
      <c r="H551" s="669"/>
    </row>
    <row r="552" spans="1:8" ht="52.5" customHeight="1">
      <c r="A552" s="52"/>
      <c r="B552" s="68" t="s">
        <v>130</v>
      </c>
      <c r="C552" s="92"/>
      <c r="D552" s="92"/>
      <c r="E552" s="92"/>
      <c r="F552" s="92"/>
      <c r="G552" s="92"/>
      <c r="H552" s="93"/>
    </row>
    <row r="553" spans="1:8" ht="37.5">
      <c r="A553" s="97"/>
      <c r="B553" s="68"/>
      <c r="C553" s="96"/>
      <c r="D553" s="92"/>
      <c r="E553" s="92"/>
      <c r="F553" s="92"/>
      <c r="G553" s="92"/>
      <c r="H553" s="93"/>
    </row>
    <row r="554" spans="1:8" ht="291" customHeight="1">
      <c r="A554" s="62">
        <v>6</v>
      </c>
      <c r="B554" s="101" t="s">
        <v>17</v>
      </c>
      <c r="C554" s="96"/>
      <c r="D554" s="92"/>
      <c r="E554" s="92"/>
      <c r="F554" s="92"/>
      <c r="G554" s="92"/>
      <c r="H554" s="93"/>
    </row>
    <row r="555" spans="1:8" ht="61.5" customHeight="1">
      <c r="A555" s="98"/>
      <c r="B555" s="74" t="s">
        <v>151</v>
      </c>
      <c r="C555" s="87"/>
      <c r="D555" s="92"/>
      <c r="E555" s="92"/>
      <c r="F555" s="92"/>
      <c r="G555" s="92"/>
      <c r="H555" s="93"/>
    </row>
    <row r="556" spans="1:8" ht="51.75" customHeight="1">
      <c r="A556" s="98"/>
      <c r="B556" s="61" t="s">
        <v>153</v>
      </c>
      <c r="C556" s="87" t="s">
        <v>152</v>
      </c>
      <c r="D556" s="63">
        <v>2</v>
      </c>
      <c r="E556" s="94">
        <v>26.25</v>
      </c>
      <c r="F556" s="94">
        <v>10</v>
      </c>
      <c r="G556" s="94">
        <v>4</v>
      </c>
      <c r="H556" s="94">
        <f>(F556+G556)*D556*E556/12</f>
        <v>61.25</v>
      </c>
    </row>
    <row r="557" spans="1:8" ht="51.75" customHeight="1">
      <c r="A557" s="98"/>
      <c r="B557" s="44"/>
      <c r="C557" s="87"/>
      <c r="D557" s="63">
        <v>2</v>
      </c>
      <c r="E557" s="94">
        <v>69.33</v>
      </c>
      <c r="F557" s="94">
        <v>10</v>
      </c>
      <c r="G557" s="94">
        <v>4</v>
      </c>
      <c r="H557" s="94">
        <f t="shared" ref="H557:H561" si="1">(F557+G557)*D557*E557/12</f>
        <v>161.77000000000001</v>
      </c>
    </row>
    <row r="558" spans="1:8" ht="51.75" customHeight="1">
      <c r="A558" s="98"/>
      <c r="B558" s="44"/>
      <c r="C558" s="87"/>
      <c r="D558" s="63">
        <v>2</v>
      </c>
      <c r="E558" s="94">
        <v>13.58</v>
      </c>
      <c r="F558" s="94">
        <v>10</v>
      </c>
      <c r="G558" s="94">
        <v>4</v>
      </c>
      <c r="H558" s="94">
        <f t="shared" si="1"/>
        <v>31.686666666666667</v>
      </c>
    </row>
    <row r="559" spans="1:8" ht="51.75" customHeight="1">
      <c r="A559" s="98"/>
      <c r="B559" s="44"/>
      <c r="C559" s="87"/>
      <c r="D559" s="63">
        <v>2</v>
      </c>
      <c r="E559" s="94">
        <v>2.66</v>
      </c>
      <c r="F559" s="94">
        <v>10</v>
      </c>
      <c r="G559" s="94">
        <v>4</v>
      </c>
      <c r="H559" s="94">
        <f t="shared" si="1"/>
        <v>6.206666666666667</v>
      </c>
    </row>
    <row r="560" spans="1:8" ht="51.75" customHeight="1">
      <c r="A560" s="98"/>
      <c r="B560" s="44"/>
      <c r="C560" s="87"/>
      <c r="D560" s="63">
        <v>2</v>
      </c>
      <c r="E560" s="94">
        <v>17.25</v>
      </c>
      <c r="F560" s="94">
        <v>10</v>
      </c>
      <c r="G560" s="94">
        <v>4</v>
      </c>
      <c r="H560" s="94">
        <f t="shared" si="1"/>
        <v>40.25</v>
      </c>
    </row>
    <row r="561" spans="1:8" ht="51.75" customHeight="1">
      <c r="A561" s="98"/>
      <c r="B561" s="44" t="s">
        <v>266</v>
      </c>
      <c r="C561" s="87"/>
      <c r="D561" s="63">
        <v>2</v>
      </c>
      <c r="E561" s="94">
        <v>60</v>
      </c>
      <c r="F561" s="94">
        <v>10</v>
      </c>
      <c r="G561" s="94">
        <v>4</v>
      </c>
      <c r="H561" s="94">
        <f t="shared" si="1"/>
        <v>140</v>
      </c>
    </row>
    <row r="562" spans="1:8" ht="51.75" customHeight="1">
      <c r="A562" s="98"/>
      <c r="B562" s="85"/>
      <c r="C562" s="87"/>
      <c r="D562" s="63"/>
      <c r="E562" s="63"/>
      <c r="F562" s="92"/>
      <c r="G562" s="92"/>
      <c r="H562" s="95"/>
    </row>
    <row r="563" spans="1:8" ht="51.75" customHeight="1">
      <c r="A563" s="181"/>
      <c r="B563" s="133" t="s">
        <v>128</v>
      </c>
      <c r="C563" s="184" t="s">
        <v>152</v>
      </c>
      <c r="D563" s="183"/>
      <c r="E563" s="67"/>
      <c r="F563" s="67"/>
      <c r="G563" s="88"/>
      <c r="H563" s="67">
        <f>SUM(H556:H562)</f>
        <v>441.16333333333336</v>
      </c>
    </row>
    <row r="565" spans="1:8" ht="60">
      <c r="A565" s="670" t="s">
        <v>146</v>
      </c>
      <c r="B565" s="671"/>
      <c r="C565" s="671"/>
      <c r="D565" s="671"/>
      <c r="E565" s="671"/>
      <c r="F565" s="671"/>
      <c r="G565" s="671"/>
      <c r="H565" s="672"/>
    </row>
    <row r="566" spans="1:8" ht="45">
      <c r="A566" s="673" t="s">
        <v>145</v>
      </c>
      <c r="B566" s="674"/>
      <c r="C566" s="674"/>
      <c r="D566" s="674"/>
      <c r="E566" s="674"/>
      <c r="F566" s="674"/>
      <c r="G566" s="674"/>
      <c r="H566" s="675"/>
    </row>
    <row r="567" spans="1:8" ht="35.25">
      <c r="A567" s="676"/>
      <c r="B567" s="677"/>
      <c r="C567" s="677"/>
      <c r="D567" s="677"/>
      <c r="E567" s="677"/>
      <c r="F567" s="677"/>
      <c r="G567" s="677"/>
      <c r="H567" s="678"/>
    </row>
    <row r="568" spans="1:8" ht="33.75">
      <c r="A568" s="679"/>
      <c r="B568" s="679"/>
      <c r="C568" s="679"/>
      <c r="D568" s="679"/>
      <c r="E568" s="679"/>
      <c r="F568" s="679"/>
      <c r="G568" s="679"/>
      <c r="H568" s="679"/>
    </row>
    <row r="569" spans="1:8" ht="45" customHeight="1">
      <c r="A569" s="680" t="s">
        <v>144</v>
      </c>
      <c r="B569" s="680"/>
      <c r="C569" s="669" t="s">
        <v>143</v>
      </c>
      <c r="D569" s="669"/>
      <c r="E569" s="669"/>
      <c r="F569" s="680" t="s">
        <v>142</v>
      </c>
      <c r="G569" s="680"/>
      <c r="H569" s="89">
        <v>45173</v>
      </c>
    </row>
    <row r="570" spans="1:8" ht="45" customHeight="1">
      <c r="A570" s="684" t="s">
        <v>141</v>
      </c>
      <c r="B570" s="684"/>
      <c r="C570" s="669"/>
      <c r="D570" s="669"/>
      <c r="E570" s="669"/>
      <c r="F570" s="680" t="s">
        <v>140</v>
      </c>
      <c r="G570" s="680"/>
      <c r="H570" s="90"/>
    </row>
    <row r="571" spans="1:8" ht="45" customHeight="1">
      <c r="A571" s="680" t="s">
        <v>139</v>
      </c>
      <c r="B571" s="680"/>
      <c r="C571" s="669"/>
      <c r="D571" s="669"/>
      <c r="E571" s="669"/>
      <c r="F571" s="684" t="s">
        <v>138</v>
      </c>
      <c r="G571" s="684"/>
      <c r="H571" s="91"/>
    </row>
    <row r="572" spans="1:8" ht="37.5">
      <c r="A572" s="687" t="s">
        <v>137</v>
      </c>
      <c r="B572" s="685" t="s">
        <v>108</v>
      </c>
      <c r="C572" s="685" t="s">
        <v>109</v>
      </c>
      <c r="D572" s="685" t="s">
        <v>136</v>
      </c>
      <c r="E572" s="685"/>
      <c r="F572" s="685"/>
      <c r="G572" s="685"/>
      <c r="H572" s="669" t="s">
        <v>135</v>
      </c>
    </row>
    <row r="573" spans="1:8" ht="37.5">
      <c r="A573" s="687"/>
      <c r="B573" s="685"/>
      <c r="C573" s="685"/>
      <c r="D573" s="92" t="s">
        <v>7</v>
      </c>
      <c r="E573" s="92" t="s">
        <v>134</v>
      </c>
      <c r="F573" s="92" t="s">
        <v>150</v>
      </c>
      <c r="G573" s="92" t="s">
        <v>265</v>
      </c>
      <c r="H573" s="669"/>
    </row>
    <row r="574" spans="1:8" ht="37.5">
      <c r="A574" s="52"/>
      <c r="B574" s="68" t="s">
        <v>129</v>
      </c>
      <c r="C574" s="92"/>
      <c r="D574" s="92"/>
      <c r="E574" s="92"/>
      <c r="F574" s="92"/>
      <c r="G574" s="92"/>
      <c r="H574" s="93"/>
    </row>
    <row r="575" spans="1:8" ht="37.5">
      <c r="A575" s="97"/>
      <c r="B575" s="68"/>
      <c r="C575" s="96"/>
      <c r="D575" s="92"/>
      <c r="E575" s="92"/>
      <c r="F575" s="92"/>
      <c r="G575" s="92"/>
      <c r="H575" s="93"/>
    </row>
    <row r="576" spans="1:8" ht="299.25" customHeight="1">
      <c r="A576" s="62">
        <v>6</v>
      </c>
      <c r="B576" s="101" t="s">
        <v>17</v>
      </c>
      <c r="C576" s="96"/>
      <c r="D576" s="92"/>
      <c r="E576" s="92"/>
      <c r="F576" s="92"/>
      <c r="G576" s="92"/>
      <c r="H576" s="93"/>
    </row>
    <row r="577" spans="1:8" ht="63.75" customHeight="1">
      <c r="A577" s="98"/>
      <c r="B577" s="74" t="s">
        <v>151</v>
      </c>
      <c r="C577" s="87"/>
      <c r="D577" s="92"/>
      <c r="E577" s="92"/>
      <c r="F577" s="92"/>
      <c r="G577" s="92"/>
      <c r="H577" s="93"/>
    </row>
    <row r="578" spans="1:8" ht="63.75" customHeight="1">
      <c r="A578" s="98"/>
      <c r="B578" s="61" t="s">
        <v>153</v>
      </c>
      <c r="C578" s="87" t="s">
        <v>152</v>
      </c>
      <c r="D578" s="63">
        <v>2</v>
      </c>
      <c r="E578" s="94">
        <v>69.33</v>
      </c>
      <c r="F578" s="94">
        <v>10</v>
      </c>
      <c r="G578" s="94">
        <v>4</v>
      </c>
      <c r="H578" s="94">
        <f>(F578+G578)*D578*E578/12</f>
        <v>161.77000000000001</v>
      </c>
    </row>
    <row r="579" spans="1:8" ht="63.75" customHeight="1">
      <c r="A579" s="98"/>
      <c r="B579" s="44"/>
      <c r="C579" s="87"/>
      <c r="D579" s="63">
        <v>2</v>
      </c>
      <c r="E579" s="94">
        <v>21.75</v>
      </c>
      <c r="F579" s="94">
        <v>10</v>
      </c>
      <c r="G579" s="94">
        <v>4</v>
      </c>
      <c r="H579" s="94">
        <f t="shared" ref="H579:H584" si="2">(F579+G579)*D579*E579/12</f>
        <v>50.75</v>
      </c>
    </row>
    <row r="580" spans="1:8" ht="63.75" customHeight="1">
      <c r="A580" s="98"/>
      <c r="B580" s="44"/>
      <c r="C580" s="87"/>
      <c r="D580" s="63">
        <v>2</v>
      </c>
      <c r="E580" s="94">
        <v>2.66</v>
      </c>
      <c r="F580" s="94">
        <v>10</v>
      </c>
      <c r="G580" s="94">
        <v>4</v>
      </c>
      <c r="H580" s="94">
        <f t="shared" si="2"/>
        <v>6.206666666666667</v>
      </c>
    </row>
    <row r="581" spans="1:8" ht="63.75" customHeight="1">
      <c r="A581" s="98"/>
      <c r="B581" s="44"/>
      <c r="C581" s="87"/>
      <c r="D581" s="63">
        <v>2</v>
      </c>
      <c r="E581" s="94">
        <v>17.25</v>
      </c>
      <c r="F581" s="94">
        <v>10</v>
      </c>
      <c r="G581" s="94">
        <v>4</v>
      </c>
      <c r="H581" s="94">
        <f t="shared" si="2"/>
        <v>40.25</v>
      </c>
    </row>
    <row r="582" spans="1:8" ht="63.75" customHeight="1">
      <c r="A582" s="98"/>
      <c r="B582" s="44"/>
      <c r="C582" s="87"/>
      <c r="D582" s="63">
        <v>2</v>
      </c>
      <c r="E582" s="94">
        <v>13.58</v>
      </c>
      <c r="F582" s="94">
        <v>10</v>
      </c>
      <c r="G582" s="94">
        <v>4</v>
      </c>
      <c r="H582" s="94">
        <f t="shared" si="2"/>
        <v>31.686666666666667</v>
      </c>
    </row>
    <row r="583" spans="1:8" ht="63.75" customHeight="1">
      <c r="A583" s="98"/>
      <c r="B583" s="44"/>
      <c r="C583" s="87"/>
      <c r="D583" s="63">
        <v>2</v>
      </c>
      <c r="E583" s="94">
        <v>22.75</v>
      </c>
      <c r="F583" s="94">
        <v>10</v>
      </c>
      <c r="G583" s="94">
        <v>4</v>
      </c>
      <c r="H583" s="94">
        <f t="shared" si="2"/>
        <v>53.083333333333336</v>
      </c>
    </row>
    <row r="584" spans="1:8" ht="63.75" customHeight="1">
      <c r="A584" s="98"/>
      <c r="B584" s="44" t="s">
        <v>266</v>
      </c>
      <c r="C584" s="87"/>
      <c r="D584" s="63">
        <v>2</v>
      </c>
      <c r="E584" s="94">
        <v>60</v>
      </c>
      <c r="F584" s="94">
        <v>10</v>
      </c>
      <c r="G584" s="94">
        <v>4</v>
      </c>
      <c r="H584" s="94">
        <f t="shared" si="2"/>
        <v>140</v>
      </c>
    </row>
    <row r="585" spans="1:8" ht="63.75" customHeight="1">
      <c r="A585" s="98"/>
      <c r="B585" s="85"/>
      <c r="C585" s="87"/>
      <c r="D585" s="63"/>
      <c r="E585" s="63"/>
      <c r="F585" s="92"/>
      <c r="G585" s="92"/>
      <c r="H585" s="95"/>
    </row>
    <row r="586" spans="1:8" ht="63.75" customHeight="1">
      <c r="A586" s="181"/>
      <c r="B586" s="133" t="s">
        <v>128</v>
      </c>
      <c r="C586" s="184" t="s">
        <v>152</v>
      </c>
      <c r="D586" s="183"/>
      <c r="E586" s="67"/>
      <c r="F586" s="67"/>
      <c r="G586" s="88"/>
      <c r="H586" s="67">
        <f>SUM(H578:H585)</f>
        <v>483.74666666666667</v>
      </c>
    </row>
    <row r="588" spans="1:8" ht="60">
      <c r="A588" s="670" t="s">
        <v>146</v>
      </c>
      <c r="B588" s="671"/>
      <c r="C588" s="671"/>
      <c r="D588" s="671"/>
      <c r="E588" s="671"/>
      <c r="F588" s="671"/>
      <c r="G588" s="671"/>
      <c r="H588" s="672"/>
    </row>
    <row r="589" spans="1:8" ht="45">
      <c r="A589" s="673" t="s">
        <v>145</v>
      </c>
      <c r="B589" s="674"/>
      <c r="C589" s="674"/>
      <c r="D589" s="674"/>
      <c r="E589" s="674"/>
      <c r="F589" s="674"/>
      <c r="G589" s="674"/>
      <c r="H589" s="675"/>
    </row>
    <row r="590" spans="1:8" ht="35.25">
      <c r="A590" s="676"/>
      <c r="B590" s="677"/>
      <c r="C590" s="677"/>
      <c r="D590" s="677"/>
      <c r="E590" s="677"/>
      <c r="F590" s="677"/>
      <c r="G590" s="677"/>
      <c r="H590" s="678"/>
    </row>
    <row r="591" spans="1:8" ht="33.75">
      <c r="A591" s="679"/>
      <c r="B591" s="679"/>
      <c r="C591" s="679"/>
      <c r="D591" s="679"/>
      <c r="E591" s="679"/>
      <c r="F591" s="679"/>
      <c r="G591" s="679"/>
      <c r="H591" s="679"/>
    </row>
    <row r="592" spans="1:8" ht="50.25" customHeight="1">
      <c r="A592" s="680" t="s">
        <v>144</v>
      </c>
      <c r="B592" s="680"/>
      <c r="C592" s="669" t="s">
        <v>143</v>
      </c>
      <c r="D592" s="669"/>
      <c r="E592" s="669"/>
      <c r="F592" s="680" t="s">
        <v>142</v>
      </c>
      <c r="G592" s="680"/>
      <c r="H592" s="89">
        <v>45168</v>
      </c>
    </row>
    <row r="593" spans="1:8" ht="50.25" customHeight="1">
      <c r="A593" s="684" t="s">
        <v>141</v>
      </c>
      <c r="B593" s="684"/>
      <c r="C593" s="669"/>
      <c r="D593" s="669"/>
      <c r="E593" s="669"/>
      <c r="F593" s="680" t="s">
        <v>140</v>
      </c>
      <c r="G593" s="680"/>
      <c r="H593" s="90"/>
    </row>
    <row r="594" spans="1:8" ht="50.25" customHeight="1">
      <c r="A594" s="680" t="s">
        <v>139</v>
      </c>
      <c r="B594" s="680"/>
      <c r="C594" s="669"/>
      <c r="D594" s="669"/>
      <c r="E594" s="669"/>
      <c r="F594" s="684" t="s">
        <v>138</v>
      </c>
      <c r="G594" s="684"/>
      <c r="H594" s="91"/>
    </row>
    <row r="595" spans="1:8" ht="37.5">
      <c r="A595" s="687" t="s">
        <v>137</v>
      </c>
      <c r="B595" s="685" t="s">
        <v>108</v>
      </c>
      <c r="C595" s="685" t="s">
        <v>109</v>
      </c>
      <c r="D595" s="685" t="s">
        <v>136</v>
      </c>
      <c r="E595" s="685"/>
      <c r="F595" s="685"/>
      <c r="G595" s="685"/>
      <c r="H595" s="669" t="s">
        <v>135</v>
      </c>
    </row>
    <row r="596" spans="1:8" ht="45" customHeight="1">
      <c r="A596" s="687"/>
      <c r="B596" s="685"/>
      <c r="C596" s="685"/>
      <c r="D596" s="92" t="s">
        <v>7</v>
      </c>
      <c r="E596" s="92" t="s">
        <v>134</v>
      </c>
      <c r="F596" s="92" t="s">
        <v>150</v>
      </c>
      <c r="G596" s="92" t="s">
        <v>265</v>
      </c>
      <c r="H596" s="669"/>
    </row>
    <row r="597" spans="1:8" ht="50.25" customHeight="1">
      <c r="A597" s="52"/>
      <c r="B597" s="68" t="s">
        <v>132</v>
      </c>
      <c r="C597" s="92"/>
      <c r="D597" s="92"/>
      <c r="E597" s="92"/>
      <c r="F597" s="92"/>
      <c r="G597" s="92"/>
      <c r="H597" s="93"/>
    </row>
    <row r="598" spans="1:8" ht="37.5">
      <c r="A598" s="97"/>
      <c r="B598" s="68"/>
      <c r="C598" s="96"/>
      <c r="D598" s="92"/>
      <c r="E598" s="92"/>
      <c r="F598" s="92"/>
      <c r="G598" s="92"/>
      <c r="H598" s="93"/>
    </row>
    <row r="599" spans="1:8" ht="279.75" customHeight="1">
      <c r="A599" s="62">
        <v>7</v>
      </c>
      <c r="B599" s="101" t="s">
        <v>68</v>
      </c>
      <c r="C599" s="96"/>
      <c r="D599" s="92"/>
      <c r="E599" s="92"/>
      <c r="F599" s="92"/>
      <c r="G599" s="92"/>
      <c r="H599" s="93"/>
    </row>
    <row r="600" spans="1:8" ht="61.5" customHeight="1">
      <c r="A600" s="98"/>
      <c r="B600" s="74" t="s">
        <v>154</v>
      </c>
      <c r="C600" s="87"/>
      <c r="D600" s="92"/>
      <c r="E600" s="92"/>
      <c r="F600" s="92"/>
      <c r="G600" s="92"/>
      <c r="H600" s="93"/>
    </row>
    <row r="601" spans="1:8" ht="61.5" customHeight="1">
      <c r="A601" s="98"/>
      <c r="B601" s="61" t="s">
        <v>131</v>
      </c>
      <c r="C601" s="87"/>
      <c r="D601" s="92"/>
      <c r="E601" s="92"/>
      <c r="F601" s="92"/>
      <c r="G601" s="92"/>
      <c r="H601" s="93"/>
    </row>
    <row r="602" spans="1:8" ht="61.5" customHeight="1">
      <c r="A602" s="98">
        <v>7.1</v>
      </c>
      <c r="B602" s="61" t="s">
        <v>155</v>
      </c>
      <c r="C602" s="87" t="s">
        <v>82</v>
      </c>
      <c r="D602" s="63">
        <v>1</v>
      </c>
      <c r="E602" s="94">
        <v>1.33</v>
      </c>
      <c r="F602" s="94"/>
      <c r="G602" s="92"/>
      <c r="H602" s="94">
        <f>E602</f>
        <v>1.33</v>
      </c>
    </row>
    <row r="603" spans="1:8" ht="61.5" customHeight="1">
      <c r="A603" s="98"/>
      <c r="B603" s="44"/>
      <c r="C603" s="87"/>
      <c r="D603" s="63">
        <v>1</v>
      </c>
      <c r="E603" s="94">
        <v>2.58</v>
      </c>
      <c r="F603" s="94"/>
      <c r="G603" s="92"/>
      <c r="H603" s="94">
        <f t="shared" ref="H603:H607" si="3">E603</f>
        <v>2.58</v>
      </c>
    </row>
    <row r="604" spans="1:8" ht="61.5" customHeight="1">
      <c r="A604" s="98"/>
      <c r="B604" s="44"/>
      <c r="C604" s="87"/>
      <c r="D604" s="63">
        <v>1</v>
      </c>
      <c r="E604" s="94">
        <v>1.33</v>
      </c>
      <c r="F604" s="94"/>
      <c r="G604" s="92"/>
      <c r="H604" s="94">
        <f t="shared" si="3"/>
        <v>1.33</v>
      </c>
    </row>
    <row r="605" spans="1:8" ht="61.5" customHeight="1">
      <c r="A605" s="98"/>
      <c r="B605" s="44"/>
      <c r="C605" s="87"/>
      <c r="D605" s="63">
        <v>1</v>
      </c>
      <c r="E605" s="94">
        <v>1.1599999999999999</v>
      </c>
      <c r="F605" s="94"/>
      <c r="G605" s="92"/>
      <c r="H605" s="94">
        <f t="shared" si="3"/>
        <v>1.1599999999999999</v>
      </c>
    </row>
    <row r="606" spans="1:8" ht="61.5" customHeight="1">
      <c r="A606" s="98"/>
      <c r="B606" s="44"/>
      <c r="C606" s="87"/>
      <c r="D606" s="63">
        <v>1</v>
      </c>
      <c r="E606" s="94">
        <v>1.33</v>
      </c>
      <c r="F606" s="94"/>
      <c r="G606" s="92"/>
      <c r="H606" s="94">
        <f t="shared" si="3"/>
        <v>1.33</v>
      </c>
    </row>
    <row r="607" spans="1:8" ht="61.5" customHeight="1">
      <c r="A607" s="98"/>
      <c r="B607" s="44"/>
      <c r="C607" s="87"/>
      <c r="D607" s="63">
        <v>1</v>
      </c>
      <c r="E607" s="94">
        <v>0.83</v>
      </c>
      <c r="F607" s="94"/>
      <c r="G607" s="92"/>
      <c r="H607" s="94">
        <f t="shared" si="3"/>
        <v>0.83</v>
      </c>
    </row>
    <row r="608" spans="1:8" ht="61.5" customHeight="1">
      <c r="A608" s="98"/>
      <c r="B608" s="44" t="s">
        <v>230</v>
      </c>
      <c r="C608" s="87"/>
      <c r="D608" s="63">
        <v>6</v>
      </c>
      <c r="E608" s="94">
        <v>0.5</v>
      </c>
      <c r="F608" s="94"/>
      <c r="G608" s="92"/>
      <c r="H608" s="94">
        <f>D608*E608</f>
        <v>3</v>
      </c>
    </row>
    <row r="609" spans="1:8" ht="61.5" customHeight="1">
      <c r="A609" s="98"/>
      <c r="B609" s="85"/>
      <c r="C609" s="87"/>
      <c r="D609" s="63"/>
      <c r="E609" s="63"/>
      <c r="F609" s="92"/>
      <c r="G609" s="92"/>
      <c r="H609" s="95"/>
    </row>
    <row r="610" spans="1:8" ht="61.5" customHeight="1">
      <c r="A610" s="181"/>
      <c r="B610" s="133" t="s">
        <v>128</v>
      </c>
      <c r="C610" s="182" t="s">
        <v>82</v>
      </c>
      <c r="D610" s="183"/>
      <c r="E610" s="67"/>
      <c r="F610" s="67"/>
      <c r="G610" s="88"/>
      <c r="H610" s="67">
        <f>SUM(H602:H609)</f>
        <v>11.56</v>
      </c>
    </row>
    <row r="611" spans="1:8" s="35" customFormat="1" ht="60.75" customHeight="1">
      <c r="A611" s="98">
        <v>7.3</v>
      </c>
      <c r="B611" s="61" t="s">
        <v>460</v>
      </c>
      <c r="C611" s="87" t="s">
        <v>82</v>
      </c>
      <c r="D611" s="63">
        <v>1</v>
      </c>
      <c r="E611" s="94">
        <v>7.5</v>
      </c>
      <c r="F611" s="94"/>
      <c r="G611" s="92"/>
      <c r="H611" s="94">
        <f>E611</f>
        <v>7.5</v>
      </c>
    </row>
    <row r="612" spans="1:8" s="35" customFormat="1" ht="60.75" customHeight="1">
      <c r="A612" s="98"/>
      <c r="B612" s="44"/>
      <c r="C612" s="87"/>
      <c r="D612" s="63">
        <v>1</v>
      </c>
      <c r="E612" s="94">
        <v>5.75</v>
      </c>
      <c r="F612" s="94"/>
      <c r="G612" s="92"/>
      <c r="H612" s="94">
        <f t="shared" ref="H612" si="4">E612</f>
        <v>5.75</v>
      </c>
    </row>
    <row r="613" spans="1:8" s="35" customFormat="1" ht="60.75" customHeight="1">
      <c r="A613" s="98"/>
      <c r="B613" s="85"/>
      <c r="C613" s="87"/>
      <c r="D613" s="63"/>
      <c r="E613" s="63"/>
      <c r="F613" s="92"/>
      <c r="G613" s="92"/>
      <c r="H613" s="95"/>
    </row>
    <row r="614" spans="1:8" s="35" customFormat="1" ht="60.75" customHeight="1">
      <c r="A614" s="181"/>
      <c r="B614" s="133" t="s">
        <v>128</v>
      </c>
      <c r="C614" s="182" t="s">
        <v>82</v>
      </c>
      <c r="D614" s="183"/>
      <c r="E614" s="67"/>
      <c r="F614" s="67"/>
      <c r="G614" s="88"/>
      <c r="H614" s="67">
        <f>SUM(H610:H613)</f>
        <v>24.810000000000002</v>
      </c>
    </row>
    <row r="615" spans="1:8" ht="60">
      <c r="A615" s="670" t="s">
        <v>146</v>
      </c>
      <c r="B615" s="671"/>
      <c r="C615" s="671"/>
      <c r="D615" s="671"/>
      <c r="E615" s="671"/>
      <c r="F615" s="671"/>
      <c r="G615" s="671"/>
      <c r="H615" s="672"/>
    </row>
    <row r="616" spans="1:8" ht="45">
      <c r="A616" s="673" t="s">
        <v>145</v>
      </c>
      <c r="B616" s="674"/>
      <c r="C616" s="674"/>
      <c r="D616" s="674"/>
      <c r="E616" s="674"/>
      <c r="F616" s="674"/>
      <c r="G616" s="674"/>
      <c r="H616" s="675"/>
    </row>
    <row r="617" spans="1:8" ht="35.25">
      <c r="A617" s="676"/>
      <c r="B617" s="677"/>
      <c r="C617" s="677"/>
      <c r="D617" s="677"/>
      <c r="E617" s="677"/>
      <c r="F617" s="677"/>
      <c r="G617" s="677"/>
      <c r="H617" s="678"/>
    </row>
    <row r="618" spans="1:8" ht="33.75">
      <c r="A618" s="679"/>
      <c r="B618" s="679"/>
      <c r="C618" s="679"/>
      <c r="D618" s="679"/>
      <c r="E618" s="679"/>
      <c r="F618" s="679"/>
      <c r="G618" s="679"/>
      <c r="H618" s="679"/>
    </row>
    <row r="619" spans="1:8" ht="37.5">
      <c r="A619" s="680" t="s">
        <v>144</v>
      </c>
      <c r="B619" s="680"/>
      <c r="C619" s="669" t="s">
        <v>143</v>
      </c>
      <c r="D619" s="669"/>
      <c r="E619" s="669"/>
      <c r="F619" s="680" t="s">
        <v>142</v>
      </c>
      <c r="G619" s="680"/>
      <c r="H619" s="89">
        <v>45178</v>
      </c>
    </row>
    <row r="620" spans="1:8" ht="37.5">
      <c r="A620" s="684" t="s">
        <v>141</v>
      </c>
      <c r="B620" s="684"/>
      <c r="C620" s="669"/>
      <c r="D620" s="669"/>
      <c r="E620" s="669"/>
      <c r="F620" s="680" t="s">
        <v>140</v>
      </c>
      <c r="G620" s="680"/>
      <c r="H620" s="90"/>
    </row>
    <row r="621" spans="1:8" ht="37.5">
      <c r="A621" s="680" t="s">
        <v>139</v>
      </c>
      <c r="B621" s="680"/>
      <c r="C621" s="669"/>
      <c r="D621" s="669"/>
      <c r="E621" s="669"/>
      <c r="F621" s="684" t="s">
        <v>138</v>
      </c>
      <c r="G621" s="684"/>
      <c r="H621" s="91"/>
    </row>
    <row r="622" spans="1:8" ht="37.5">
      <c r="A622" s="687" t="s">
        <v>137</v>
      </c>
      <c r="B622" s="685" t="s">
        <v>108</v>
      </c>
      <c r="C622" s="685" t="s">
        <v>109</v>
      </c>
      <c r="D622" s="685" t="s">
        <v>136</v>
      </c>
      <c r="E622" s="685"/>
      <c r="F622" s="685"/>
      <c r="G622" s="685"/>
      <c r="H622" s="669" t="s">
        <v>135</v>
      </c>
    </row>
    <row r="623" spans="1:8" ht="37.5">
      <c r="A623" s="687"/>
      <c r="B623" s="685"/>
      <c r="C623" s="685"/>
      <c r="D623" s="92" t="s">
        <v>7</v>
      </c>
      <c r="E623" s="92" t="s">
        <v>134</v>
      </c>
      <c r="F623" s="92" t="s">
        <v>150</v>
      </c>
      <c r="G623" s="92" t="s">
        <v>265</v>
      </c>
      <c r="H623" s="669"/>
    </row>
    <row r="624" spans="1:8" ht="37.5">
      <c r="A624" s="52"/>
      <c r="B624" s="68" t="s">
        <v>132</v>
      </c>
      <c r="C624" s="92"/>
      <c r="D624" s="92"/>
      <c r="E624" s="92"/>
      <c r="F624" s="92"/>
      <c r="G624" s="92"/>
      <c r="H624" s="93"/>
    </row>
    <row r="625" spans="1:8" ht="37.5">
      <c r="A625" s="97"/>
      <c r="B625" s="68"/>
      <c r="C625" s="96"/>
      <c r="D625" s="92"/>
      <c r="E625" s="92"/>
      <c r="F625" s="92"/>
      <c r="G625" s="92"/>
      <c r="H625" s="93"/>
    </row>
    <row r="626" spans="1:8" ht="270" customHeight="1">
      <c r="A626" s="62">
        <v>7</v>
      </c>
      <c r="B626" s="101" t="s">
        <v>68</v>
      </c>
      <c r="C626" s="96"/>
      <c r="D626" s="92"/>
      <c r="E626" s="92"/>
      <c r="F626" s="92"/>
      <c r="G626" s="92"/>
      <c r="H626" s="93"/>
    </row>
    <row r="627" spans="1:8" ht="56.25" customHeight="1">
      <c r="A627" s="98"/>
      <c r="B627" s="74" t="s">
        <v>154</v>
      </c>
      <c r="C627" s="87"/>
      <c r="D627" s="92"/>
      <c r="E627" s="92"/>
      <c r="F627" s="92"/>
      <c r="G627" s="92"/>
      <c r="H627" s="93"/>
    </row>
    <row r="628" spans="1:8" ht="56.25" customHeight="1">
      <c r="A628" s="98">
        <v>7.1</v>
      </c>
      <c r="B628" s="61" t="s">
        <v>155</v>
      </c>
      <c r="C628" s="87" t="s">
        <v>82</v>
      </c>
      <c r="D628" s="63">
        <v>1</v>
      </c>
      <c r="E628" s="94">
        <v>1.25</v>
      </c>
      <c r="F628" s="94"/>
      <c r="G628" s="92"/>
      <c r="H628" s="94">
        <f>E628</f>
        <v>1.25</v>
      </c>
    </row>
    <row r="629" spans="1:8" ht="56.25" customHeight="1">
      <c r="A629" s="98"/>
      <c r="B629" s="44"/>
      <c r="C629" s="87"/>
      <c r="D629" s="63">
        <v>1</v>
      </c>
      <c r="E629" s="94">
        <v>10.33</v>
      </c>
      <c r="F629" s="94"/>
      <c r="G629" s="92"/>
      <c r="H629" s="94">
        <f t="shared" ref="H629:H631" si="5">E629</f>
        <v>10.33</v>
      </c>
    </row>
    <row r="630" spans="1:8" ht="56.25" customHeight="1">
      <c r="A630" s="98"/>
      <c r="B630" s="44"/>
      <c r="C630" s="87"/>
      <c r="D630" s="63">
        <v>1</v>
      </c>
      <c r="E630" s="94">
        <v>19</v>
      </c>
      <c r="F630" s="94"/>
      <c r="G630" s="92"/>
      <c r="H630" s="94">
        <f t="shared" si="5"/>
        <v>19</v>
      </c>
    </row>
    <row r="631" spans="1:8" ht="56.25" customHeight="1">
      <c r="A631" s="98"/>
      <c r="B631" s="44" t="s">
        <v>230</v>
      </c>
      <c r="C631" s="87"/>
      <c r="D631" s="63">
        <v>1</v>
      </c>
      <c r="E631" s="94">
        <v>10</v>
      </c>
      <c r="F631" s="94"/>
      <c r="G631" s="92"/>
      <c r="H631" s="94">
        <f t="shared" si="5"/>
        <v>10</v>
      </c>
    </row>
    <row r="632" spans="1:8" ht="56.25" customHeight="1">
      <c r="A632" s="98"/>
      <c r="B632" s="85"/>
      <c r="C632" s="87"/>
      <c r="D632" s="63"/>
      <c r="E632" s="63"/>
      <c r="F632" s="92"/>
      <c r="G632" s="92"/>
      <c r="H632" s="95"/>
    </row>
    <row r="633" spans="1:8" ht="56.25" customHeight="1">
      <c r="A633" s="181"/>
      <c r="B633" s="133" t="s">
        <v>128</v>
      </c>
      <c r="C633" s="182" t="s">
        <v>82</v>
      </c>
      <c r="D633" s="183"/>
      <c r="E633" s="67"/>
      <c r="F633" s="67"/>
      <c r="G633" s="88"/>
      <c r="H633" s="67">
        <f>SUM(H628:H632)</f>
        <v>40.58</v>
      </c>
    </row>
    <row r="634" spans="1:8" ht="56.25" customHeight="1">
      <c r="A634" s="98"/>
      <c r="B634" s="61"/>
      <c r="C634" s="87"/>
      <c r="D634" s="63"/>
      <c r="E634" s="94"/>
      <c r="F634" s="94"/>
      <c r="G634" s="92"/>
      <c r="H634" s="94"/>
    </row>
    <row r="635" spans="1:8" ht="56.25" customHeight="1">
      <c r="A635" s="98">
        <v>7.3</v>
      </c>
      <c r="B635" s="61" t="s">
        <v>460</v>
      </c>
      <c r="C635" s="87" t="s">
        <v>82</v>
      </c>
      <c r="D635" s="63">
        <v>1</v>
      </c>
      <c r="E635" s="94">
        <v>7.5</v>
      </c>
      <c r="F635" s="94"/>
      <c r="G635" s="92"/>
      <c r="H635" s="94">
        <f>E635</f>
        <v>7.5</v>
      </c>
    </row>
    <row r="636" spans="1:8" ht="56.25" customHeight="1">
      <c r="A636" s="98"/>
      <c r="B636" s="44"/>
      <c r="C636" s="87"/>
      <c r="D636" s="63">
        <v>1</v>
      </c>
      <c r="E636" s="94">
        <v>5.75</v>
      </c>
      <c r="F636" s="94"/>
      <c r="G636" s="92"/>
      <c r="H636" s="94">
        <f t="shared" ref="H636" si="6">E636</f>
        <v>5.75</v>
      </c>
    </row>
    <row r="637" spans="1:8" ht="56.25" customHeight="1">
      <c r="A637" s="98"/>
      <c r="B637" s="85"/>
      <c r="C637" s="87"/>
      <c r="D637" s="63"/>
      <c r="E637" s="63"/>
      <c r="F637" s="92"/>
      <c r="G637" s="92"/>
      <c r="H637" s="95"/>
    </row>
    <row r="638" spans="1:8" ht="56.25" customHeight="1">
      <c r="A638" s="181"/>
      <c r="B638" s="133" t="s">
        <v>128</v>
      </c>
      <c r="C638" s="182" t="s">
        <v>82</v>
      </c>
      <c r="D638" s="183"/>
      <c r="E638" s="67"/>
      <c r="F638" s="67"/>
      <c r="G638" s="88"/>
      <c r="H638" s="67">
        <f>SUM(H634:H637)</f>
        <v>13.25</v>
      </c>
    </row>
    <row r="639" spans="1:8" ht="60">
      <c r="A639" s="670" t="s">
        <v>146</v>
      </c>
      <c r="B639" s="671"/>
      <c r="C639" s="671"/>
      <c r="D639" s="671"/>
      <c r="E639" s="671"/>
      <c r="F639" s="671"/>
      <c r="G639" s="671"/>
      <c r="H639" s="672"/>
    </row>
    <row r="640" spans="1:8" ht="45">
      <c r="A640" s="673" t="s">
        <v>145</v>
      </c>
      <c r="B640" s="674"/>
      <c r="C640" s="674"/>
      <c r="D640" s="674"/>
      <c r="E640" s="674"/>
      <c r="F640" s="674"/>
      <c r="G640" s="674"/>
      <c r="H640" s="675"/>
    </row>
    <row r="641" spans="1:8" ht="35.25">
      <c r="A641" s="676"/>
      <c r="B641" s="677"/>
      <c r="C641" s="677"/>
      <c r="D641" s="677"/>
      <c r="E641" s="677"/>
      <c r="F641" s="677"/>
      <c r="G641" s="677"/>
      <c r="H641" s="678"/>
    </row>
    <row r="642" spans="1:8" ht="33.75">
      <c r="A642" s="679"/>
      <c r="B642" s="679"/>
      <c r="C642" s="679"/>
      <c r="D642" s="679"/>
      <c r="E642" s="679"/>
      <c r="F642" s="679"/>
      <c r="G642" s="679"/>
      <c r="H642" s="679"/>
    </row>
    <row r="643" spans="1:8" ht="37.5" customHeight="1">
      <c r="A643" s="680" t="s">
        <v>144</v>
      </c>
      <c r="B643" s="680"/>
      <c r="C643" s="669" t="s">
        <v>143</v>
      </c>
      <c r="D643" s="669"/>
      <c r="E643" s="669"/>
      <c r="F643" s="680" t="s">
        <v>142</v>
      </c>
      <c r="G643" s="680"/>
      <c r="H643" s="89">
        <v>45178</v>
      </c>
    </row>
    <row r="644" spans="1:8" ht="37.5" customHeight="1">
      <c r="A644" s="684" t="s">
        <v>141</v>
      </c>
      <c r="B644" s="684"/>
      <c r="C644" s="669"/>
      <c r="D644" s="669"/>
      <c r="E644" s="669"/>
      <c r="F644" s="680" t="s">
        <v>140</v>
      </c>
      <c r="G644" s="680"/>
      <c r="H644" s="90"/>
    </row>
    <row r="645" spans="1:8" ht="37.5">
      <c r="A645" s="680" t="s">
        <v>139</v>
      </c>
      <c r="B645" s="680"/>
      <c r="C645" s="669"/>
      <c r="D645" s="669"/>
      <c r="E645" s="669"/>
      <c r="F645" s="684" t="s">
        <v>138</v>
      </c>
      <c r="G645" s="684"/>
      <c r="H645" s="91"/>
    </row>
    <row r="646" spans="1:8" ht="37.5" customHeight="1">
      <c r="A646" s="687" t="s">
        <v>137</v>
      </c>
      <c r="B646" s="685" t="s">
        <v>108</v>
      </c>
      <c r="C646" s="685" t="s">
        <v>109</v>
      </c>
      <c r="D646" s="685" t="s">
        <v>136</v>
      </c>
      <c r="E646" s="685"/>
      <c r="F646" s="685"/>
      <c r="G646" s="685"/>
      <c r="H646" s="669" t="s">
        <v>135</v>
      </c>
    </row>
    <row r="647" spans="1:8" ht="37.5">
      <c r="A647" s="687"/>
      <c r="B647" s="685"/>
      <c r="C647" s="685"/>
      <c r="D647" s="92" t="s">
        <v>7</v>
      </c>
      <c r="E647" s="92" t="s">
        <v>134</v>
      </c>
      <c r="F647" s="92" t="s">
        <v>150</v>
      </c>
      <c r="G647" s="92" t="s">
        <v>265</v>
      </c>
      <c r="H647" s="669"/>
    </row>
    <row r="648" spans="1:8" ht="37.5">
      <c r="A648" s="52"/>
      <c r="B648" s="68" t="s">
        <v>130</v>
      </c>
      <c r="C648" s="92"/>
      <c r="D648" s="92"/>
      <c r="E648" s="92"/>
      <c r="F648" s="92"/>
      <c r="G648" s="92"/>
      <c r="H648" s="93"/>
    </row>
    <row r="649" spans="1:8" ht="37.5">
      <c r="A649" s="97"/>
      <c r="B649" s="68"/>
      <c r="C649" s="96"/>
      <c r="D649" s="92"/>
      <c r="E649" s="92"/>
      <c r="F649" s="92"/>
      <c r="G649" s="92"/>
      <c r="H649" s="93"/>
    </row>
    <row r="650" spans="1:8" ht="267.75" customHeight="1">
      <c r="A650" s="52">
        <v>7</v>
      </c>
      <c r="B650" s="101" t="s">
        <v>68</v>
      </c>
      <c r="C650" s="96"/>
      <c r="D650" s="92"/>
      <c r="E650" s="92"/>
      <c r="F650" s="92"/>
      <c r="G650" s="92"/>
      <c r="H650" s="93"/>
    </row>
    <row r="651" spans="1:8" ht="46.5" customHeight="1">
      <c r="A651" s="98"/>
      <c r="B651" s="50" t="s">
        <v>154</v>
      </c>
      <c r="C651" s="87"/>
      <c r="D651" s="92"/>
      <c r="E651" s="92"/>
      <c r="F651" s="92"/>
      <c r="G651" s="92"/>
      <c r="H651" s="93"/>
    </row>
    <row r="652" spans="1:8" ht="46.5" customHeight="1">
      <c r="A652" s="98">
        <v>7.1</v>
      </c>
      <c r="B652" s="61" t="s">
        <v>155</v>
      </c>
      <c r="C652" s="87" t="s">
        <v>82</v>
      </c>
      <c r="D652" s="63">
        <v>1</v>
      </c>
      <c r="E652" s="94">
        <v>5.5</v>
      </c>
      <c r="F652" s="94"/>
      <c r="G652" s="92"/>
      <c r="H652" s="94">
        <f>E652</f>
        <v>5.5</v>
      </c>
    </row>
    <row r="653" spans="1:8" ht="46.5" customHeight="1">
      <c r="A653" s="98"/>
      <c r="B653" s="44"/>
      <c r="C653" s="87"/>
      <c r="D653" s="63">
        <v>1</v>
      </c>
      <c r="E653" s="94">
        <v>2.5</v>
      </c>
      <c r="F653" s="94"/>
      <c r="G653" s="92"/>
      <c r="H653" s="94">
        <f t="shared" ref="H653:H655" si="7">E653</f>
        <v>2.5</v>
      </c>
    </row>
    <row r="654" spans="1:8" ht="46.5" customHeight="1">
      <c r="A654" s="98"/>
      <c r="B654" s="61" t="s">
        <v>230</v>
      </c>
      <c r="C654" s="87"/>
      <c r="D654" s="63">
        <v>1</v>
      </c>
      <c r="E654" s="94">
        <v>12</v>
      </c>
      <c r="F654" s="94"/>
      <c r="G654" s="92"/>
      <c r="H654" s="94">
        <f t="shared" si="7"/>
        <v>12</v>
      </c>
    </row>
    <row r="655" spans="1:8" ht="46.5" customHeight="1">
      <c r="A655" s="98"/>
      <c r="B655" s="44" t="s">
        <v>230</v>
      </c>
      <c r="C655" s="87"/>
      <c r="D655" s="63">
        <v>1</v>
      </c>
      <c r="E655" s="94">
        <v>20</v>
      </c>
      <c r="F655" s="94"/>
      <c r="G655" s="92"/>
      <c r="H655" s="94">
        <f t="shared" si="7"/>
        <v>20</v>
      </c>
    </row>
    <row r="656" spans="1:8" ht="54.75" customHeight="1">
      <c r="A656" s="98"/>
      <c r="B656" s="85"/>
      <c r="C656" s="87"/>
      <c r="D656" s="63"/>
      <c r="E656" s="63"/>
      <c r="F656" s="92"/>
      <c r="G656" s="92"/>
      <c r="H656" s="95"/>
    </row>
    <row r="657" spans="1:8" ht="65.25" customHeight="1">
      <c r="A657" s="181"/>
      <c r="B657" s="133" t="s">
        <v>128</v>
      </c>
      <c r="C657" s="182" t="s">
        <v>82</v>
      </c>
      <c r="D657" s="183"/>
      <c r="E657" s="67"/>
      <c r="F657" s="67"/>
      <c r="G657" s="88"/>
      <c r="H657" s="67">
        <f>SUM(H652:H656)</f>
        <v>40</v>
      </c>
    </row>
    <row r="658" spans="1:8" ht="39">
      <c r="A658" s="98"/>
      <c r="B658" s="44"/>
      <c r="C658" s="87"/>
      <c r="D658" s="63"/>
      <c r="E658" s="94"/>
      <c r="F658" s="94"/>
      <c r="G658" s="92"/>
      <c r="H658" s="94"/>
    </row>
    <row r="659" spans="1:8" ht="56.25" customHeight="1">
      <c r="A659" s="98">
        <v>7.2</v>
      </c>
      <c r="B659" s="61" t="s">
        <v>156</v>
      </c>
      <c r="C659" s="87"/>
      <c r="D659" s="63"/>
      <c r="E659" s="94"/>
      <c r="F659" s="94"/>
      <c r="G659" s="92"/>
      <c r="H659" s="94"/>
    </row>
    <row r="660" spans="1:8" ht="56.25" customHeight="1">
      <c r="A660" s="98"/>
      <c r="B660" s="44"/>
      <c r="C660" s="87"/>
      <c r="D660" s="63">
        <v>1</v>
      </c>
      <c r="E660" s="94">
        <v>17.079999999999998</v>
      </c>
      <c r="F660" s="94"/>
      <c r="G660" s="92"/>
      <c r="H660" s="94">
        <f t="shared" ref="H660:H663" si="8">E660</f>
        <v>17.079999999999998</v>
      </c>
    </row>
    <row r="661" spans="1:8" ht="56.25" customHeight="1">
      <c r="A661" s="98"/>
      <c r="B661" s="44" t="s">
        <v>230</v>
      </c>
      <c r="C661" s="87"/>
      <c r="D661" s="63">
        <v>1</v>
      </c>
      <c r="E661" s="94">
        <v>20</v>
      </c>
      <c r="F661" s="94"/>
      <c r="G661" s="92"/>
      <c r="H661" s="94">
        <f t="shared" si="8"/>
        <v>20</v>
      </c>
    </row>
    <row r="662" spans="1:8" ht="56.25" customHeight="1">
      <c r="A662" s="98"/>
      <c r="B662" s="44" t="s">
        <v>230</v>
      </c>
      <c r="C662" s="87"/>
      <c r="D662" s="63">
        <v>1</v>
      </c>
      <c r="E662" s="94">
        <v>20</v>
      </c>
      <c r="F662" s="94"/>
      <c r="G662" s="92"/>
      <c r="H662" s="94">
        <f t="shared" si="8"/>
        <v>20</v>
      </c>
    </row>
    <row r="663" spans="1:8" ht="56.25" customHeight="1">
      <c r="A663" s="98"/>
      <c r="B663" s="44" t="s">
        <v>230</v>
      </c>
      <c r="C663" s="87"/>
      <c r="D663" s="63">
        <v>1</v>
      </c>
      <c r="E663" s="94">
        <v>14</v>
      </c>
      <c r="F663" s="94"/>
      <c r="G663" s="92"/>
      <c r="H663" s="94">
        <f t="shared" si="8"/>
        <v>14</v>
      </c>
    </row>
    <row r="664" spans="1:8" ht="37.5">
      <c r="A664" s="98"/>
      <c r="B664" s="85"/>
      <c r="C664" s="87"/>
      <c r="D664" s="63"/>
      <c r="E664" s="94"/>
      <c r="F664" s="94"/>
      <c r="G664" s="92"/>
      <c r="H664" s="94"/>
    </row>
    <row r="665" spans="1:8" ht="37.5">
      <c r="A665" s="43"/>
      <c r="B665" s="133" t="s">
        <v>128</v>
      </c>
      <c r="C665" s="182" t="s">
        <v>82</v>
      </c>
      <c r="D665" s="183"/>
      <c r="E665" s="67"/>
      <c r="F665" s="67"/>
      <c r="G665" s="88"/>
      <c r="H665" s="67">
        <f>SUM(H660:H664)</f>
        <v>71.08</v>
      </c>
    </row>
    <row r="666" spans="1:8" ht="39">
      <c r="A666" s="98"/>
      <c r="B666" s="44"/>
      <c r="C666" s="87"/>
      <c r="D666" s="63"/>
      <c r="E666" s="94"/>
      <c r="F666" s="94"/>
      <c r="G666" s="92"/>
      <c r="H666" s="94"/>
    </row>
    <row r="667" spans="1:8" ht="46.5" customHeight="1">
      <c r="A667" s="98">
        <v>7.3</v>
      </c>
      <c r="B667" s="61" t="s">
        <v>460</v>
      </c>
      <c r="C667" s="87"/>
      <c r="D667" s="63"/>
      <c r="E667" s="94"/>
      <c r="F667" s="94"/>
      <c r="G667" s="92"/>
      <c r="H667" s="94"/>
    </row>
    <row r="668" spans="1:8" ht="46.5" customHeight="1">
      <c r="A668" s="98"/>
      <c r="B668" s="44"/>
      <c r="C668" s="87"/>
      <c r="D668" s="63">
        <v>1</v>
      </c>
      <c r="E668" s="94">
        <v>69.83</v>
      </c>
      <c r="F668" s="94"/>
      <c r="G668" s="92"/>
      <c r="H668" s="94">
        <f t="shared" ref="H668:H672" si="9">E668</f>
        <v>69.83</v>
      </c>
    </row>
    <row r="669" spans="1:8" ht="46.5" customHeight="1">
      <c r="A669" s="98"/>
      <c r="B669" s="44"/>
      <c r="C669" s="87"/>
      <c r="D669" s="63">
        <v>1</v>
      </c>
      <c r="E669" s="94">
        <v>23.83</v>
      </c>
      <c r="F669" s="94"/>
      <c r="G669" s="92"/>
      <c r="H669" s="94">
        <f t="shared" si="9"/>
        <v>23.83</v>
      </c>
    </row>
    <row r="670" spans="1:8" ht="46.5" customHeight="1">
      <c r="A670" s="98"/>
      <c r="B670" s="44" t="s">
        <v>230</v>
      </c>
      <c r="C670" s="87"/>
      <c r="D670" s="63">
        <v>1</v>
      </c>
      <c r="E670" s="94">
        <v>20</v>
      </c>
      <c r="F670" s="94"/>
      <c r="G670" s="92"/>
      <c r="H670" s="94">
        <f t="shared" si="9"/>
        <v>20</v>
      </c>
    </row>
    <row r="671" spans="1:8" ht="46.5" customHeight="1">
      <c r="A671" s="98"/>
      <c r="B671" s="44" t="s">
        <v>230</v>
      </c>
      <c r="C671" s="87"/>
      <c r="D671" s="63">
        <v>1</v>
      </c>
      <c r="E671" s="94">
        <v>20</v>
      </c>
      <c r="F671" s="94"/>
      <c r="G671" s="92"/>
      <c r="H671" s="94">
        <f t="shared" si="9"/>
        <v>20</v>
      </c>
    </row>
    <row r="672" spans="1:8" ht="46.5" customHeight="1">
      <c r="A672" s="98"/>
      <c r="B672" s="44" t="s">
        <v>230</v>
      </c>
      <c r="C672" s="87"/>
      <c r="D672" s="63">
        <v>1</v>
      </c>
      <c r="E672" s="94">
        <v>3</v>
      </c>
      <c r="F672" s="94"/>
      <c r="G672" s="92"/>
      <c r="H672" s="94">
        <f t="shared" si="9"/>
        <v>3</v>
      </c>
    </row>
    <row r="673" spans="1:8" ht="37.5">
      <c r="A673" s="98"/>
      <c r="B673" s="85"/>
      <c r="C673" s="87"/>
      <c r="D673" s="63"/>
      <c r="E673" s="94"/>
      <c r="F673" s="94"/>
      <c r="G673" s="92"/>
      <c r="H673" s="94"/>
    </row>
    <row r="674" spans="1:8" ht="37.5">
      <c r="A674" s="43"/>
      <c r="B674" s="133" t="s">
        <v>128</v>
      </c>
      <c r="C674" s="182" t="s">
        <v>82</v>
      </c>
      <c r="D674" s="183"/>
      <c r="E674" s="67"/>
      <c r="F674" s="67"/>
      <c r="G674" s="88"/>
      <c r="H674" s="67">
        <f>SUM(H668:H673)</f>
        <v>136.66</v>
      </c>
    </row>
    <row r="675" spans="1:8" ht="60">
      <c r="A675" s="493"/>
      <c r="B675" s="494"/>
      <c r="C675" s="494"/>
      <c r="D675" s="494"/>
      <c r="E675" s="494"/>
      <c r="F675" s="494"/>
      <c r="G675" s="494"/>
      <c r="H675" s="495"/>
    </row>
    <row r="676" spans="1:8" ht="60">
      <c r="A676" s="493"/>
      <c r="B676" s="494"/>
      <c r="C676" s="494"/>
      <c r="D676" s="494"/>
      <c r="E676" s="494"/>
      <c r="F676" s="494"/>
      <c r="G676" s="494"/>
      <c r="H676" s="495"/>
    </row>
    <row r="677" spans="1:8" ht="60">
      <c r="A677" s="493"/>
      <c r="B677" s="494"/>
      <c r="C677" s="494"/>
      <c r="D677" s="494"/>
      <c r="E677" s="494"/>
      <c r="F677" s="494"/>
      <c r="G677" s="494"/>
      <c r="H677" s="495"/>
    </row>
    <row r="678" spans="1:8" ht="60">
      <c r="A678" s="493"/>
      <c r="B678" s="494"/>
      <c r="C678" s="494"/>
      <c r="D678" s="494"/>
      <c r="E678" s="494"/>
      <c r="F678" s="494"/>
      <c r="G678" s="494"/>
      <c r="H678" s="495"/>
    </row>
    <row r="679" spans="1:8" ht="60">
      <c r="A679" s="493"/>
      <c r="B679" s="494"/>
      <c r="C679" s="494"/>
      <c r="D679" s="494"/>
      <c r="E679" s="494"/>
      <c r="F679" s="494"/>
      <c r="G679" s="494"/>
      <c r="H679" s="495"/>
    </row>
    <row r="680" spans="1:8" ht="60">
      <c r="A680" s="493"/>
      <c r="B680" s="494"/>
      <c r="C680" s="494"/>
      <c r="D680" s="494"/>
      <c r="E680" s="494"/>
      <c r="F680" s="494"/>
      <c r="G680" s="494"/>
      <c r="H680" s="495"/>
    </row>
    <row r="681" spans="1:8" ht="60">
      <c r="A681" s="493"/>
      <c r="B681" s="494"/>
      <c r="C681" s="494"/>
      <c r="D681" s="494"/>
      <c r="E681" s="494"/>
      <c r="F681" s="494"/>
      <c r="G681" s="494"/>
      <c r="H681" s="495"/>
    </row>
    <row r="682" spans="1:8" ht="60">
      <c r="A682" s="493"/>
      <c r="B682" s="494"/>
      <c r="C682" s="494"/>
      <c r="D682" s="494"/>
      <c r="E682" s="494"/>
      <c r="F682" s="494"/>
      <c r="G682" s="494"/>
      <c r="H682" s="495"/>
    </row>
    <row r="683" spans="1:8" ht="60">
      <c r="A683" s="670"/>
      <c r="B683" s="671"/>
      <c r="C683" s="671"/>
      <c r="D683" s="671"/>
      <c r="E683" s="671"/>
      <c r="F683" s="671"/>
      <c r="G683" s="671"/>
      <c r="H683" s="672"/>
    </row>
    <row r="684" spans="1:8" ht="60">
      <c r="A684" s="670" t="s">
        <v>146</v>
      </c>
      <c r="B684" s="671"/>
      <c r="C684" s="671"/>
      <c r="D684" s="671"/>
      <c r="E684" s="671"/>
      <c r="F684" s="671"/>
      <c r="G684" s="671"/>
      <c r="H684" s="672"/>
    </row>
    <row r="685" spans="1:8" ht="45">
      <c r="A685" s="673" t="s">
        <v>145</v>
      </c>
      <c r="B685" s="674"/>
      <c r="C685" s="674"/>
      <c r="D685" s="674"/>
      <c r="E685" s="674"/>
      <c r="F685" s="674"/>
      <c r="G685" s="674"/>
      <c r="H685" s="675"/>
    </row>
    <row r="686" spans="1:8" ht="35.25">
      <c r="A686" s="676"/>
      <c r="B686" s="677"/>
      <c r="C686" s="677"/>
      <c r="D686" s="677"/>
      <c r="E686" s="677"/>
      <c r="F686" s="677"/>
      <c r="G686" s="677"/>
      <c r="H686" s="678"/>
    </row>
    <row r="687" spans="1:8" ht="33.75">
      <c r="A687" s="717"/>
      <c r="B687" s="718"/>
      <c r="C687" s="718"/>
      <c r="D687" s="718"/>
      <c r="E687" s="718"/>
      <c r="F687" s="718"/>
      <c r="G687" s="718"/>
      <c r="H687" s="719"/>
    </row>
    <row r="688" spans="1:8" ht="37.5">
      <c r="A688" s="680" t="s">
        <v>144</v>
      </c>
      <c r="B688" s="680"/>
      <c r="C688" s="669" t="s">
        <v>143</v>
      </c>
      <c r="D688" s="669"/>
      <c r="E688" s="669"/>
      <c r="F688" s="680" t="s">
        <v>142</v>
      </c>
      <c r="G688" s="680"/>
      <c r="H688" s="89">
        <v>45164</v>
      </c>
    </row>
    <row r="689" spans="1:8" ht="37.5">
      <c r="A689" s="684" t="s">
        <v>141</v>
      </c>
      <c r="B689" s="684"/>
      <c r="C689" s="669"/>
      <c r="D689" s="669"/>
      <c r="E689" s="669"/>
      <c r="F689" s="680" t="s">
        <v>140</v>
      </c>
      <c r="G689" s="680"/>
      <c r="H689" s="90"/>
    </row>
    <row r="690" spans="1:8" ht="37.5">
      <c r="A690" s="680" t="s">
        <v>139</v>
      </c>
      <c r="B690" s="680"/>
      <c r="C690" s="669"/>
      <c r="D690" s="669"/>
      <c r="E690" s="669"/>
      <c r="F690" s="684" t="s">
        <v>138</v>
      </c>
      <c r="G690" s="684"/>
      <c r="H690" s="91"/>
    </row>
    <row r="691" spans="1:8" ht="37.5">
      <c r="A691" s="687" t="s">
        <v>137</v>
      </c>
      <c r="B691" s="685" t="s">
        <v>108</v>
      </c>
      <c r="C691" s="685" t="s">
        <v>109</v>
      </c>
      <c r="D691" s="685" t="s">
        <v>136</v>
      </c>
      <c r="E691" s="685"/>
      <c r="F691" s="685"/>
      <c r="G691" s="685"/>
      <c r="H691" s="669" t="s">
        <v>135</v>
      </c>
    </row>
    <row r="692" spans="1:8" ht="37.5">
      <c r="A692" s="687"/>
      <c r="B692" s="685"/>
      <c r="C692" s="685"/>
      <c r="D692" s="92" t="s">
        <v>7</v>
      </c>
      <c r="E692" s="92" t="s">
        <v>134</v>
      </c>
      <c r="F692" s="92" t="s">
        <v>150</v>
      </c>
      <c r="G692" s="92" t="s">
        <v>265</v>
      </c>
      <c r="H692" s="669"/>
    </row>
    <row r="693" spans="1:8" ht="37.5">
      <c r="A693" s="52"/>
      <c r="B693" s="68" t="s">
        <v>130</v>
      </c>
      <c r="C693" s="92"/>
      <c r="D693" s="92"/>
      <c r="E693" s="92"/>
      <c r="F693" s="92"/>
      <c r="G693" s="92"/>
      <c r="H693" s="93"/>
    </row>
    <row r="694" spans="1:8" ht="37.5">
      <c r="A694" s="97"/>
      <c r="B694" s="68"/>
      <c r="C694" s="96"/>
      <c r="D694" s="92"/>
      <c r="E694" s="92"/>
      <c r="F694" s="92"/>
      <c r="G694" s="92"/>
      <c r="H694" s="93"/>
    </row>
    <row r="695" spans="1:8" ht="264.75" customHeight="1">
      <c r="A695" s="52">
        <v>7</v>
      </c>
      <c r="B695" s="101" t="s">
        <v>68</v>
      </c>
      <c r="C695" s="96"/>
      <c r="D695" s="92"/>
      <c r="E695" s="92"/>
      <c r="F695" s="92"/>
      <c r="G695" s="92"/>
      <c r="H695" s="93"/>
    </row>
    <row r="696" spans="1:8" ht="48.75" customHeight="1">
      <c r="A696" s="98"/>
      <c r="B696" s="74" t="s">
        <v>154</v>
      </c>
      <c r="C696" s="87"/>
      <c r="D696" s="92"/>
      <c r="E696" s="92"/>
      <c r="F696" s="92"/>
      <c r="G696" s="92"/>
      <c r="H696" s="93"/>
    </row>
    <row r="697" spans="1:8" ht="48.75" customHeight="1">
      <c r="A697" s="98">
        <v>7.1</v>
      </c>
      <c r="B697" s="61" t="s">
        <v>155</v>
      </c>
      <c r="C697" s="87" t="s">
        <v>82</v>
      </c>
      <c r="D697" s="63">
        <v>1</v>
      </c>
      <c r="E697" s="94">
        <v>3.75</v>
      </c>
      <c r="F697" s="94"/>
      <c r="G697" s="92"/>
      <c r="H697" s="94">
        <f>E697</f>
        <v>3.75</v>
      </c>
    </row>
    <row r="698" spans="1:8" ht="48.75" customHeight="1">
      <c r="A698" s="98"/>
      <c r="B698" s="44"/>
      <c r="C698" s="87"/>
      <c r="D698" s="63">
        <v>1</v>
      </c>
      <c r="E698" s="94">
        <v>11</v>
      </c>
      <c r="F698" s="94"/>
      <c r="G698" s="92"/>
      <c r="H698" s="94">
        <f t="shared" ref="H698:H725" si="10">E698</f>
        <v>11</v>
      </c>
    </row>
    <row r="699" spans="1:8" ht="48.75" customHeight="1">
      <c r="A699" s="98"/>
      <c r="B699" s="44"/>
      <c r="C699" s="87"/>
      <c r="D699" s="63">
        <v>1</v>
      </c>
      <c r="E699" s="94">
        <v>8.33</v>
      </c>
      <c r="F699" s="94"/>
      <c r="G699" s="92"/>
      <c r="H699" s="94">
        <f t="shared" si="10"/>
        <v>8.33</v>
      </c>
    </row>
    <row r="700" spans="1:8" ht="48.75" customHeight="1">
      <c r="A700" s="98"/>
      <c r="B700" s="44"/>
      <c r="C700" s="87"/>
      <c r="D700" s="63">
        <v>1</v>
      </c>
      <c r="E700" s="94">
        <v>8.33</v>
      </c>
      <c r="F700" s="94"/>
      <c r="G700" s="92"/>
      <c r="H700" s="94">
        <f t="shared" si="10"/>
        <v>8.33</v>
      </c>
    </row>
    <row r="701" spans="1:8" ht="48.75" customHeight="1">
      <c r="A701" s="98"/>
      <c r="B701" s="44"/>
      <c r="C701" s="87"/>
      <c r="D701" s="63">
        <v>1</v>
      </c>
      <c r="E701" s="94">
        <v>4.91</v>
      </c>
      <c r="F701" s="94"/>
      <c r="G701" s="92"/>
      <c r="H701" s="94">
        <f t="shared" si="10"/>
        <v>4.91</v>
      </c>
    </row>
    <row r="702" spans="1:8" ht="48.75" customHeight="1">
      <c r="A702" s="98"/>
      <c r="B702" s="44"/>
      <c r="C702" s="87"/>
      <c r="D702" s="63">
        <v>1</v>
      </c>
      <c r="E702" s="94">
        <v>5.83</v>
      </c>
      <c r="F702" s="94"/>
      <c r="G702" s="92"/>
      <c r="H702" s="94">
        <f t="shared" si="10"/>
        <v>5.83</v>
      </c>
    </row>
    <row r="703" spans="1:8" ht="48.75" customHeight="1">
      <c r="A703" s="98"/>
      <c r="B703" s="44"/>
      <c r="C703" s="87"/>
      <c r="D703" s="63">
        <v>1</v>
      </c>
      <c r="E703" s="94">
        <v>18.75</v>
      </c>
      <c r="F703" s="94"/>
      <c r="G703" s="92"/>
      <c r="H703" s="94">
        <f t="shared" si="10"/>
        <v>18.75</v>
      </c>
    </row>
    <row r="704" spans="1:8" ht="48.75" customHeight="1">
      <c r="A704" s="98"/>
      <c r="B704" s="44"/>
      <c r="C704" s="87"/>
      <c r="D704" s="63">
        <v>1</v>
      </c>
      <c r="E704" s="94">
        <v>1.58</v>
      </c>
      <c r="F704" s="94"/>
      <c r="G704" s="92"/>
      <c r="H704" s="94">
        <f t="shared" si="10"/>
        <v>1.58</v>
      </c>
    </row>
    <row r="705" spans="1:8" ht="48.75" customHeight="1">
      <c r="A705" s="98"/>
      <c r="B705" s="44"/>
      <c r="C705" s="87"/>
      <c r="D705" s="63">
        <v>1</v>
      </c>
      <c r="E705" s="94">
        <v>17.25</v>
      </c>
      <c r="F705" s="94"/>
      <c r="G705" s="92"/>
      <c r="H705" s="94">
        <f t="shared" si="10"/>
        <v>17.25</v>
      </c>
    </row>
    <row r="706" spans="1:8" ht="48.75" customHeight="1">
      <c r="A706" s="98"/>
      <c r="B706" s="44"/>
      <c r="C706" s="87"/>
      <c r="D706" s="63">
        <v>1</v>
      </c>
      <c r="E706" s="94">
        <v>8.25</v>
      </c>
      <c r="F706" s="94"/>
      <c r="G706" s="92"/>
      <c r="H706" s="94">
        <f t="shared" si="10"/>
        <v>8.25</v>
      </c>
    </row>
    <row r="707" spans="1:8" ht="48.75" customHeight="1">
      <c r="A707" s="98"/>
      <c r="B707" s="44"/>
      <c r="C707" s="87"/>
      <c r="D707" s="63">
        <v>1</v>
      </c>
      <c r="E707" s="94">
        <v>16.5</v>
      </c>
      <c r="F707" s="94"/>
      <c r="G707" s="92"/>
      <c r="H707" s="94">
        <f t="shared" si="10"/>
        <v>16.5</v>
      </c>
    </row>
    <row r="708" spans="1:8" ht="48.75" customHeight="1">
      <c r="A708" s="98"/>
      <c r="B708" s="44"/>
      <c r="C708" s="87"/>
      <c r="D708" s="63">
        <v>1</v>
      </c>
      <c r="E708" s="94">
        <v>1.08</v>
      </c>
      <c r="F708" s="94"/>
      <c r="G708" s="185"/>
      <c r="H708" s="94">
        <f t="shared" si="10"/>
        <v>1.08</v>
      </c>
    </row>
    <row r="709" spans="1:8" ht="48.75" customHeight="1">
      <c r="A709" s="98"/>
      <c r="B709" s="44"/>
      <c r="C709" s="87"/>
      <c r="D709" s="63">
        <v>1</v>
      </c>
      <c r="E709" s="94">
        <v>4</v>
      </c>
      <c r="F709" s="94"/>
      <c r="G709" s="92"/>
      <c r="H709" s="94">
        <f t="shared" si="10"/>
        <v>4</v>
      </c>
    </row>
    <row r="710" spans="1:8" ht="48.75" customHeight="1">
      <c r="A710" s="98"/>
      <c r="B710" s="44"/>
      <c r="C710" s="87"/>
      <c r="D710" s="63">
        <v>1</v>
      </c>
      <c r="E710" s="94">
        <v>12.08</v>
      </c>
      <c r="F710" s="94"/>
      <c r="G710" s="92"/>
      <c r="H710" s="94">
        <f t="shared" si="10"/>
        <v>12.08</v>
      </c>
    </row>
    <row r="711" spans="1:8" ht="48.75" customHeight="1">
      <c r="A711" s="98"/>
      <c r="B711" s="44"/>
      <c r="C711" s="87"/>
      <c r="D711" s="63">
        <v>1</v>
      </c>
      <c r="E711" s="94">
        <v>13.33</v>
      </c>
      <c r="F711" s="94"/>
      <c r="G711" s="92"/>
      <c r="H711" s="94">
        <f t="shared" si="10"/>
        <v>13.33</v>
      </c>
    </row>
    <row r="712" spans="1:8" ht="48.75" customHeight="1">
      <c r="A712" s="98"/>
      <c r="B712" s="44"/>
      <c r="C712" s="87"/>
      <c r="D712" s="63">
        <v>1</v>
      </c>
      <c r="E712" s="94">
        <v>7.16</v>
      </c>
      <c r="F712" s="94"/>
      <c r="G712" s="92"/>
      <c r="H712" s="94">
        <f t="shared" si="10"/>
        <v>7.16</v>
      </c>
    </row>
    <row r="713" spans="1:8" ht="48.75" customHeight="1">
      <c r="A713" s="98"/>
      <c r="B713" s="44"/>
      <c r="C713" s="87"/>
      <c r="D713" s="63">
        <v>1</v>
      </c>
      <c r="E713" s="94">
        <v>4.33</v>
      </c>
      <c r="F713" s="94"/>
      <c r="G713" s="92"/>
      <c r="H713" s="94">
        <f t="shared" si="10"/>
        <v>4.33</v>
      </c>
    </row>
    <row r="714" spans="1:8" ht="48.75" customHeight="1">
      <c r="A714" s="98"/>
      <c r="B714" s="44"/>
      <c r="C714" s="87"/>
      <c r="D714" s="63">
        <v>1</v>
      </c>
      <c r="E714" s="94">
        <v>8.75</v>
      </c>
      <c r="F714" s="94"/>
      <c r="G714" s="92"/>
      <c r="H714" s="94">
        <f t="shared" si="10"/>
        <v>8.75</v>
      </c>
    </row>
    <row r="715" spans="1:8" ht="48.75" customHeight="1">
      <c r="A715" s="98"/>
      <c r="B715" s="44"/>
      <c r="C715" s="87"/>
      <c r="D715" s="63">
        <v>1</v>
      </c>
      <c r="E715" s="94">
        <v>4.33</v>
      </c>
      <c r="F715" s="94"/>
      <c r="G715" s="92"/>
      <c r="H715" s="94">
        <f t="shared" si="10"/>
        <v>4.33</v>
      </c>
    </row>
    <row r="716" spans="1:8" ht="48.75" customHeight="1">
      <c r="A716" s="98"/>
      <c r="B716" s="44"/>
      <c r="C716" s="87"/>
      <c r="D716" s="63">
        <v>1</v>
      </c>
      <c r="E716" s="94">
        <v>4.33</v>
      </c>
      <c r="F716" s="94"/>
      <c r="G716" s="92"/>
      <c r="H716" s="94">
        <f t="shared" si="10"/>
        <v>4.33</v>
      </c>
    </row>
    <row r="717" spans="1:8" ht="48.75" customHeight="1">
      <c r="A717" s="98"/>
      <c r="B717" s="44"/>
      <c r="C717" s="87"/>
      <c r="D717" s="63">
        <v>1</v>
      </c>
      <c r="E717" s="94">
        <v>2.58</v>
      </c>
      <c r="F717" s="94"/>
      <c r="G717" s="92"/>
      <c r="H717" s="94">
        <f t="shared" si="10"/>
        <v>2.58</v>
      </c>
    </row>
    <row r="718" spans="1:8" ht="48.75" customHeight="1">
      <c r="A718" s="98"/>
      <c r="B718" s="44"/>
      <c r="C718" s="87"/>
      <c r="D718" s="63">
        <v>1</v>
      </c>
      <c r="E718" s="94">
        <v>10</v>
      </c>
      <c r="F718" s="94"/>
      <c r="G718" s="92"/>
      <c r="H718" s="94">
        <f t="shared" si="10"/>
        <v>10</v>
      </c>
    </row>
    <row r="719" spans="1:8" ht="48.75" customHeight="1">
      <c r="A719" s="98"/>
      <c r="B719" s="44"/>
      <c r="C719" s="87"/>
      <c r="D719" s="63">
        <v>1</v>
      </c>
      <c r="E719" s="94">
        <v>2.33</v>
      </c>
      <c r="F719" s="94"/>
      <c r="G719" s="92"/>
      <c r="H719" s="94">
        <f t="shared" si="10"/>
        <v>2.33</v>
      </c>
    </row>
    <row r="720" spans="1:8" ht="48.75" customHeight="1">
      <c r="A720" s="98"/>
      <c r="B720" s="44"/>
      <c r="C720" s="87"/>
      <c r="D720" s="63">
        <v>1</v>
      </c>
      <c r="E720" s="94">
        <v>1.41</v>
      </c>
      <c r="F720" s="94"/>
      <c r="G720" s="92"/>
      <c r="H720" s="94">
        <f t="shared" si="10"/>
        <v>1.41</v>
      </c>
    </row>
    <row r="721" spans="1:8" ht="48.75" customHeight="1">
      <c r="A721" s="98"/>
      <c r="B721" s="44"/>
      <c r="C721" s="87"/>
      <c r="D721" s="63">
        <v>1</v>
      </c>
      <c r="E721" s="94">
        <v>1.41</v>
      </c>
      <c r="F721" s="94"/>
      <c r="G721" s="92"/>
      <c r="H721" s="94">
        <f t="shared" si="10"/>
        <v>1.41</v>
      </c>
    </row>
    <row r="722" spans="1:8" ht="48.75" customHeight="1">
      <c r="A722" s="98"/>
      <c r="B722" s="44"/>
      <c r="C722" s="87"/>
      <c r="D722" s="63">
        <v>1</v>
      </c>
      <c r="E722" s="94">
        <v>10.58</v>
      </c>
      <c r="F722" s="94"/>
      <c r="G722" s="92"/>
      <c r="H722" s="94">
        <f t="shared" si="10"/>
        <v>10.58</v>
      </c>
    </row>
    <row r="723" spans="1:8" ht="48.75" customHeight="1">
      <c r="A723" s="98"/>
      <c r="B723" s="44"/>
      <c r="C723" s="87"/>
      <c r="D723" s="63">
        <v>1</v>
      </c>
      <c r="E723" s="94">
        <v>1.41</v>
      </c>
      <c r="F723" s="94"/>
      <c r="G723" s="92"/>
      <c r="H723" s="94">
        <f t="shared" si="10"/>
        <v>1.41</v>
      </c>
    </row>
    <row r="724" spans="1:8" ht="48.75" customHeight="1">
      <c r="A724" s="98"/>
      <c r="B724" s="44"/>
      <c r="C724" s="87"/>
      <c r="D724" s="63">
        <v>1</v>
      </c>
      <c r="E724" s="94">
        <v>1.33</v>
      </c>
      <c r="F724" s="94"/>
      <c r="G724" s="92"/>
      <c r="H724" s="94">
        <f t="shared" si="10"/>
        <v>1.33</v>
      </c>
    </row>
    <row r="725" spans="1:8" ht="48.75" customHeight="1">
      <c r="A725" s="98"/>
      <c r="B725" s="44"/>
      <c r="C725" s="87"/>
      <c r="D725" s="63">
        <v>1</v>
      </c>
      <c r="E725" s="94">
        <v>10.25</v>
      </c>
      <c r="F725" s="94"/>
      <c r="G725" s="92"/>
      <c r="H725" s="94">
        <f t="shared" si="10"/>
        <v>10.25</v>
      </c>
    </row>
    <row r="726" spans="1:8" ht="26.25" customHeight="1">
      <c r="A726" s="98"/>
      <c r="B726" s="85"/>
      <c r="C726" s="87"/>
      <c r="D726" s="63"/>
      <c r="E726" s="63"/>
      <c r="F726" s="92"/>
      <c r="G726" s="92"/>
      <c r="H726" s="95"/>
    </row>
    <row r="727" spans="1:8" ht="48.75" customHeight="1">
      <c r="A727" s="181"/>
      <c r="B727" s="133" t="s">
        <v>128</v>
      </c>
      <c r="C727" s="182" t="s">
        <v>82</v>
      </c>
      <c r="D727" s="183"/>
      <c r="E727" s="67"/>
      <c r="F727" s="67"/>
      <c r="G727" s="88"/>
      <c r="H727" s="67">
        <f>SUM(H697:H726)</f>
        <v>205.17000000000007</v>
      </c>
    </row>
    <row r="728" spans="1:8" ht="36" customHeight="1">
      <c r="A728" s="98"/>
      <c r="B728" s="44"/>
      <c r="C728" s="87"/>
      <c r="D728" s="63"/>
      <c r="E728" s="94"/>
      <c r="F728" s="94"/>
      <c r="G728" s="92"/>
      <c r="H728" s="94"/>
    </row>
    <row r="729" spans="1:8" ht="48.75" customHeight="1">
      <c r="A729" s="98">
        <v>7.2</v>
      </c>
      <c r="B729" s="61" t="s">
        <v>156</v>
      </c>
      <c r="C729" s="87"/>
      <c r="D729" s="63"/>
      <c r="E729" s="94"/>
      <c r="F729" s="94"/>
      <c r="G729" s="92"/>
      <c r="H729" s="94"/>
    </row>
    <row r="730" spans="1:8" ht="48.75" customHeight="1">
      <c r="A730" s="98"/>
      <c r="B730" s="44"/>
      <c r="C730" s="87"/>
      <c r="D730" s="63">
        <v>1</v>
      </c>
      <c r="E730" s="94">
        <v>38.5</v>
      </c>
      <c r="F730" s="94"/>
      <c r="G730" s="92"/>
      <c r="H730" s="94">
        <f t="shared" ref="H730:H736" si="11">E730</f>
        <v>38.5</v>
      </c>
    </row>
    <row r="731" spans="1:8" ht="48.75" customHeight="1">
      <c r="A731" s="98"/>
      <c r="B731" s="44"/>
      <c r="C731" s="87"/>
      <c r="D731" s="63">
        <v>1</v>
      </c>
      <c r="E731" s="94">
        <v>38.659999999999997</v>
      </c>
      <c r="F731" s="94"/>
      <c r="G731" s="92"/>
      <c r="H731" s="94">
        <f t="shared" si="11"/>
        <v>38.659999999999997</v>
      </c>
    </row>
    <row r="732" spans="1:8" ht="48.75" customHeight="1">
      <c r="A732" s="98"/>
      <c r="B732" s="44"/>
      <c r="C732" s="87"/>
      <c r="D732" s="63">
        <v>1</v>
      </c>
      <c r="E732" s="94">
        <v>40.75</v>
      </c>
      <c r="F732" s="94"/>
      <c r="G732" s="92"/>
      <c r="H732" s="94">
        <f t="shared" si="11"/>
        <v>40.75</v>
      </c>
    </row>
    <row r="733" spans="1:8" ht="48.75" customHeight="1">
      <c r="A733" s="98"/>
      <c r="B733" s="44"/>
      <c r="C733" s="87"/>
      <c r="D733" s="63">
        <v>1</v>
      </c>
      <c r="E733" s="94">
        <v>36.83</v>
      </c>
      <c r="F733" s="94"/>
      <c r="G733" s="92"/>
      <c r="H733" s="94">
        <f t="shared" si="11"/>
        <v>36.83</v>
      </c>
    </row>
    <row r="734" spans="1:8" ht="48.75" customHeight="1">
      <c r="A734" s="98"/>
      <c r="B734" s="44"/>
      <c r="C734" s="87"/>
      <c r="D734" s="63">
        <v>1</v>
      </c>
      <c r="E734" s="94">
        <v>13</v>
      </c>
      <c r="F734" s="94"/>
      <c r="G734" s="92"/>
      <c r="H734" s="94">
        <f t="shared" si="11"/>
        <v>13</v>
      </c>
    </row>
    <row r="735" spans="1:8" ht="48.75" customHeight="1">
      <c r="A735" s="98"/>
      <c r="B735" s="44"/>
      <c r="C735" s="87"/>
      <c r="D735" s="63">
        <v>1</v>
      </c>
      <c r="E735" s="94">
        <v>3.08</v>
      </c>
      <c r="F735" s="94"/>
      <c r="G735" s="92"/>
      <c r="H735" s="94">
        <f t="shared" si="11"/>
        <v>3.08</v>
      </c>
    </row>
    <row r="736" spans="1:8" ht="48.75" customHeight="1">
      <c r="A736" s="98"/>
      <c r="B736" s="44"/>
      <c r="C736" s="87"/>
      <c r="D736" s="63">
        <v>1</v>
      </c>
      <c r="E736" s="94">
        <v>40.159999999999997</v>
      </c>
      <c r="F736" s="94"/>
      <c r="G736" s="92"/>
      <c r="H736" s="94">
        <f t="shared" si="11"/>
        <v>40.159999999999997</v>
      </c>
    </row>
    <row r="737" spans="1:8" ht="28.5" customHeight="1">
      <c r="A737" s="98"/>
      <c r="B737" s="85"/>
      <c r="C737" s="87"/>
      <c r="D737" s="63"/>
      <c r="E737" s="94"/>
      <c r="F737" s="94"/>
      <c r="G737" s="92"/>
      <c r="H737" s="94"/>
    </row>
    <row r="738" spans="1:8" ht="48.75" customHeight="1">
      <c r="A738" s="43"/>
      <c r="B738" s="133" t="s">
        <v>128</v>
      </c>
      <c r="C738" s="182" t="s">
        <v>82</v>
      </c>
      <c r="D738" s="183"/>
      <c r="E738" s="67"/>
      <c r="F738" s="67"/>
      <c r="G738" s="88"/>
      <c r="H738" s="67">
        <f>SUM(H730:H737)</f>
        <v>210.98000000000002</v>
      </c>
    </row>
    <row r="739" spans="1:8" ht="35.25">
      <c r="A739" s="676"/>
      <c r="B739" s="677"/>
      <c r="C739" s="677"/>
      <c r="D739" s="677"/>
      <c r="E739" s="677"/>
      <c r="F739" s="677"/>
      <c r="G739" s="677"/>
      <c r="H739" s="678"/>
    </row>
    <row r="740" spans="1:8" ht="45" customHeight="1">
      <c r="A740" s="680" t="s">
        <v>144</v>
      </c>
      <c r="B740" s="680"/>
      <c r="C740" s="669" t="s">
        <v>143</v>
      </c>
      <c r="D740" s="669"/>
      <c r="E740" s="669"/>
      <c r="F740" s="680" t="s">
        <v>142</v>
      </c>
      <c r="G740" s="680"/>
      <c r="H740" s="89">
        <v>45164</v>
      </c>
    </row>
    <row r="741" spans="1:8" ht="45" customHeight="1">
      <c r="A741" s="684" t="s">
        <v>141</v>
      </c>
      <c r="B741" s="684"/>
      <c r="C741" s="669"/>
      <c r="D741" s="669"/>
      <c r="E741" s="669"/>
      <c r="F741" s="680" t="s">
        <v>140</v>
      </c>
      <c r="G741" s="680"/>
      <c r="H741" s="90"/>
    </row>
    <row r="742" spans="1:8" ht="45" customHeight="1">
      <c r="A742" s="680" t="s">
        <v>139</v>
      </c>
      <c r="B742" s="680"/>
      <c r="C742" s="669"/>
      <c r="D742" s="669"/>
      <c r="E742" s="669"/>
      <c r="F742" s="684" t="s">
        <v>138</v>
      </c>
      <c r="G742" s="684"/>
      <c r="H742" s="91"/>
    </row>
    <row r="743" spans="1:8" ht="37.5">
      <c r="A743" s="687" t="s">
        <v>137</v>
      </c>
      <c r="B743" s="685" t="s">
        <v>108</v>
      </c>
      <c r="C743" s="685" t="s">
        <v>109</v>
      </c>
      <c r="D743" s="685" t="s">
        <v>136</v>
      </c>
      <c r="E743" s="685"/>
      <c r="F743" s="685"/>
      <c r="G743" s="685"/>
      <c r="H743" s="669" t="s">
        <v>135</v>
      </c>
    </row>
    <row r="744" spans="1:8" ht="62.25" customHeight="1">
      <c r="A744" s="687"/>
      <c r="B744" s="685"/>
      <c r="C744" s="685"/>
      <c r="D744" s="92" t="s">
        <v>7</v>
      </c>
      <c r="E744" s="92" t="s">
        <v>134</v>
      </c>
      <c r="F744" s="92" t="s">
        <v>150</v>
      </c>
      <c r="G744" s="92" t="s">
        <v>265</v>
      </c>
      <c r="H744" s="669"/>
    </row>
    <row r="745" spans="1:8" ht="60" customHeight="1">
      <c r="A745" s="52"/>
      <c r="B745" s="68" t="s">
        <v>129</v>
      </c>
      <c r="C745" s="92"/>
      <c r="D745" s="92"/>
      <c r="E745" s="92"/>
      <c r="F745" s="92"/>
      <c r="G745" s="92"/>
      <c r="H745" s="93"/>
    </row>
    <row r="746" spans="1:8" ht="45" customHeight="1">
      <c r="A746" s="97"/>
      <c r="B746" s="68"/>
      <c r="C746" s="96"/>
      <c r="D746" s="92"/>
      <c r="E746" s="92"/>
      <c r="F746" s="92"/>
      <c r="G746" s="92"/>
      <c r="H746" s="93"/>
    </row>
    <row r="747" spans="1:8" ht="287.25" customHeight="1">
      <c r="A747" s="62">
        <v>7</v>
      </c>
      <c r="B747" s="101" t="s">
        <v>68</v>
      </c>
      <c r="C747" s="96"/>
      <c r="D747" s="92"/>
      <c r="E747" s="92"/>
      <c r="F747" s="92"/>
      <c r="G747" s="92"/>
      <c r="H747" s="93"/>
    </row>
    <row r="748" spans="1:8" ht="61.5" customHeight="1">
      <c r="A748" s="98"/>
      <c r="B748" s="74" t="s">
        <v>154</v>
      </c>
      <c r="C748" s="87"/>
      <c r="D748" s="92"/>
      <c r="E748" s="92"/>
      <c r="F748" s="92"/>
      <c r="G748" s="92"/>
      <c r="H748" s="93"/>
    </row>
    <row r="749" spans="1:8" ht="54" customHeight="1">
      <c r="A749" s="98">
        <v>7.1</v>
      </c>
      <c r="B749" s="61" t="s">
        <v>155</v>
      </c>
      <c r="C749" s="87" t="s">
        <v>82</v>
      </c>
      <c r="D749" s="63">
        <v>1</v>
      </c>
      <c r="E749" s="94">
        <v>9.08</v>
      </c>
      <c r="F749" s="94"/>
      <c r="G749" s="92"/>
      <c r="H749" s="94">
        <f>E749</f>
        <v>9.08</v>
      </c>
    </row>
    <row r="750" spans="1:8" ht="54" customHeight="1">
      <c r="A750" s="98"/>
      <c r="B750" s="44"/>
      <c r="C750" s="87"/>
      <c r="D750" s="63">
        <v>1</v>
      </c>
      <c r="E750" s="94">
        <v>13.91</v>
      </c>
      <c r="F750" s="94"/>
      <c r="G750" s="92"/>
      <c r="H750" s="94">
        <f t="shared" ref="H750:H771" si="12">E750</f>
        <v>13.91</v>
      </c>
    </row>
    <row r="751" spans="1:8" ht="54" customHeight="1">
      <c r="A751" s="98"/>
      <c r="B751" s="44"/>
      <c r="C751" s="87"/>
      <c r="D751" s="63">
        <v>1</v>
      </c>
      <c r="E751" s="94">
        <v>9.08</v>
      </c>
      <c r="F751" s="94"/>
      <c r="G751" s="92"/>
      <c r="H751" s="94">
        <f t="shared" si="12"/>
        <v>9.08</v>
      </c>
    </row>
    <row r="752" spans="1:8" ht="54" customHeight="1">
      <c r="A752" s="98"/>
      <c r="B752" s="44"/>
      <c r="C752" s="87"/>
      <c r="D752" s="63">
        <v>1</v>
      </c>
      <c r="E752" s="94">
        <v>9.08</v>
      </c>
      <c r="F752" s="94"/>
      <c r="G752" s="92"/>
      <c r="H752" s="94">
        <f t="shared" si="12"/>
        <v>9.08</v>
      </c>
    </row>
    <row r="753" spans="1:8" ht="54" customHeight="1">
      <c r="A753" s="98"/>
      <c r="B753" s="44"/>
      <c r="C753" s="87"/>
      <c r="D753" s="63">
        <v>1</v>
      </c>
      <c r="E753" s="94">
        <v>5.16</v>
      </c>
      <c r="F753" s="94"/>
      <c r="G753" s="92"/>
      <c r="H753" s="94">
        <f t="shared" si="12"/>
        <v>5.16</v>
      </c>
    </row>
    <row r="754" spans="1:8" ht="54" customHeight="1">
      <c r="A754" s="98"/>
      <c r="B754" s="44"/>
      <c r="C754" s="87"/>
      <c r="D754" s="63">
        <v>1</v>
      </c>
      <c r="E754" s="94">
        <v>20.41</v>
      </c>
      <c r="F754" s="94"/>
      <c r="G754" s="92"/>
      <c r="H754" s="94">
        <f t="shared" si="12"/>
        <v>20.41</v>
      </c>
    </row>
    <row r="755" spans="1:8" ht="54" customHeight="1">
      <c r="A755" s="98"/>
      <c r="B755" s="44"/>
      <c r="C755" s="87"/>
      <c r="D755" s="63">
        <v>1</v>
      </c>
      <c r="E755" s="94">
        <v>5.16</v>
      </c>
      <c r="F755" s="94"/>
      <c r="G755" s="92"/>
      <c r="H755" s="94">
        <f t="shared" si="12"/>
        <v>5.16</v>
      </c>
    </row>
    <row r="756" spans="1:8" ht="54" customHeight="1">
      <c r="A756" s="98"/>
      <c r="B756" s="44"/>
      <c r="C756" s="87"/>
      <c r="D756" s="63">
        <v>1</v>
      </c>
      <c r="E756" s="94">
        <v>12.83</v>
      </c>
      <c r="F756" s="94"/>
      <c r="G756" s="92"/>
      <c r="H756" s="94">
        <f t="shared" si="12"/>
        <v>12.83</v>
      </c>
    </row>
    <row r="757" spans="1:8" ht="54" customHeight="1">
      <c r="A757" s="98"/>
      <c r="B757" s="44"/>
      <c r="C757" s="87"/>
      <c r="D757" s="63">
        <v>1</v>
      </c>
      <c r="E757" s="94">
        <v>12.83</v>
      </c>
      <c r="F757" s="94"/>
      <c r="G757" s="92"/>
      <c r="H757" s="94">
        <f t="shared" si="12"/>
        <v>12.83</v>
      </c>
    </row>
    <row r="758" spans="1:8" ht="54" customHeight="1">
      <c r="A758" s="98"/>
      <c r="B758" s="44"/>
      <c r="C758" s="87"/>
      <c r="D758" s="63">
        <v>1</v>
      </c>
      <c r="E758" s="94">
        <v>1.91</v>
      </c>
      <c r="F758" s="94"/>
      <c r="G758" s="92"/>
      <c r="H758" s="94">
        <f t="shared" si="12"/>
        <v>1.91</v>
      </c>
    </row>
    <row r="759" spans="1:8" ht="54" customHeight="1">
      <c r="A759" s="98"/>
      <c r="B759" s="44"/>
      <c r="C759" s="87"/>
      <c r="D759" s="63">
        <v>1</v>
      </c>
      <c r="E759" s="94">
        <v>8.58</v>
      </c>
      <c r="F759" s="94"/>
      <c r="G759" s="92"/>
      <c r="H759" s="94">
        <f t="shared" si="12"/>
        <v>8.58</v>
      </c>
    </row>
    <row r="760" spans="1:8" ht="54" customHeight="1">
      <c r="A760" s="98"/>
      <c r="B760" s="44"/>
      <c r="C760" s="87"/>
      <c r="D760" s="63">
        <v>1</v>
      </c>
      <c r="E760" s="94">
        <v>2.33</v>
      </c>
      <c r="F760" s="94"/>
      <c r="G760" s="92"/>
      <c r="H760" s="94">
        <f t="shared" si="12"/>
        <v>2.33</v>
      </c>
    </row>
    <row r="761" spans="1:8" ht="54" customHeight="1">
      <c r="A761" s="98"/>
      <c r="B761" s="44"/>
      <c r="C761" s="87"/>
      <c r="D761" s="63">
        <v>1</v>
      </c>
      <c r="E761" s="94">
        <v>8.58</v>
      </c>
      <c r="F761" s="94"/>
      <c r="G761" s="92"/>
      <c r="H761" s="94">
        <f t="shared" si="12"/>
        <v>8.58</v>
      </c>
    </row>
    <row r="762" spans="1:8" ht="54" customHeight="1">
      <c r="A762" s="98"/>
      <c r="B762" s="44"/>
      <c r="C762" s="87"/>
      <c r="D762" s="63">
        <v>1</v>
      </c>
      <c r="E762" s="94">
        <v>9.41</v>
      </c>
      <c r="F762" s="94"/>
      <c r="G762" s="92"/>
      <c r="H762" s="94">
        <f t="shared" si="12"/>
        <v>9.41</v>
      </c>
    </row>
    <row r="763" spans="1:8" ht="54" customHeight="1">
      <c r="A763" s="98"/>
      <c r="B763" s="44"/>
      <c r="C763" s="87"/>
      <c r="D763" s="63">
        <v>1</v>
      </c>
      <c r="E763" s="94">
        <v>7.91</v>
      </c>
      <c r="F763" s="94"/>
      <c r="G763" s="92"/>
      <c r="H763" s="94">
        <f t="shared" si="12"/>
        <v>7.91</v>
      </c>
    </row>
    <row r="764" spans="1:8" ht="54" customHeight="1">
      <c r="A764" s="98"/>
      <c r="B764" s="44"/>
      <c r="C764" s="87"/>
      <c r="D764" s="63">
        <v>1</v>
      </c>
      <c r="E764" s="94">
        <v>7.08</v>
      </c>
      <c r="F764" s="94"/>
      <c r="G764" s="92"/>
      <c r="H764" s="94">
        <f t="shared" si="12"/>
        <v>7.08</v>
      </c>
    </row>
    <row r="765" spans="1:8" ht="54" customHeight="1">
      <c r="A765" s="98"/>
      <c r="B765" s="44"/>
      <c r="C765" s="87"/>
      <c r="D765" s="63">
        <v>1</v>
      </c>
      <c r="E765" s="94">
        <v>1.83</v>
      </c>
      <c r="F765" s="94"/>
      <c r="G765" s="92"/>
      <c r="H765" s="94">
        <f t="shared" si="12"/>
        <v>1.83</v>
      </c>
    </row>
    <row r="766" spans="1:8" ht="54" customHeight="1">
      <c r="A766" s="98"/>
      <c r="B766" s="44"/>
      <c r="C766" s="87"/>
      <c r="D766" s="63">
        <v>1</v>
      </c>
      <c r="E766" s="94">
        <v>6.58</v>
      </c>
      <c r="F766" s="94"/>
      <c r="G766" s="92"/>
      <c r="H766" s="94">
        <f t="shared" si="12"/>
        <v>6.58</v>
      </c>
    </row>
    <row r="767" spans="1:8" ht="54" customHeight="1">
      <c r="A767" s="98"/>
      <c r="B767" s="44"/>
      <c r="C767" s="87"/>
      <c r="D767" s="63">
        <v>1</v>
      </c>
      <c r="E767" s="94">
        <v>1.83</v>
      </c>
      <c r="F767" s="94"/>
      <c r="G767" s="92"/>
      <c r="H767" s="94">
        <f t="shared" si="12"/>
        <v>1.83</v>
      </c>
    </row>
    <row r="768" spans="1:8" ht="54" customHeight="1">
      <c r="A768" s="98"/>
      <c r="B768" s="44"/>
      <c r="C768" s="87"/>
      <c r="D768" s="63">
        <v>1</v>
      </c>
      <c r="E768" s="94">
        <v>4.83</v>
      </c>
      <c r="F768" s="94"/>
      <c r="G768" s="92"/>
      <c r="H768" s="94">
        <f t="shared" si="12"/>
        <v>4.83</v>
      </c>
    </row>
    <row r="769" spans="1:8" ht="54" customHeight="1">
      <c r="A769" s="98"/>
      <c r="B769" s="44"/>
      <c r="C769" s="87"/>
      <c r="D769" s="63">
        <v>1</v>
      </c>
      <c r="E769" s="94">
        <v>14.08</v>
      </c>
      <c r="F769" s="94"/>
      <c r="G769" s="92"/>
      <c r="H769" s="94">
        <f t="shared" si="12"/>
        <v>14.08</v>
      </c>
    </row>
    <row r="770" spans="1:8" ht="54" customHeight="1">
      <c r="A770" s="98"/>
      <c r="B770" s="44"/>
      <c r="C770" s="87"/>
      <c r="D770" s="63">
        <v>1</v>
      </c>
      <c r="E770" s="94">
        <v>4.83</v>
      </c>
      <c r="F770" s="94"/>
      <c r="G770" s="92"/>
      <c r="H770" s="94">
        <f t="shared" si="12"/>
        <v>4.83</v>
      </c>
    </row>
    <row r="771" spans="1:8" ht="54" customHeight="1">
      <c r="A771" s="98"/>
      <c r="B771" s="44"/>
      <c r="C771" s="87"/>
      <c r="D771" s="63">
        <v>1</v>
      </c>
      <c r="E771" s="94">
        <v>1</v>
      </c>
      <c r="F771" s="94"/>
      <c r="G771" s="92"/>
      <c r="H771" s="94">
        <f t="shared" si="12"/>
        <v>1</v>
      </c>
    </row>
    <row r="772" spans="1:8" ht="54" customHeight="1">
      <c r="A772" s="98"/>
      <c r="B772" s="85"/>
      <c r="C772" s="87"/>
      <c r="D772" s="63"/>
      <c r="E772" s="63"/>
      <c r="F772" s="92"/>
      <c r="G772" s="92"/>
      <c r="H772" s="95"/>
    </row>
    <row r="773" spans="1:8" ht="54" customHeight="1">
      <c r="A773" s="181"/>
      <c r="B773" s="133" t="s">
        <v>128</v>
      </c>
      <c r="C773" s="182" t="s">
        <v>82</v>
      </c>
      <c r="D773" s="183"/>
      <c r="E773" s="67"/>
      <c r="F773" s="67"/>
      <c r="G773" s="88"/>
      <c r="H773" s="67">
        <f>SUM(H749:H772)</f>
        <v>178.32000000000008</v>
      </c>
    </row>
    <row r="774" spans="1:8" ht="54" customHeight="1">
      <c r="A774" s="98"/>
      <c r="B774" s="44"/>
      <c r="C774" s="87"/>
      <c r="D774" s="63"/>
      <c r="E774" s="94"/>
      <c r="F774" s="94"/>
      <c r="G774" s="92"/>
      <c r="H774" s="94"/>
    </row>
    <row r="775" spans="1:8" ht="54" customHeight="1">
      <c r="A775" s="98">
        <v>7.2</v>
      </c>
      <c r="B775" s="61" t="s">
        <v>156</v>
      </c>
      <c r="C775" s="87"/>
      <c r="D775" s="63"/>
      <c r="E775" s="94"/>
      <c r="F775" s="94"/>
      <c r="G775" s="92"/>
      <c r="H775" s="94"/>
    </row>
    <row r="776" spans="1:8" ht="54" customHeight="1">
      <c r="A776" s="98"/>
      <c r="B776" s="61"/>
      <c r="C776" s="87"/>
      <c r="D776" s="63">
        <v>1</v>
      </c>
      <c r="E776" s="94">
        <v>21.66</v>
      </c>
      <c r="F776" s="94"/>
      <c r="G776" s="92"/>
      <c r="H776" s="94">
        <f t="shared" ref="H776:H782" si="13">E776</f>
        <v>21.66</v>
      </c>
    </row>
    <row r="777" spans="1:8" ht="54" customHeight="1">
      <c r="A777" s="98"/>
      <c r="B777" s="61"/>
      <c r="C777" s="87"/>
      <c r="D777" s="63">
        <v>1</v>
      </c>
      <c r="E777" s="94">
        <v>37</v>
      </c>
      <c r="F777" s="94"/>
      <c r="G777" s="92"/>
      <c r="H777" s="94">
        <f t="shared" si="13"/>
        <v>37</v>
      </c>
    </row>
    <row r="778" spans="1:8" ht="54" customHeight="1">
      <c r="A778" s="98"/>
      <c r="B778" s="44"/>
      <c r="C778" s="87"/>
      <c r="D778" s="63">
        <v>1</v>
      </c>
      <c r="E778" s="94">
        <v>34.33</v>
      </c>
      <c r="F778" s="94"/>
      <c r="G778" s="92"/>
      <c r="H778" s="94">
        <f t="shared" si="13"/>
        <v>34.33</v>
      </c>
    </row>
    <row r="779" spans="1:8" ht="54" customHeight="1">
      <c r="A779" s="98"/>
      <c r="B779" s="44"/>
      <c r="C779" s="87"/>
      <c r="D779" s="63">
        <v>1</v>
      </c>
      <c r="E779" s="94">
        <v>55.33</v>
      </c>
      <c r="F779" s="94"/>
      <c r="G779" s="92"/>
      <c r="H779" s="94">
        <f t="shared" si="13"/>
        <v>55.33</v>
      </c>
    </row>
    <row r="780" spans="1:8" ht="54" customHeight="1">
      <c r="A780" s="98"/>
      <c r="B780" s="44"/>
      <c r="C780" s="87"/>
      <c r="D780" s="63">
        <v>1</v>
      </c>
      <c r="E780" s="94">
        <v>33</v>
      </c>
      <c r="F780" s="94"/>
      <c r="G780" s="92"/>
      <c r="H780" s="94">
        <f t="shared" si="13"/>
        <v>33</v>
      </c>
    </row>
    <row r="781" spans="1:8" ht="54" customHeight="1">
      <c r="A781" s="98"/>
      <c r="B781" s="44"/>
      <c r="C781" s="87"/>
      <c r="D781" s="63">
        <v>1</v>
      </c>
      <c r="E781" s="94">
        <v>47.25</v>
      </c>
      <c r="F781" s="94"/>
      <c r="G781" s="92"/>
      <c r="H781" s="94">
        <f t="shared" si="13"/>
        <v>47.25</v>
      </c>
    </row>
    <row r="782" spans="1:8" ht="54" customHeight="1">
      <c r="A782" s="98"/>
      <c r="B782" s="44"/>
      <c r="C782" s="87"/>
      <c r="D782" s="63">
        <v>1</v>
      </c>
      <c r="E782" s="94">
        <v>39.58</v>
      </c>
      <c r="F782" s="94"/>
      <c r="G782" s="92"/>
      <c r="H782" s="94">
        <f t="shared" si="13"/>
        <v>39.58</v>
      </c>
    </row>
    <row r="783" spans="1:8" ht="54" customHeight="1">
      <c r="A783" s="98"/>
      <c r="B783" s="85"/>
      <c r="C783" s="87"/>
      <c r="D783" s="63"/>
      <c r="E783" s="94"/>
      <c r="F783" s="94"/>
      <c r="G783" s="92"/>
      <c r="H783" s="94"/>
    </row>
    <row r="784" spans="1:8" ht="54" customHeight="1">
      <c r="A784" s="181"/>
      <c r="B784" s="133" t="s">
        <v>128</v>
      </c>
      <c r="C784" s="182" t="s">
        <v>82</v>
      </c>
      <c r="D784" s="183"/>
      <c r="E784" s="67"/>
      <c r="F784" s="67"/>
      <c r="G784" s="88"/>
      <c r="H784" s="67">
        <f>SUM(H776:H783)</f>
        <v>268.14999999999998</v>
      </c>
    </row>
    <row r="785" spans="1:8" s="35" customFormat="1" ht="57.75" customHeight="1">
      <c r="A785" s="98"/>
      <c r="B785" s="44"/>
      <c r="C785" s="87"/>
      <c r="D785" s="63"/>
      <c r="E785" s="94"/>
      <c r="F785" s="94"/>
      <c r="G785" s="92"/>
      <c r="H785" s="94"/>
    </row>
    <row r="786" spans="1:8" s="35" customFormat="1" ht="57.75" customHeight="1">
      <c r="A786" s="98">
        <v>7.3</v>
      </c>
      <c r="B786" s="61" t="s">
        <v>460</v>
      </c>
      <c r="C786" s="87"/>
      <c r="D786" s="63"/>
      <c r="E786" s="94"/>
      <c r="F786" s="94"/>
      <c r="G786" s="92"/>
      <c r="H786" s="94"/>
    </row>
    <row r="787" spans="1:8" s="35" customFormat="1" ht="57.75" customHeight="1">
      <c r="A787" s="98"/>
      <c r="B787" s="44" t="s">
        <v>230</v>
      </c>
      <c r="C787" s="87"/>
      <c r="D787" s="63">
        <v>4</v>
      </c>
      <c r="E787" s="94">
        <v>3</v>
      </c>
      <c r="F787" s="94"/>
      <c r="G787" s="92"/>
      <c r="H787" s="94">
        <f>D787*E787</f>
        <v>12</v>
      </c>
    </row>
    <row r="788" spans="1:8" s="35" customFormat="1" ht="57.75" customHeight="1">
      <c r="A788" s="98"/>
      <c r="B788" s="44" t="s">
        <v>230</v>
      </c>
      <c r="C788" s="87"/>
      <c r="D788" s="63">
        <v>1</v>
      </c>
      <c r="E788" s="94">
        <v>14</v>
      </c>
      <c r="F788" s="94"/>
      <c r="G788" s="92"/>
      <c r="H788" s="94">
        <f>D788*E788</f>
        <v>14</v>
      </c>
    </row>
    <row r="789" spans="1:8" s="35" customFormat="1" ht="57.75" customHeight="1">
      <c r="A789" s="98"/>
      <c r="B789" s="85"/>
      <c r="C789" s="87"/>
      <c r="D789" s="63"/>
      <c r="E789" s="94"/>
      <c r="F789" s="94"/>
      <c r="G789" s="92"/>
      <c r="H789" s="94"/>
    </row>
    <row r="790" spans="1:8" s="35" customFormat="1" ht="57.75" customHeight="1">
      <c r="A790" s="181"/>
      <c r="B790" s="133" t="s">
        <v>128</v>
      </c>
      <c r="C790" s="182" t="s">
        <v>82</v>
      </c>
      <c r="D790" s="183"/>
      <c r="E790" s="67"/>
      <c r="F790" s="67"/>
      <c r="G790" s="88"/>
      <c r="H790" s="67">
        <f>SUM(H787:H789)</f>
        <v>26</v>
      </c>
    </row>
    <row r="791" spans="1:8" s="35" customFormat="1" ht="48" customHeight="1">
      <c r="A791" s="670" t="s">
        <v>146</v>
      </c>
      <c r="B791" s="671"/>
      <c r="C791" s="671"/>
      <c r="D791" s="671"/>
      <c r="E791" s="671"/>
      <c r="F791" s="671"/>
      <c r="G791" s="671"/>
      <c r="H791" s="672"/>
    </row>
    <row r="792" spans="1:8" s="35" customFormat="1" ht="48" customHeight="1">
      <c r="A792" s="673" t="s">
        <v>145</v>
      </c>
      <c r="B792" s="674"/>
      <c r="C792" s="674"/>
      <c r="D792" s="674"/>
      <c r="E792" s="674"/>
      <c r="F792" s="674"/>
      <c r="G792" s="674"/>
      <c r="H792" s="675"/>
    </row>
    <row r="793" spans="1:8" s="35" customFormat="1" ht="48" customHeight="1">
      <c r="A793" s="676"/>
      <c r="B793" s="677"/>
      <c r="C793" s="677"/>
      <c r="D793" s="677"/>
      <c r="E793" s="677"/>
      <c r="F793" s="677"/>
      <c r="G793" s="677"/>
      <c r="H793" s="678"/>
    </row>
    <row r="794" spans="1:8" s="35" customFormat="1" ht="48" customHeight="1">
      <c r="A794" s="679"/>
      <c r="B794" s="679"/>
      <c r="C794" s="679"/>
      <c r="D794" s="679"/>
      <c r="E794" s="679"/>
      <c r="F794" s="679"/>
      <c r="G794" s="679"/>
      <c r="H794" s="679"/>
    </row>
    <row r="795" spans="1:8" s="35" customFormat="1" ht="48" customHeight="1">
      <c r="A795" s="680" t="s">
        <v>144</v>
      </c>
      <c r="B795" s="680"/>
      <c r="C795" s="669" t="s">
        <v>143</v>
      </c>
      <c r="D795" s="669"/>
      <c r="E795" s="669"/>
      <c r="F795" s="680" t="s">
        <v>142</v>
      </c>
      <c r="G795" s="680"/>
      <c r="H795" s="89">
        <v>45209</v>
      </c>
    </row>
    <row r="796" spans="1:8" s="35" customFormat="1" ht="48" customHeight="1">
      <c r="A796" s="684" t="s">
        <v>141</v>
      </c>
      <c r="B796" s="684"/>
      <c r="C796" s="669"/>
      <c r="D796" s="669"/>
      <c r="E796" s="669"/>
      <c r="F796" s="680" t="s">
        <v>140</v>
      </c>
      <c r="G796" s="680"/>
      <c r="H796" s="90"/>
    </row>
    <row r="797" spans="1:8" s="35" customFormat="1" ht="48" customHeight="1">
      <c r="A797" s="680" t="s">
        <v>139</v>
      </c>
      <c r="B797" s="680"/>
      <c r="C797" s="669"/>
      <c r="D797" s="669"/>
      <c r="E797" s="669"/>
      <c r="F797" s="684" t="s">
        <v>138</v>
      </c>
      <c r="G797" s="684"/>
      <c r="H797" s="91"/>
    </row>
    <row r="798" spans="1:8" s="35" customFormat="1" ht="48" customHeight="1">
      <c r="A798" s="687" t="s">
        <v>137</v>
      </c>
      <c r="B798" s="685" t="s">
        <v>108</v>
      </c>
      <c r="C798" s="685" t="s">
        <v>109</v>
      </c>
      <c r="D798" s="685" t="s">
        <v>136</v>
      </c>
      <c r="E798" s="685"/>
      <c r="F798" s="685"/>
      <c r="G798" s="685"/>
      <c r="H798" s="669" t="s">
        <v>135</v>
      </c>
    </row>
    <row r="799" spans="1:8" s="35" customFormat="1" ht="48" customHeight="1">
      <c r="A799" s="687"/>
      <c r="B799" s="685"/>
      <c r="C799" s="685"/>
      <c r="D799" s="92" t="s">
        <v>7</v>
      </c>
      <c r="E799" s="92" t="s">
        <v>134</v>
      </c>
      <c r="F799" s="92" t="s">
        <v>150</v>
      </c>
      <c r="G799" s="92" t="s">
        <v>265</v>
      </c>
      <c r="H799" s="669"/>
    </row>
    <row r="800" spans="1:8" s="35" customFormat="1" ht="48" customHeight="1">
      <c r="A800" s="52"/>
      <c r="B800" s="68" t="s">
        <v>129</v>
      </c>
      <c r="C800" s="92"/>
      <c r="D800" s="92"/>
      <c r="E800" s="92"/>
      <c r="F800" s="92"/>
      <c r="G800" s="92"/>
      <c r="H800" s="93"/>
    </row>
    <row r="801" spans="1:8" s="35" customFormat="1" ht="48" customHeight="1">
      <c r="A801" s="97"/>
      <c r="B801" s="68"/>
      <c r="C801" s="96"/>
      <c r="D801" s="92"/>
      <c r="E801" s="92"/>
      <c r="F801" s="92"/>
      <c r="G801" s="92"/>
      <c r="H801" s="93"/>
    </row>
    <row r="802" spans="1:8" s="35" customFormat="1" ht="273" customHeight="1">
      <c r="A802" s="62">
        <v>7</v>
      </c>
      <c r="B802" s="101" t="s">
        <v>68</v>
      </c>
      <c r="C802" s="96"/>
      <c r="D802" s="92"/>
      <c r="E802" s="92"/>
      <c r="F802" s="92"/>
      <c r="G802" s="92"/>
      <c r="H802" s="93"/>
    </row>
    <row r="803" spans="1:8" s="35" customFormat="1" ht="48" customHeight="1">
      <c r="A803" s="98"/>
      <c r="B803" s="74" t="s">
        <v>154</v>
      </c>
      <c r="C803" s="87"/>
      <c r="D803" s="92"/>
      <c r="E803" s="92"/>
      <c r="F803" s="92"/>
      <c r="G803" s="92"/>
      <c r="H803" s="93"/>
    </row>
    <row r="804" spans="1:8" s="35" customFormat="1" ht="48" customHeight="1">
      <c r="A804" s="98">
        <v>7.2</v>
      </c>
      <c r="B804" s="61" t="s">
        <v>156</v>
      </c>
      <c r="C804" s="87" t="s">
        <v>82</v>
      </c>
      <c r="D804" s="63">
        <v>1</v>
      </c>
      <c r="E804" s="94">
        <v>20.91</v>
      </c>
      <c r="F804" s="94"/>
      <c r="G804" s="92"/>
      <c r="H804" s="94">
        <f>E804</f>
        <v>20.91</v>
      </c>
    </row>
    <row r="805" spans="1:8" s="35" customFormat="1" ht="48" customHeight="1">
      <c r="A805" s="98"/>
      <c r="B805" s="44"/>
      <c r="C805" s="87"/>
      <c r="D805" s="63">
        <v>1</v>
      </c>
      <c r="E805" s="94">
        <v>6.83</v>
      </c>
      <c r="F805" s="94"/>
      <c r="G805" s="92"/>
      <c r="H805" s="94">
        <f t="shared" ref="H805" si="14">E805</f>
        <v>6.83</v>
      </c>
    </row>
    <row r="806" spans="1:8" s="35" customFormat="1" ht="48" customHeight="1">
      <c r="A806" s="98"/>
      <c r="B806" s="44" t="s">
        <v>230</v>
      </c>
      <c r="C806" s="87"/>
      <c r="D806" s="63">
        <v>3</v>
      </c>
      <c r="E806" s="94">
        <v>14</v>
      </c>
      <c r="F806" s="94"/>
      <c r="G806" s="92"/>
      <c r="H806" s="94">
        <f>D806*E806</f>
        <v>42</v>
      </c>
    </row>
    <row r="807" spans="1:8" s="35" customFormat="1" ht="48" customHeight="1">
      <c r="A807" s="98"/>
      <c r="B807" s="85"/>
      <c r="C807" s="87"/>
      <c r="D807" s="63"/>
      <c r="E807" s="63"/>
      <c r="F807" s="92"/>
      <c r="G807" s="92"/>
      <c r="H807" s="95"/>
    </row>
    <row r="808" spans="1:8" s="35" customFormat="1" ht="48" customHeight="1">
      <c r="A808" s="181"/>
      <c r="B808" s="133" t="s">
        <v>128</v>
      </c>
      <c r="C808" s="182" t="s">
        <v>82</v>
      </c>
      <c r="D808" s="183"/>
      <c r="E808" s="67"/>
      <c r="F808" s="67"/>
      <c r="G808" s="88"/>
      <c r="H808" s="67">
        <f>SUM(H804:H807)</f>
        <v>69.740000000000009</v>
      </c>
    </row>
    <row r="809" spans="1:8" s="35" customFormat="1" ht="48" customHeight="1">
      <c r="A809" s="98"/>
      <c r="B809" s="44"/>
      <c r="C809" s="87"/>
      <c r="D809" s="63"/>
      <c r="E809" s="94"/>
      <c r="F809" s="94"/>
      <c r="G809" s="92"/>
      <c r="H809" s="94"/>
    </row>
    <row r="810" spans="1:8" s="35" customFormat="1" ht="48" customHeight="1">
      <c r="A810" s="98">
        <v>7.3</v>
      </c>
      <c r="B810" s="61" t="s">
        <v>460</v>
      </c>
      <c r="C810" s="87"/>
      <c r="D810" s="63"/>
      <c r="E810" s="94"/>
      <c r="F810" s="94"/>
      <c r="G810" s="92"/>
      <c r="H810" s="94"/>
    </row>
    <row r="811" spans="1:8" s="35" customFormat="1" ht="48" customHeight="1">
      <c r="A811" s="98"/>
      <c r="B811" s="44" t="s">
        <v>230</v>
      </c>
      <c r="C811" s="87"/>
      <c r="D811" s="63">
        <v>4</v>
      </c>
      <c r="E811" s="94">
        <v>3</v>
      </c>
      <c r="F811" s="94"/>
      <c r="G811" s="92"/>
      <c r="H811" s="94">
        <f>D811*E811</f>
        <v>12</v>
      </c>
    </row>
    <row r="812" spans="1:8" s="35" customFormat="1" ht="48" customHeight="1">
      <c r="A812" s="98"/>
      <c r="B812" s="44" t="s">
        <v>230</v>
      </c>
      <c r="C812" s="87"/>
      <c r="D812" s="63">
        <v>1</v>
      </c>
      <c r="E812" s="94">
        <v>14</v>
      </c>
      <c r="F812" s="94"/>
      <c r="G812" s="92"/>
      <c r="H812" s="94">
        <f>D812*E812</f>
        <v>14</v>
      </c>
    </row>
    <row r="813" spans="1:8" s="35" customFormat="1" ht="48" customHeight="1">
      <c r="A813" s="98"/>
      <c r="B813" s="85"/>
      <c r="C813" s="87"/>
      <c r="D813" s="63"/>
      <c r="E813" s="94"/>
      <c r="F813" s="94"/>
      <c r="G813" s="92"/>
      <c r="H813" s="94"/>
    </row>
    <row r="814" spans="1:8" s="35" customFormat="1" ht="48" customHeight="1">
      <c r="A814" s="181"/>
      <c r="B814" s="133" t="s">
        <v>128</v>
      </c>
      <c r="C814" s="182" t="s">
        <v>82</v>
      </c>
      <c r="D814" s="183"/>
      <c r="E814" s="67"/>
      <c r="F814" s="67"/>
      <c r="G814" s="88"/>
      <c r="H814" s="67">
        <f>SUM(H811:H813)</f>
        <v>26</v>
      </c>
    </row>
    <row r="815" spans="1:8" s="35" customFormat="1" ht="48" customHeight="1">
      <c r="A815" s="97"/>
      <c r="B815" s="68" t="s">
        <v>132</v>
      </c>
      <c r="C815" s="96"/>
      <c r="D815" s="92"/>
      <c r="E815" s="92"/>
      <c r="F815" s="92"/>
      <c r="G815" s="92"/>
      <c r="H815" s="93"/>
    </row>
    <row r="816" spans="1:8" s="35" customFormat="1" ht="322.5" customHeight="1">
      <c r="A816" s="52">
        <v>10</v>
      </c>
      <c r="B816" s="53" t="s">
        <v>49</v>
      </c>
      <c r="C816" s="62"/>
      <c r="D816" s="92"/>
      <c r="E816" s="92"/>
      <c r="F816" s="92"/>
      <c r="G816" s="92"/>
      <c r="H816" s="93"/>
    </row>
    <row r="817" spans="1:8" s="35" customFormat="1" ht="48" customHeight="1">
      <c r="A817" s="62"/>
      <c r="B817" s="104" t="s">
        <v>157</v>
      </c>
      <c r="C817" s="62"/>
      <c r="D817" s="92"/>
      <c r="E817" s="92"/>
      <c r="F817" s="92"/>
      <c r="G817" s="92"/>
      <c r="H817" s="93"/>
    </row>
    <row r="818" spans="1:8" s="35" customFormat="1" ht="48" customHeight="1">
      <c r="A818" s="62"/>
      <c r="B818" s="61" t="s">
        <v>462</v>
      </c>
      <c r="C818" s="65"/>
      <c r="D818" s="63">
        <v>2</v>
      </c>
      <c r="E818" s="63">
        <v>2.16</v>
      </c>
      <c r="F818" s="63">
        <v>0.75</v>
      </c>
      <c r="G818" s="63">
        <v>3.04</v>
      </c>
      <c r="H818" s="64">
        <f t="shared" ref="H818" si="15">(E818+F818)*D818*G818</f>
        <v>17.692800000000002</v>
      </c>
    </row>
    <row r="819" spans="1:8" s="35" customFormat="1" ht="48" customHeight="1">
      <c r="A819" s="62"/>
      <c r="B819" s="61" t="s">
        <v>463</v>
      </c>
      <c r="C819" s="62"/>
      <c r="D819" s="63">
        <v>1</v>
      </c>
      <c r="E819" s="63">
        <v>2.16</v>
      </c>
      <c r="F819" s="63">
        <v>1.08</v>
      </c>
      <c r="G819" s="63">
        <v>2.33</v>
      </c>
      <c r="H819" s="64">
        <f>D819*3.145*F819*G819</f>
        <v>7.9140780000000008</v>
      </c>
    </row>
    <row r="820" spans="1:8" s="35" customFormat="1" ht="48" customHeight="1">
      <c r="A820" s="62"/>
      <c r="B820" s="61" t="s">
        <v>464</v>
      </c>
      <c r="C820" s="65"/>
      <c r="D820" s="63">
        <v>2</v>
      </c>
      <c r="E820" s="63">
        <v>1.08</v>
      </c>
      <c r="F820" s="63">
        <v>1.1599999999999999</v>
      </c>
      <c r="G820" s="63">
        <v>0.99</v>
      </c>
      <c r="H820" s="64">
        <f t="shared" ref="H820:H823" si="16">(E820+F820)*D820*G820</f>
        <v>4.4352</v>
      </c>
    </row>
    <row r="821" spans="1:8" s="35" customFormat="1" ht="48" customHeight="1">
      <c r="A821" s="62"/>
      <c r="B821" s="61" t="s">
        <v>465</v>
      </c>
      <c r="C821" s="62"/>
      <c r="D821" s="63">
        <v>2</v>
      </c>
      <c r="E821" s="63">
        <v>1.08</v>
      </c>
      <c r="F821" s="63">
        <v>1.1599999999999999</v>
      </c>
      <c r="G821" s="63">
        <v>0.5</v>
      </c>
      <c r="H821" s="64">
        <f t="shared" si="16"/>
        <v>2.2400000000000002</v>
      </c>
    </row>
    <row r="822" spans="1:8" s="35" customFormat="1" ht="48" customHeight="1">
      <c r="A822" s="62"/>
      <c r="B822" s="61" t="s">
        <v>466</v>
      </c>
      <c r="C822" s="62"/>
      <c r="D822" s="63">
        <v>2</v>
      </c>
      <c r="E822" s="63">
        <v>1.125</v>
      </c>
      <c r="F822" s="63">
        <v>1.25</v>
      </c>
      <c r="G822" s="63">
        <v>0.5</v>
      </c>
      <c r="H822" s="64">
        <f t="shared" si="16"/>
        <v>2.375</v>
      </c>
    </row>
    <row r="823" spans="1:8" s="35" customFormat="1" ht="48" customHeight="1">
      <c r="A823" s="62"/>
      <c r="B823" s="61" t="s">
        <v>404</v>
      </c>
      <c r="C823" s="62"/>
      <c r="D823" s="63">
        <v>2</v>
      </c>
      <c r="E823" s="63">
        <v>1.33</v>
      </c>
      <c r="F823" s="63">
        <v>1.1599999999999999</v>
      </c>
      <c r="G823" s="63">
        <v>1</v>
      </c>
      <c r="H823" s="64">
        <f t="shared" si="16"/>
        <v>4.9800000000000004</v>
      </c>
    </row>
    <row r="824" spans="1:8" s="35" customFormat="1" ht="48" customHeight="1">
      <c r="A824" s="62"/>
      <c r="B824" s="61" t="s">
        <v>463</v>
      </c>
      <c r="C824" s="62"/>
      <c r="D824" s="63">
        <v>1</v>
      </c>
      <c r="E824" s="63">
        <v>1.5</v>
      </c>
      <c r="F824" s="63">
        <v>1.08</v>
      </c>
      <c r="G824" s="63">
        <v>2.33</v>
      </c>
      <c r="H824" s="64">
        <f>D824*3.145*F824*G824</f>
        <v>7.9140780000000008</v>
      </c>
    </row>
    <row r="825" spans="1:8" s="35" customFormat="1" ht="48" customHeight="1">
      <c r="A825" s="62"/>
      <c r="B825" s="61" t="s">
        <v>467</v>
      </c>
      <c r="C825" s="62"/>
      <c r="D825" s="63">
        <v>2</v>
      </c>
      <c r="E825" s="63">
        <v>3</v>
      </c>
      <c r="F825" s="63">
        <v>3</v>
      </c>
      <c r="G825" s="63">
        <v>3</v>
      </c>
      <c r="H825" s="64">
        <f t="shared" ref="H825:H828" si="17">(E825+F825)*D825*G825</f>
        <v>36</v>
      </c>
    </row>
    <row r="826" spans="1:8" s="35" customFormat="1" ht="48" customHeight="1">
      <c r="A826" s="62"/>
      <c r="B826" s="61" t="s">
        <v>468</v>
      </c>
      <c r="C826" s="62"/>
      <c r="D826" s="63">
        <v>2</v>
      </c>
      <c r="E826" s="63">
        <v>1.5</v>
      </c>
      <c r="F826" s="63">
        <v>1</v>
      </c>
      <c r="G826" s="63">
        <v>0.57999999999999996</v>
      </c>
      <c r="H826" s="64">
        <f t="shared" si="17"/>
        <v>2.9</v>
      </c>
    </row>
    <row r="827" spans="1:8" s="35" customFormat="1" ht="48" customHeight="1">
      <c r="A827" s="62"/>
      <c r="B827" s="61" t="s">
        <v>469</v>
      </c>
      <c r="C827" s="65"/>
      <c r="D827" s="63">
        <v>2</v>
      </c>
      <c r="E827" s="63">
        <v>1.5</v>
      </c>
      <c r="F827" s="63">
        <v>1</v>
      </c>
      <c r="G827" s="63">
        <v>1.95</v>
      </c>
      <c r="H827" s="64">
        <f t="shared" si="17"/>
        <v>9.75</v>
      </c>
    </row>
    <row r="828" spans="1:8" s="35" customFormat="1" ht="48" customHeight="1">
      <c r="A828" s="62"/>
      <c r="B828" s="61" t="s">
        <v>195</v>
      </c>
      <c r="C828" s="62"/>
      <c r="D828" s="63">
        <v>2</v>
      </c>
      <c r="E828" s="63">
        <v>1.5</v>
      </c>
      <c r="F828" s="63">
        <v>1</v>
      </c>
      <c r="G828" s="63">
        <v>6.75</v>
      </c>
      <c r="H828" s="64">
        <f t="shared" si="17"/>
        <v>33.75</v>
      </c>
    </row>
    <row r="829" spans="1:8" s="35" customFormat="1" ht="48" customHeight="1">
      <c r="A829" s="62"/>
      <c r="B829" s="61" t="s">
        <v>470</v>
      </c>
      <c r="C829" s="62"/>
      <c r="D829" s="63">
        <v>3</v>
      </c>
      <c r="E829" s="63">
        <v>0.66</v>
      </c>
      <c r="F829" s="63">
        <v>0.66</v>
      </c>
      <c r="G829" s="63">
        <v>2.16</v>
      </c>
      <c r="H829" s="64">
        <f>D829*3.145*F829*G829</f>
        <v>13.450536000000003</v>
      </c>
    </row>
    <row r="830" spans="1:8" s="35" customFormat="1" ht="48" customHeight="1">
      <c r="A830" s="62"/>
      <c r="B830" s="61" t="s">
        <v>471</v>
      </c>
      <c r="C830" s="62"/>
      <c r="D830" s="63">
        <v>2</v>
      </c>
      <c r="E830" s="63">
        <v>1.66</v>
      </c>
      <c r="F830" s="63">
        <v>0.41</v>
      </c>
      <c r="G830" s="63">
        <v>3.33</v>
      </c>
      <c r="H830" s="64">
        <f t="shared" ref="H830:H831" si="18">(E830+F830)*D830*G830</f>
        <v>13.786199999999999</v>
      </c>
    </row>
    <row r="831" spans="1:8" s="35" customFormat="1" ht="48" customHeight="1">
      <c r="A831" s="62"/>
      <c r="B831" s="61" t="s">
        <v>471</v>
      </c>
      <c r="C831" s="62"/>
      <c r="D831" s="63">
        <v>2</v>
      </c>
      <c r="E831" s="63">
        <v>1.66</v>
      </c>
      <c r="F831" s="63">
        <v>0.41</v>
      </c>
      <c r="G831" s="63">
        <v>3.33</v>
      </c>
      <c r="H831" s="64">
        <f t="shared" si="18"/>
        <v>13.786199999999999</v>
      </c>
    </row>
    <row r="832" spans="1:8" s="35" customFormat="1" ht="48" customHeight="1">
      <c r="A832" s="62"/>
      <c r="B832" s="66"/>
      <c r="C832" s="62"/>
      <c r="D832" s="63"/>
      <c r="E832" s="63"/>
      <c r="F832" s="63"/>
      <c r="G832" s="63"/>
      <c r="H832" s="64"/>
    </row>
    <row r="833" spans="1:8" s="35" customFormat="1" ht="48" customHeight="1">
      <c r="A833" s="62"/>
      <c r="B833" s="133" t="s">
        <v>128</v>
      </c>
      <c r="C833" s="134" t="s">
        <v>173</v>
      </c>
      <c r="D833" s="133"/>
      <c r="E833" s="135"/>
      <c r="F833" s="135"/>
      <c r="G833" s="135"/>
      <c r="H833" s="67">
        <f>SUM(H818:H832)</f>
        <v>170.97409200000004</v>
      </c>
    </row>
    <row r="834" spans="1:8" ht="60">
      <c r="A834" s="670" t="s">
        <v>146</v>
      </c>
      <c r="B834" s="671"/>
      <c r="C834" s="671"/>
      <c r="D834" s="671"/>
      <c r="E834" s="671"/>
      <c r="F834" s="671"/>
      <c r="G834" s="671"/>
      <c r="H834" s="672"/>
    </row>
    <row r="835" spans="1:8" ht="45">
      <c r="A835" s="673" t="s">
        <v>145</v>
      </c>
      <c r="B835" s="674"/>
      <c r="C835" s="674"/>
      <c r="D835" s="674"/>
      <c r="E835" s="674"/>
      <c r="F835" s="674"/>
      <c r="G835" s="674"/>
      <c r="H835" s="675"/>
    </row>
    <row r="836" spans="1:8" ht="35.25">
      <c r="A836" s="676"/>
      <c r="B836" s="677"/>
      <c r="C836" s="677"/>
      <c r="D836" s="677"/>
      <c r="E836" s="677"/>
      <c r="F836" s="677"/>
      <c r="G836" s="677"/>
      <c r="H836" s="678"/>
    </row>
    <row r="837" spans="1:8" ht="33.75">
      <c r="A837" s="679"/>
      <c r="B837" s="679"/>
      <c r="C837" s="679"/>
      <c r="D837" s="679"/>
      <c r="E837" s="679"/>
      <c r="F837" s="679"/>
      <c r="G837" s="679"/>
      <c r="H837" s="679"/>
    </row>
    <row r="838" spans="1:8" ht="39.75" customHeight="1">
      <c r="A838" s="680" t="s">
        <v>144</v>
      </c>
      <c r="B838" s="680"/>
      <c r="C838" s="669" t="s">
        <v>143</v>
      </c>
      <c r="D838" s="669"/>
      <c r="E838" s="669"/>
      <c r="F838" s="680" t="s">
        <v>142</v>
      </c>
      <c r="G838" s="680"/>
      <c r="H838" s="89">
        <v>45166</v>
      </c>
    </row>
    <row r="839" spans="1:8" ht="39.75" customHeight="1">
      <c r="A839" s="680" t="s">
        <v>141</v>
      </c>
      <c r="B839" s="680"/>
      <c r="C839" s="669"/>
      <c r="D839" s="669"/>
      <c r="E839" s="669"/>
      <c r="F839" s="680" t="s">
        <v>140</v>
      </c>
      <c r="G839" s="680"/>
      <c r="H839" s="90"/>
    </row>
    <row r="840" spans="1:8" ht="39.75" customHeight="1">
      <c r="A840" s="680" t="s">
        <v>139</v>
      </c>
      <c r="B840" s="680"/>
      <c r="C840" s="669"/>
      <c r="D840" s="669"/>
      <c r="E840" s="669"/>
      <c r="F840" s="684" t="s">
        <v>138</v>
      </c>
      <c r="G840" s="684"/>
      <c r="H840" s="91"/>
    </row>
    <row r="841" spans="1:8" ht="37.5">
      <c r="A841" s="669" t="s">
        <v>137</v>
      </c>
      <c r="B841" s="685" t="s">
        <v>108</v>
      </c>
      <c r="C841" s="685" t="s">
        <v>109</v>
      </c>
      <c r="D841" s="685" t="s">
        <v>136</v>
      </c>
      <c r="E841" s="685"/>
      <c r="F841" s="685"/>
      <c r="G841" s="685"/>
      <c r="H841" s="669" t="s">
        <v>135</v>
      </c>
    </row>
    <row r="842" spans="1:8" ht="40.5" customHeight="1">
      <c r="A842" s="669"/>
      <c r="B842" s="685"/>
      <c r="C842" s="685"/>
      <c r="D842" s="92" t="s">
        <v>7</v>
      </c>
      <c r="E842" s="92" t="s">
        <v>150</v>
      </c>
      <c r="F842" s="92" t="s">
        <v>265</v>
      </c>
      <c r="G842" s="92" t="s">
        <v>134</v>
      </c>
      <c r="H842" s="669"/>
    </row>
    <row r="843" spans="1:8" ht="45" customHeight="1">
      <c r="A843" s="52"/>
      <c r="B843" s="68" t="s">
        <v>132</v>
      </c>
      <c r="C843" s="92"/>
      <c r="D843" s="92"/>
      <c r="E843" s="92"/>
      <c r="F843" s="92"/>
      <c r="G843" s="92"/>
      <c r="H843" s="93"/>
    </row>
    <row r="844" spans="1:8" ht="20.25" customHeight="1">
      <c r="A844" s="97"/>
      <c r="B844" s="68"/>
      <c r="C844" s="96"/>
      <c r="D844" s="92"/>
      <c r="E844" s="92"/>
      <c r="F844" s="92"/>
      <c r="G844" s="92"/>
      <c r="H844" s="93"/>
    </row>
    <row r="845" spans="1:8" ht="295.5" customHeight="1">
      <c r="A845" s="52">
        <v>10</v>
      </c>
      <c r="B845" s="53" t="s">
        <v>49</v>
      </c>
      <c r="C845" s="62"/>
      <c r="D845" s="92"/>
      <c r="E845" s="92"/>
      <c r="F845" s="92"/>
      <c r="G845" s="92"/>
      <c r="H845" s="93"/>
    </row>
    <row r="846" spans="1:8" ht="45" customHeight="1">
      <c r="A846" s="62"/>
      <c r="B846" s="104" t="s">
        <v>267</v>
      </c>
      <c r="C846" s="62"/>
      <c r="D846" s="92"/>
      <c r="E846" s="92"/>
      <c r="F846" s="92"/>
      <c r="G846" s="92"/>
      <c r="H846" s="93"/>
    </row>
    <row r="847" spans="1:8" ht="45" customHeight="1">
      <c r="A847" s="62"/>
      <c r="B847" s="61" t="s">
        <v>268</v>
      </c>
      <c r="C847" s="62"/>
      <c r="D847" s="63">
        <v>16</v>
      </c>
      <c r="E847" s="63">
        <v>0.5</v>
      </c>
      <c r="F847" s="63">
        <v>0.5</v>
      </c>
      <c r="G847" s="63">
        <v>0.83</v>
      </c>
      <c r="H847" s="64">
        <f>D847*3.145*F847*G847</f>
        <v>20.8828</v>
      </c>
    </row>
    <row r="848" spans="1:8" ht="45" customHeight="1">
      <c r="A848" s="62"/>
      <c r="B848" s="61" t="s">
        <v>269</v>
      </c>
      <c r="C848" s="62"/>
      <c r="D848" s="63">
        <v>2</v>
      </c>
      <c r="E848" s="63">
        <v>0.75</v>
      </c>
      <c r="F848" s="63">
        <v>0.75</v>
      </c>
      <c r="G848" s="63">
        <v>1</v>
      </c>
      <c r="H848" s="64">
        <f t="shared" ref="H848:H866" si="19">(E848+F848)*D848*G848</f>
        <v>3</v>
      </c>
    </row>
    <row r="849" spans="1:8" ht="45" customHeight="1">
      <c r="A849" s="62"/>
      <c r="B849" s="61" t="s">
        <v>269</v>
      </c>
      <c r="C849" s="62"/>
      <c r="D849" s="63">
        <v>2</v>
      </c>
      <c r="E849" s="63">
        <v>0.75</v>
      </c>
      <c r="F849" s="63">
        <v>0.75</v>
      </c>
      <c r="G849" s="63">
        <v>1</v>
      </c>
      <c r="H849" s="64">
        <f t="shared" si="19"/>
        <v>3</v>
      </c>
    </row>
    <row r="850" spans="1:8" ht="45" customHeight="1">
      <c r="A850" s="62"/>
      <c r="B850" s="61" t="s">
        <v>269</v>
      </c>
      <c r="C850" s="62"/>
      <c r="D850" s="63">
        <v>2</v>
      </c>
      <c r="E850" s="63">
        <v>0.75</v>
      </c>
      <c r="F850" s="63">
        <v>0.75</v>
      </c>
      <c r="G850" s="63">
        <v>1</v>
      </c>
      <c r="H850" s="64">
        <f t="shared" si="19"/>
        <v>3</v>
      </c>
    </row>
    <row r="851" spans="1:8" ht="45" customHeight="1">
      <c r="A851" s="62"/>
      <c r="B851" s="61" t="s">
        <v>270</v>
      </c>
      <c r="C851" s="62"/>
      <c r="D851" s="63">
        <v>2</v>
      </c>
      <c r="E851" s="63">
        <v>1.25</v>
      </c>
      <c r="F851" s="63">
        <v>1.25</v>
      </c>
      <c r="G851" s="63">
        <v>1</v>
      </c>
      <c r="H851" s="64">
        <f t="shared" si="19"/>
        <v>5</v>
      </c>
    </row>
    <row r="852" spans="1:8" ht="45" customHeight="1">
      <c r="A852" s="62"/>
      <c r="B852" s="61" t="s">
        <v>270</v>
      </c>
      <c r="C852" s="62"/>
      <c r="D852" s="63">
        <v>2</v>
      </c>
      <c r="E852" s="63">
        <v>1.25</v>
      </c>
      <c r="F852" s="63">
        <v>1.25</v>
      </c>
      <c r="G852" s="63">
        <v>1</v>
      </c>
      <c r="H852" s="64">
        <f t="shared" si="19"/>
        <v>5</v>
      </c>
    </row>
    <row r="853" spans="1:8" ht="45" customHeight="1">
      <c r="A853" s="62"/>
      <c r="B853" s="61" t="s">
        <v>269</v>
      </c>
      <c r="C853" s="62"/>
      <c r="D853" s="63">
        <v>2</v>
      </c>
      <c r="E853" s="63">
        <v>0.75</v>
      </c>
      <c r="F853" s="63">
        <v>0.75</v>
      </c>
      <c r="G853" s="63">
        <v>1</v>
      </c>
      <c r="H853" s="64">
        <f t="shared" si="19"/>
        <v>3</v>
      </c>
    </row>
    <row r="854" spans="1:8" ht="45" customHeight="1">
      <c r="A854" s="62"/>
      <c r="B854" s="61" t="s">
        <v>271</v>
      </c>
      <c r="C854" s="62"/>
      <c r="D854" s="63">
        <v>2</v>
      </c>
      <c r="E854" s="63">
        <v>1</v>
      </c>
      <c r="F854" s="63">
        <v>1</v>
      </c>
      <c r="G854" s="63">
        <v>1</v>
      </c>
      <c r="H854" s="64">
        <f t="shared" si="19"/>
        <v>4</v>
      </c>
    </row>
    <row r="855" spans="1:8" ht="45" customHeight="1">
      <c r="A855" s="62"/>
      <c r="B855" s="61" t="s">
        <v>271</v>
      </c>
      <c r="C855" s="62"/>
      <c r="D855" s="63">
        <v>2</v>
      </c>
      <c r="E855" s="63">
        <v>1</v>
      </c>
      <c r="F855" s="63">
        <v>1</v>
      </c>
      <c r="G855" s="63">
        <v>1</v>
      </c>
      <c r="H855" s="64">
        <f t="shared" si="19"/>
        <v>4</v>
      </c>
    </row>
    <row r="856" spans="1:8" ht="45" customHeight="1">
      <c r="A856" s="62"/>
      <c r="B856" s="61" t="s">
        <v>270</v>
      </c>
      <c r="C856" s="62"/>
      <c r="D856" s="63">
        <v>2</v>
      </c>
      <c r="E856" s="63">
        <v>1.25</v>
      </c>
      <c r="F856" s="63">
        <v>1.25</v>
      </c>
      <c r="G856" s="63">
        <v>1</v>
      </c>
      <c r="H856" s="64">
        <f t="shared" si="19"/>
        <v>5</v>
      </c>
    </row>
    <row r="857" spans="1:8" ht="45" customHeight="1">
      <c r="A857" s="62"/>
      <c r="B857" s="61" t="s">
        <v>271</v>
      </c>
      <c r="C857" s="62"/>
      <c r="D857" s="63">
        <v>2</v>
      </c>
      <c r="E857" s="63">
        <v>1</v>
      </c>
      <c r="F857" s="63">
        <v>1</v>
      </c>
      <c r="G857" s="63">
        <v>1</v>
      </c>
      <c r="H857" s="64">
        <f t="shared" si="19"/>
        <v>4</v>
      </c>
    </row>
    <row r="858" spans="1:8" ht="45" customHeight="1">
      <c r="A858" s="62"/>
      <c r="B858" s="61" t="s">
        <v>271</v>
      </c>
      <c r="C858" s="62"/>
      <c r="D858" s="63">
        <v>2</v>
      </c>
      <c r="E858" s="63">
        <v>1</v>
      </c>
      <c r="F858" s="63">
        <v>1</v>
      </c>
      <c r="G858" s="63">
        <v>1</v>
      </c>
      <c r="H858" s="64">
        <f t="shared" si="19"/>
        <v>4</v>
      </c>
    </row>
    <row r="859" spans="1:8" ht="45" customHeight="1">
      <c r="A859" s="62"/>
      <c r="B859" s="61" t="s">
        <v>270</v>
      </c>
      <c r="C859" s="62"/>
      <c r="D859" s="63">
        <v>2</v>
      </c>
      <c r="E859" s="63">
        <v>1.25</v>
      </c>
      <c r="F859" s="63">
        <v>1.25</v>
      </c>
      <c r="G859" s="63">
        <v>1</v>
      </c>
      <c r="H859" s="64">
        <f t="shared" si="19"/>
        <v>5</v>
      </c>
    </row>
    <row r="860" spans="1:8" ht="45" customHeight="1">
      <c r="A860" s="62"/>
      <c r="B860" s="61" t="s">
        <v>270</v>
      </c>
      <c r="C860" s="62"/>
      <c r="D860" s="63">
        <v>2</v>
      </c>
      <c r="E860" s="63">
        <v>1.25</v>
      </c>
      <c r="F860" s="63">
        <v>1.25</v>
      </c>
      <c r="G860" s="63">
        <v>1</v>
      </c>
      <c r="H860" s="64">
        <f t="shared" si="19"/>
        <v>5</v>
      </c>
    </row>
    <row r="861" spans="1:8" ht="45" customHeight="1">
      <c r="A861" s="62"/>
      <c r="B861" s="61" t="s">
        <v>272</v>
      </c>
      <c r="C861" s="62"/>
      <c r="D861" s="63">
        <v>2</v>
      </c>
      <c r="E861" s="63">
        <v>0.5</v>
      </c>
      <c r="F861" s="63">
        <v>0.5</v>
      </c>
      <c r="G861" s="63">
        <v>1</v>
      </c>
      <c r="H861" s="64">
        <f t="shared" si="19"/>
        <v>2</v>
      </c>
    </row>
    <row r="862" spans="1:8" ht="45" customHeight="1">
      <c r="A862" s="62"/>
      <c r="B862" s="61" t="s">
        <v>272</v>
      </c>
      <c r="C862" s="62"/>
      <c r="D862" s="63">
        <v>2</v>
      </c>
      <c r="E862" s="63">
        <v>0.5</v>
      </c>
      <c r="F862" s="63">
        <v>0.5</v>
      </c>
      <c r="G862" s="63">
        <v>1</v>
      </c>
      <c r="H862" s="64">
        <f t="shared" si="19"/>
        <v>2</v>
      </c>
    </row>
    <row r="863" spans="1:8" ht="45" customHeight="1">
      <c r="A863" s="62"/>
      <c r="B863" s="61" t="s">
        <v>272</v>
      </c>
      <c r="C863" s="62"/>
      <c r="D863" s="63">
        <v>2</v>
      </c>
      <c r="E863" s="63">
        <v>0.5</v>
      </c>
      <c r="F863" s="63">
        <v>0.5</v>
      </c>
      <c r="G863" s="63">
        <v>1</v>
      </c>
      <c r="H863" s="64">
        <f t="shared" si="19"/>
        <v>2</v>
      </c>
    </row>
    <row r="864" spans="1:8" ht="45" customHeight="1">
      <c r="A864" s="62"/>
      <c r="B864" s="61" t="s">
        <v>272</v>
      </c>
      <c r="C864" s="62"/>
      <c r="D864" s="63">
        <v>2</v>
      </c>
      <c r="E864" s="63">
        <v>0.5</v>
      </c>
      <c r="F864" s="63">
        <v>0.5</v>
      </c>
      <c r="G864" s="63">
        <v>1</v>
      </c>
      <c r="H864" s="64">
        <f t="shared" si="19"/>
        <v>2</v>
      </c>
    </row>
    <row r="865" spans="1:8" ht="45" customHeight="1">
      <c r="A865" s="62"/>
      <c r="B865" s="61" t="s">
        <v>271</v>
      </c>
      <c r="C865" s="62"/>
      <c r="D865" s="63">
        <v>2</v>
      </c>
      <c r="E865" s="63">
        <v>1</v>
      </c>
      <c r="F865" s="63">
        <v>1</v>
      </c>
      <c r="G865" s="63">
        <v>1</v>
      </c>
      <c r="H865" s="64">
        <f t="shared" si="19"/>
        <v>4</v>
      </c>
    </row>
    <row r="866" spans="1:8" ht="45" customHeight="1">
      <c r="A866" s="62"/>
      <c r="B866" s="61" t="s">
        <v>270</v>
      </c>
      <c r="C866" s="62"/>
      <c r="D866" s="63">
        <v>2</v>
      </c>
      <c r="E866" s="63">
        <v>1.25</v>
      </c>
      <c r="F866" s="63">
        <v>1.25</v>
      </c>
      <c r="G866" s="63">
        <v>1</v>
      </c>
      <c r="H866" s="64">
        <f t="shared" si="19"/>
        <v>5</v>
      </c>
    </row>
    <row r="867" spans="1:8" ht="45" customHeight="1">
      <c r="A867" s="62"/>
      <c r="B867" s="133" t="s">
        <v>128</v>
      </c>
      <c r="C867" s="134" t="s">
        <v>173</v>
      </c>
      <c r="D867" s="133"/>
      <c r="E867" s="135"/>
      <c r="F867" s="135"/>
      <c r="G867" s="135"/>
      <c r="H867" s="67">
        <f>SUM(H847:H866)</f>
        <v>90.882800000000003</v>
      </c>
    </row>
    <row r="869" spans="1:8" ht="60">
      <c r="A869" s="670" t="s">
        <v>146</v>
      </c>
      <c r="B869" s="671"/>
      <c r="C869" s="671"/>
      <c r="D869" s="671"/>
      <c r="E869" s="671"/>
      <c r="F869" s="671"/>
      <c r="G869" s="671"/>
      <c r="H869" s="672"/>
    </row>
    <row r="870" spans="1:8" ht="45">
      <c r="A870" s="673" t="s">
        <v>145</v>
      </c>
      <c r="B870" s="674"/>
      <c r="C870" s="674"/>
      <c r="D870" s="674"/>
      <c r="E870" s="674"/>
      <c r="F870" s="674"/>
      <c r="G870" s="674"/>
      <c r="H870" s="675"/>
    </row>
    <row r="871" spans="1:8" ht="35.25">
      <c r="A871" s="676"/>
      <c r="B871" s="677"/>
      <c r="C871" s="677"/>
      <c r="D871" s="677"/>
      <c r="E871" s="677"/>
      <c r="F871" s="677"/>
      <c r="G871" s="677"/>
      <c r="H871" s="678"/>
    </row>
    <row r="872" spans="1:8" ht="33.75">
      <c r="A872" s="679"/>
      <c r="B872" s="679"/>
      <c r="C872" s="679"/>
      <c r="D872" s="679"/>
      <c r="E872" s="679"/>
      <c r="F872" s="679"/>
      <c r="G872" s="679"/>
      <c r="H872" s="679"/>
    </row>
    <row r="873" spans="1:8" ht="37.5">
      <c r="A873" s="680" t="s">
        <v>144</v>
      </c>
      <c r="B873" s="680"/>
      <c r="C873" s="669" t="s">
        <v>143</v>
      </c>
      <c r="D873" s="669"/>
      <c r="E873" s="669"/>
      <c r="F873" s="680" t="s">
        <v>142</v>
      </c>
      <c r="G873" s="680"/>
      <c r="H873" s="89">
        <v>45149</v>
      </c>
    </row>
    <row r="874" spans="1:8" ht="37.5">
      <c r="A874" s="680" t="s">
        <v>141</v>
      </c>
      <c r="B874" s="680"/>
      <c r="C874" s="669"/>
      <c r="D874" s="669"/>
      <c r="E874" s="669"/>
      <c r="F874" s="680" t="s">
        <v>140</v>
      </c>
      <c r="G874" s="680"/>
      <c r="H874" s="90"/>
    </row>
    <row r="875" spans="1:8" ht="37.5">
      <c r="A875" s="680" t="s">
        <v>139</v>
      </c>
      <c r="B875" s="680"/>
      <c r="C875" s="669"/>
      <c r="D875" s="669"/>
      <c r="E875" s="669"/>
      <c r="F875" s="684" t="s">
        <v>138</v>
      </c>
      <c r="G875" s="684"/>
      <c r="H875" s="91"/>
    </row>
    <row r="876" spans="1:8" ht="37.5">
      <c r="A876" s="669" t="s">
        <v>137</v>
      </c>
      <c r="B876" s="685" t="s">
        <v>108</v>
      </c>
      <c r="C876" s="685" t="s">
        <v>109</v>
      </c>
      <c r="D876" s="685" t="s">
        <v>136</v>
      </c>
      <c r="E876" s="685"/>
      <c r="F876" s="685"/>
      <c r="G876" s="685"/>
      <c r="H876" s="669" t="s">
        <v>135</v>
      </c>
    </row>
    <row r="877" spans="1:8" ht="37.5">
      <c r="A877" s="669"/>
      <c r="B877" s="685"/>
      <c r="C877" s="685"/>
      <c r="D877" s="92" t="s">
        <v>7</v>
      </c>
      <c r="E877" s="92" t="s">
        <v>150</v>
      </c>
      <c r="F877" s="92" t="s">
        <v>265</v>
      </c>
      <c r="G877" s="92" t="s">
        <v>134</v>
      </c>
      <c r="H877" s="669"/>
    </row>
    <row r="878" spans="1:8" ht="37.5">
      <c r="A878" s="52"/>
      <c r="B878" s="68" t="s">
        <v>132</v>
      </c>
      <c r="C878" s="92"/>
      <c r="D878" s="92"/>
      <c r="E878" s="92"/>
      <c r="F878" s="92"/>
      <c r="G878" s="92"/>
      <c r="H878" s="93"/>
    </row>
    <row r="879" spans="1:8" ht="37.5">
      <c r="A879" s="97"/>
      <c r="B879" s="68"/>
      <c r="C879" s="96"/>
      <c r="D879" s="92"/>
      <c r="E879" s="92"/>
      <c r="F879" s="92"/>
      <c r="G879" s="92"/>
      <c r="H879" s="93"/>
    </row>
    <row r="880" spans="1:8" ht="308.25" customHeight="1">
      <c r="A880" s="52">
        <v>10</v>
      </c>
      <c r="B880" s="53" t="s">
        <v>49</v>
      </c>
      <c r="C880" s="62"/>
      <c r="D880" s="92"/>
      <c r="E880" s="92"/>
      <c r="F880" s="92"/>
      <c r="G880" s="92"/>
      <c r="H880" s="93"/>
    </row>
    <row r="881" spans="1:8" ht="54.75" customHeight="1">
      <c r="A881" s="62"/>
      <c r="B881" s="104" t="s">
        <v>402</v>
      </c>
      <c r="C881" s="62"/>
      <c r="D881" s="92"/>
      <c r="E881" s="92"/>
      <c r="F881" s="92"/>
      <c r="G881" s="92"/>
      <c r="H881" s="93"/>
    </row>
    <row r="882" spans="1:8" ht="45" customHeight="1">
      <c r="A882" s="62"/>
      <c r="B882" s="61" t="s">
        <v>403</v>
      </c>
      <c r="C882" s="62"/>
      <c r="D882" s="63">
        <v>2</v>
      </c>
      <c r="E882" s="63">
        <v>1.33</v>
      </c>
      <c r="F882" s="63">
        <v>1.1599999999999999</v>
      </c>
      <c r="G882" s="63">
        <v>0</v>
      </c>
      <c r="H882" s="64">
        <v>1.56</v>
      </c>
    </row>
    <row r="883" spans="1:8" ht="45" customHeight="1">
      <c r="A883" s="62"/>
      <c r="B883" s="61" t="s">
        <v>404</v>
      </c>
      <c r="C883" s="62"/>
      <c r="D883" s="63">
        <v>2</v>
      </c>
      <c r="E883" s="63">
        <v>1.33</v>
      </c>
      <c r="F883" s="63">
        <v>1.1599999999999999</v>
      </c>
      <c r="G883" s="63">
        <v>8</v>
      </c>
      <c r="H883" s="64">
        <f t="shared" ref="H883:H895" si="20">(E883+F883)*D883*G883</f>
        <v>39.840000000000003</v>
      </c>
    </row>
    <row r="884" spans="1:8" ht="45" customHeight="1">
      <c r="A884" s="62"/>
      <c r="B884" s="61" t="s">
        <v>405</v>
      </c>
      <c r="C884" s="65"/>
      <c r="D884" s="63">
        <v>2</v>
      </c>
      <c r="E884" s="63">
        <v>1.33</v>
      </c>
      <c r="F884" s="63">
        <v>1.1599999999999999</v>
      </c>
      <c r="G884" s="63">
        <v>2.12</v>
      </c>
      <c r="H884" s="64">
        <f t="shared" si="20"/>
        <v>10.557600000000001</v>
      </c>
    </row>
    <row r="885" spans="1:8" ht="45" customHeight="1">
      <c r="A885" s="62"/>
      <c r="B885" s="61" t="s">
        <v>404</v>
      </c>
      <c r="C885" s="62"/>
      <c r="D885" s="63">
        <v>2</v>
      </c>
      <c r="E885" s="63">
        <v>1.33</v>
      </c>
      <c r="F885" s="63">
        <v>1.1599999999999999</v>
      </c>
      <c r="G885" s="63">
        <v>1.91</v>
      </c>
      <c r="H885" s="64">
        <f t="shared" si="20"/>
        <v>9.5118000000000009</v>
      </c>
    </row>
    <row r="886" spans="1:8" ht="45" customHeight="1">
      <c r="A886" s="62"/>
      <c r="B886" s="61" t="s">
        <v>406</v>
      </c>
      <c r="C886" s="65"/>
      <c r="D886" s="63">
        <v>2</v>
      </c>
      <c r="E886" s="63">
        <v>1.33</v>
      </c>
      <c r="F886" s="63">
        <v>1.1599999999999999</v>
      </c>
      <c r="G886" s="63">
        <v>0.91</v>
      </c>
      <c r="H886" s="64">
        <f t="shared" si="20"/>
        <v>4.5318000000000005</v>
      </c>
    </row>
    <row r="887" spans="1:8" ht="45" customHeight="1">
      <c r="A887" s="62"/>
      <c r="B887" s="61" t="s">
        <v>407</v>
      </c>
      <c r="C887" s="62"/>
      <c r="D887" s="63">
        <v>2</v>
      </c>
      <c r="E887" s="63">
        <v>1.33</v>
      </c>
      <c r="F887" s="63">
        <v>1.1599999999999999</v>
      </c>
      <c r="G887" s="63">
        <v>1.33</v>
      </c>
      <c r="H887" s="64">
        <f t="shared" si="20"/>
        <v>6.6234000000000011</v>
      </c>
    </row>
    <row r="888" spans="1:8" ht="45" customHeight="1">
      <c r="A888" s="62"/>
      <c r="B888" s="61" t="s">
        <v>406</v>
      </c>
      <c r="C888" s="65"/>
      <c r="D888" s="63">
        <v>2</v>
      </c>
      <c r="E888" s="63">
        <v>1.33</v>
      </c>
      <c r="F888" s="63">
        <v>1.1599999999999999</v>
      </c>
      <c r="G888" s="63">
        <v>0.91</v>
      </c>
      <c r="H888" s="64">
        <f t="shared" si="20"/>
        <v>4.5318000000000005</v>
      </c>
    </row>
    <row r="889" spans="1:8" ht="45" customHeight="1">
      <c r="A889" s="62"/>
      <c r="B889" s="61" t="s">
        <v>404</v>
      </c>
      <c r="C889" s="62"/>
      <c r="D889" s="63">
        <v>2</v>
      </c>
      <c r="E889" s="63">
        <v>1.33</v>
      </c>
      <c r="F889" s="63">
        <v>1.1599999999999999</v>
      </c>
      <c r="G889" s="63">
        <v>2.75</v>
      </c>
      <c r="H889" s="64">
        <f t="shared" si="20"/>
        <v>13.695</v>
      </c>
    </row>
    <row r="890" spans="1:8" ht="45" customHeight="1">
      <c r="A890" s="62"/>
      <c r="B890" s="61" t="s">
        <v>408</v>
      </c>
      <c r="C890" s="65"/>
      <c r="D890" s="63">
        <v>2</v>
      </c>
      <c r="E890" s="63">
        <v>2.16</v>
      </c>
      <c r="F890" s="63">
        <v>0.66</v>
      </c>
      <c r="G890" s="63">
        <v>2.78</v>
      </c>
      <c r="H890" s="64">
        <f t="shared" si="20"/>
        <v>15.6792</v>
      </c>
    </row>
    <row r="891" spans="1:8" ht="45" customHeight="1">
      <c r="A891" s="62"/>
      <c r="B891" s="61" t="s">
        <v>407</v>
      </c>
      <c r="C891" s="62"/>
      <c r="D891" s="63">
        <v>2</v>
      </c>
      <c r="E891" s="63">
        <v>1.33</v>
      </c>
      <c r="F891" s="63">
        <v>1.1599999999999999</v>
      </c>
      <c r="G891" s="63">
        <v>1</v>
      </c>
      <c r="H891" s="64">
        <f t="shared" si="20"/>
        <v>4.9800000000000004</v>
      </c>
    </row>
    <row r="892" spans="1:8" ht="45" customHeight="1">
      <c r="A892" s="62"/>
      <c r="B892" s="61" t="s">
        <v>409</v>
      </c>
      <c r="C892" s="62"/>
      <c r="D892" s="63">
        <v>2</v>
      </c>
      <c r="E892" s="63">
        <v>2.16</v>
      </c>
      <c r="F892" s="63">
        <v>0.66</v>
      </c>
      <c r="G892" s="63">
        <v>2.5</v>
      </c>
      <c r="H892" s="64">
        <f t="shared" si="20"/>
        <v>14.100000000000001</v>
      </c>
    </row>
    <row r="893" spans="1:8" ht="45" customHeight="1">
      <c r="A893" s="62"/>
      <c r="B893" s="61" t="s">
        <v>195</v>
      </c>
      <c r="C893" s="62"/>
      <c r="D893" s="63">
        <v>2</v>
      </c>
      <c r="E893" s="63">
        <v>1.5</v>
      </c>
      <c r="F893" s="63">
        <v>1</v>
      </c>
      <c r="G893" s="63">
        <v>19.329999999999998</v>
      </c>
      <c r="H893" s="64">
        <f t="shared" si="20"/>
        <v>96.649999999999991</v>
      </c>
    </row>
    <row r="894" spans="1:8" ht="45" customHeight="1">
      <c r="A894" s="62"/>
      <c r="B894" s="61" t="s">
        <v>410</v>
      </c>
      <c r="C894" s="65"/>
      <c r="D894" s="63">
        <v>2</v>
      </c>
      <c r="E894" s="63">
        <v>1.5</v>
      </c>
      <c r="F894" s="63">
        <v>1</v>
      </c>
      <c r="G894" s="63">
        <v>2.2400000000000002</v>
      </c>
      <c r="H894" s="64">
        <f t="shared" si="20"/>
        <v>11.200000000000001</v>
      </c>
    </row>
    <row r="895" spans="1:8" ht="45" customHeight="1">
      <c r="A895" s="62"/>
      <c r="B895" s="61" t="s">
        <v>195</v>
      </c>
      <c r="C895" s="62"/>
      <c r="D895" s="63">
        <v>2</v>
      </c>
      <c r="E895" s="63">
        <v>1.5</v>
      </c>
      <c r="F895" s="63">
        <v>1</v>
      </c>
      <c r="G895" s="63">
        <v>10.91</v>
      </c>
      <c r="H895" s="64">
        <f t="shared" si="20"/>
        <v>54.55</v>
      </c>
    </row>
    <row r="896" spans="1:8" ht="45" customHeight="1">
      <c r="A896" s="62"/>
      <c r="B896" s="61" t="s">
        <v>411</v>
      </c>
      <c r="C896" s="62"/>
      <c r="D896" s="63">
        <v>2</v>
      </c>
      <c r="E896" s="63">
        <v>1.5</v>
      </c>
      <c r="F896" s="63">
        <v>1</v>
      </c>
      <c r="G896" s="63">
        <v>0</v>
      </c>
      <c r="H896" s="64">
        <v>1.5</v>
      </c>
    </row>
    <row r="897" spans="1:8" ht="45" customHeight="1">
      <c r="A897" s="62"/>
      <c r="B897" s="133" t="s">
        <v>128</v>
      </c>
      <c r="C897" s="134" t="s">
        <v>173</v>
      </c>
      <c r="D897" s="133"/>
      <c r="E897" s="135"/>
      <c r="F897" s="135"/>
      <c r="G897" s="135"/>
      <c r="H897" s="67">
        <f>SUM(H882:H896)</f>
        <v>289.51060000000001</v>
      </c>
    </row>
    <row r="898" spans="1:8" s="35" customFormat="1" ht="48" customHeight="1">
      <c r="A898" s="670" t="s">
        <v>146</v>
      </c>
      <c r="B898" s="671"/>
      <c r="C898" s="671"/>
      <c r="D898" s="671"/>
      <c r="E898" s="671"/>
      <c r="F898" s="671"/>
      <c r="G898" s="671"/>
      <c r="H898" s="672"/>
    </row>
    <row r="899" spans="1:8" s="35" customFormat="1" ht="48" customHeight="1">
      <c r="A899" s="673" t="s">
        <v>145</v>
      </c>
      <c r="B899" s="674"/>
      <c r="C899" s="674"/>
      <c r="D899" s="674"/>
      <c r="E899" s="674"/>
      <c r="F899" s="674"/>
      <c r="G899" s="674"/>
      <c r="H899" s="675"/>
    </row>
    <row r="900" spans="1:8" s="35" customFormat="1" ht="48" customHeight="1">
      <c r="A900" s="676"/>
      <c r="B900" s="677"/>
      <c r="C900" s="677"/>
      <c r="D900" s="677"/>
      <c r="E900" s="677"/>
      <c r="F900" s="677"/>
      <c r="G900" s="677"/>
      <c r="H900" s="678"/>
    </row>
    <row r="901" spans="1:8" s="35" customFormat="1" ht="48" customHeight="1">
      <c r="A901" s="679"/>
      <c r="B901" s="679"/>
      <c r="C901" s="679"/>
      <c r="D901" s="679"/>
      <c r="E901" s="679"/>
      <c r="F901" s="679"/>
      <c r="G901" s="679"/>
      <c r="H901" s="679"/>
    </row>
    <row r="902" spans="1:8" s="35" customFormat="1" ht="48" customHeight="1">
      <c r="A902" s="680" t="s">
        <v>144</v>
      </c>
      <c r="B902" s="680"/>
      <c r="C902" s="669" t="s">
        <v>143</v>
      </c>
      <c r="D902" s="669"/>
      <c r="E902" s="669"/>
      <c r="F902" s="90" t="s">
        <v>142</v>
      </c>
      <c r="G902" s="90"/>
      <c r="H902" s="89">
        <v>45178</v>
      </c>
    </row>
    <row r="903" spans="1:8" s="35" customFormat="1" ht="48" customHeight="1">
      <c r="A903" s="680" t="s">
        <v>141</v>
      </c>
      <c r="B903" s="680"/>
      <c r="C903" s="669"/>
      <c r="D903" s="669"/>
      <c r="E903" s="669"/>
      <c r="F903" s="90" t="s">
        <v>140</v>
      </c>
      <c r="G903" s="90"/>
      <c r="H903" s="90"/>
    </row>
    <row r="904" spans="1:8" s="35" customFormat="1" ht="48" customHeight="1">
      <c r="A904" s="680" t="s">
        <v>139</v>
      </c>
      <c r="B904" s="680"/>
      <c r="C904" s="669"/>
      <c r="D904" s="669"/>
      <c r="E904" s="669"/>
      <c r="F904" s="484" t="s">
        <v>138</v>
      </c>
      <c r="G904" s="484"/>
      <c r="H904" s="91"/>
    </row>
    <row r="905" spans="1:8" s="35" customFormat="1" ht="48" customHeight="1">
      <c r="A905" s="669" t="s">
        <v>137</v>
      </c>
      <c r="B905" s="685" t="s">
        <v>108</v>
      </c>
      <c r="C905" s="685" t="s">
        <v>109</v>
      </c>
      <c r="D905" s="685" t="s">
        <v>136</v>
      </c>
      <c r="E905" s="685"/>
      <c r="F905" s="685"/>
      <c r="G905" s="92"/>
      <c r="H905" s="669" t="s">
        <v>135</v>
      </c>
    </row>
    <row r="906" spans="1:8" s="35" customFormat="1" ht="48" customHeight="1">
      <c r="A906" s="669"/>
      <c r="B906" s="685"/>
      <c r="C906" s="685"/>
      <c r="D906" s="92" t="s">
        <v>7</v>
      </c>
      <c r="E906" s="92" t="s">
        <v>150</v>
      </c>
      <c r="F906" s="92" t="s">
        <v>265</v>
      </c>
      <c r="G906" s="92" t="s">
        <v>134</v>
      </c>
      <c r="H906" s="669"/>
    </row>
    <row r="907" spans="1:8" s="35" customFormat="1" ht="48" customHeight="1">
      <c r="A907" s="52"/>
      <c r="B907" s="68" t="s">
        <v>130</v>
      </c>
      <c r="C907" s="92"/>
      <c r="D907" s="92"/>
      <c r="E907" s="92"/>
      <c r="F907" s="92"/>
      <c r="G907" s="92"/>
      <c r="H907" s="93"/>
    </row>
    <row r="908" spans="1:8" s="35" customFormat="1" ht="40.5" customHeight="1">
      <c r="A908" s="97"/>
      <c r="B908" s="68"/>
      <c r="C908" s="96"/>
      <c r="D908" s="92"/>
      <c r="E908" s="92"/>
      <c r="F908" s="92"/>
      <c r="G908" s="92"/>
      <c r="H908" s="93"/>
    </row>
    <row r="909" spans="1:8" s="35" customFormat="1" ht="307.5" customHeight="1">
      <c r="A909" s="52">
        <v>10</v>
      </c>
      <c r="B909" s="53" t="s">
        <v>49</v>
      </c>
      <c r="C909" s="62"/>
      <c r="D909" s="92"/>
      <c r="E909" s="92"/>
      <c r="F909" s="92"/>
      <c r="G909" s="92"/>
      <c r="H909" s="93"/>
    </row>
    <row r="910" spans="1:8" s="35" customFormat="1" ht="63" customHeight="1">
      <c r="A910" s="62"/>
      <c r="B910" s="385" t="s">
        <v>472</v>
      </c>
      <c r="C910" s="62"/>
      <c r="D910" s="92"/>
      <c r="E910" s="92"/>
      <c r="F910" s="92"/>
      <c r="G910" s="92"/>
      <c r="H910" s="93"/>
    </row>
    <row r="911" spans="1:8" s="35" customFormat="1" ht="63" customHeight="1">
      <c r="A911" s="62" t="s">
        <v>473</v>
      </c>
      <c r="B911" s="61" t="s">
        <v>474</v>
      </c>
      <c r="C911" s="62">
        <v>1</v>
      </c>
      <c r="D911" s="63">
        <v>2</v>
      </c>
      <c r="E911" s="63">
        <v>1.25</v>
      </c>
      <c r="F911" s="63">
        <v>1.25</v>
      </c>
      <c r="G911" s="63">
        <v>0.33</v>
      </c>
      <c r="H911" s="64">
        <f t="shared" ref="H911:H934" si="21">(E911+F911)*D911*G911</f>
        <v>1.6500000000000001</v>
      </c>
    </row>
    <row r="912" spans="1:8" s="35" customFormat="1" ht="63" customHeight="1">
      <c r="A912" s="62"/>
      <c r="B912" s="61" t="s">
        <v>474</v>
      </c>
      <c r="C912" s="62"/>
      <c r="D912" s="63">
        <v>2</v>
      </c>
      <c r="E912" s="63">
        <v>1.25</v>
      </c>
      <c r="F912" s="63">
        <v>1.25</v>
      </c>
      <c r="G912" s="63">
        <v>0.33</v>
      </c>
      <c r="H912" s="64">
        <f t="shared" si="21"/>
        <v>1.6500000000000001</v>
      </c>
    </row>
    <row r="913" spans="1:8" s="35" customFormat="1" ht="63" customHeight="1">
      <c r="A913" s="62"/>
      <c r="B913" s="61" t="s">
        <v>474</v>
      </c>
      <c r="C913" s="62"/>
      <c r="D913" s="63">
        <v>2</v>
      </c>
      <c r="E913" s="63">
        <v>1.25</v>
      </c>
      <c r="F913" s="63">
        <v>1.25</v>
      </c>
      <c r="G913" s="63">
        <v>0.33</v>
      </c>
      <c r="H913" s="64">
        <f t="shared" si="21"/>
        <v>1.6500000000000001</v>
      </c>
    </row>
    <row r="914" spans="1:8" s="35" customFormat="1" ht="63" customHeight="1">
      <c r="A914" s="62"/>
      <c r="B914" s="61" t="s">
        <v>474</v>
      </c>
      <c r="C914" s="62"/>
      <c r="D914" s="63">
        <v>2</v>
      </c>
      <c r="E914" s="63">
        <v>1.25</v>
      </c>
      <c r="F914" s="63">
        <v>1.25</v>
      </c>
      <c r="G914" s="63">
        <v>0.33</v>
      </c>
      <c r="H914" s="64">
        <f t="shared" si="21"/>
        <v>1.6500000000000001</v>
      </c>
    </row>
    <row r="915" spans="1:8" s="35" customFormat="1" ht="63" customHeight="1">
      <c r="A915" s="52"/>
      <c r="B915" s="61" t="s">
        <v>475</v>
      </c>
      <c r="C915" s="62"/>
      <c r="D915" s="63">
        <v>1</v>
      </c>
      <c r="E915" s="63">
        <v>0.5</v>
      </c>
      <c r="F915" s="63">
        <v>0.5</v>
      </c>
      <c r="G915" s="63">
        <v>0.33</v>
      </c>
      <c r="H915" s="64">
        <f t="shared" si="21"/>
        <v>0.33</v>
      </c>
    </row>
    <row r="916" spans="1:8" s="35" customFormat="1" ht="63" customHeight="1">
      <c r="A916" s="62"/>
      <c r="B916" s="61" t="s">
        <v>475</v>
      </c>
      <c r="C916" s="62"/>
      <c r="D916" s="63">
        <v>1</v>
      </c>
      <c r="E916" s="63">
        <v>0.5</v>
      </c>
      <c r="F916" s="63">
        <v>0.5</v>
      </c>
      <c r="G916" s="63">
        <v>0.33</v>
      </c>
      <c r="H916" s="64">
        <f t="shared" si="21"/>
        <v>0.33</v>
      </c>
    </row>
    <row r="917" spans="1:8" s="35" customFormat="1" ht="63" customHeight="1">
      <c r="A917" s="62"/>
      <c r="B917" s="61" t="s">
        <v>474</v>
      </c>
      <c r="C917" s="62"/>
      <c r="D917" s="63">
        <v>2</v>
      </c>
      <c r="E917" s="63">
        <v>1.25</v>
      </c>
      <c r="F917" s="63">
        <v>1.25</v>
      </c>
      <c r="G917" s="63">
        <v>0.33</v>
      </c>
      <c r="H917" s="64">
        <f t="shared" si="21"/>
        <v>1.6500000000000001</v>
      </c>
    </row>
    <row r="918" spans="1:8" s="35" customFormat="1" ht="63" customHeight="1">
      <c r="A918" s="62"/>
      <c r="B918" s="61" t="s">
        <v>476</v>
      </c>
      <c r="C918" s="62"/>
      <c r="D918" s="63">
        <v>2</v>
      </c>
      <c r="E918" s="63">
        <v>1.5</v>
      </c>
      <c r="F918" s="63">
        <v>1.5</v>
      </c>
      <c r="G918" s="63">
        <v>0.33</v>
      </c>
      <c r="H918" s="64">
        <f t="shared" si="21"/>
        <v>1.98</v>
      </c>
    </row>
    <row r="919" spans="1:8" s="35" customFormat="1" ht="63" customHeight="1">
      <c r="A919" s="62"/>
      <c r="B919" s="61" t="s">
        <v>476</v>
      </c>
      <c r="C919" s="62"/>
      <c r="D919" s="63">
        <v>2</v>
      </c>
      <c r="E919" s="63">
        <v>1.5</v>
      </c>
      <c r="F919" s="63">
        <v>1.5</v>
      </c>
      <c r="G919" s="63">
        <v>0.33</v>
      </c>
      <c r="H919" s="64">
        <f t="shared" si="21"/>
        <v>1.98</v>
      </c>
    </row>
    <row r="920" spans="1:8" s="35" customFormat="1" ht="63" customHeight="1">
      <c r="A920" s="62"/>
      <c r="B920" s="61" t="s">
        <v>476</v>
      </c>
      <c r="C920" s="62"/>
      <c r="D920" s="63">
        <v>2</v>
      </c>
      <c r="E920" s="63">
        <v>1.5</v>
      </c>
      <c r="F920" s="63">
        <v>1.5</v>
      </c>
      <c r="G920" s="63">
        <v>0.33</v>
      </c>
      <c r="H920" s="64">
        <f t="shared" si="21"/>
        <v>1.98</v>
      </c>
    </row>
    <row r="921" spans="1:8" s="35" customFormat="1" ht="63" customHeight="1">
      <c r="A921" s="62"/>
      <c r="B921" s="61" t="s">
        <v>476</v>
      </c>
      <c r="C921" s="62"/>
      <c r="D921" s="63">
        <v>2</v>
      </c>
      <c r="E921" s="63">
        <v>1.5</v>
      </c>
      <c r="F921" s="63">
        <v>1.5</v>
      </c>
      <c r="G921" s="63">
        <v>0.33</v>
      </c>
      <c r="H921" s="64">
        <f t="shared" si="21"/>
        <v>1.98</v>
      </c>
    </row>
    <row r="922" spans="1:8" s="35" customFormat="1" ht="63" customHeight="1">
      <c r="A922" s="62"/>
      <c r="B922" s="61" t="s">
        <v>476</v>
      </c>
      <c r="C922" s="62"/>
      <c r="D922" s="63">
        <v>2</v>
      </c>
      <c r="E922" s="63">
        <v>1.5</v>
      </c>
      <c r="F922" s="63">
        <v>1.5</v>
      </c>
      <c r="G922" s="63">
        <v>1</v>
      </c>
      <c r="H922" s="64">
        <f t="shared" si="21"/>
        <v>6</v>
      </c>
    </row>
    <row r="923" spans="1:8" s="35" customFormat="1" ht="72.75" customHeight="1">
      <c r="A923" s="62" t="s">
        <v>477</v>
      </c>
      <c r="B923" s="61" t="s">
        <v>474</v>
      </c>
      <c r="C923" s="62"/>
      <c r="D923" s="63">
        <v>2</v>
      </c>
      <c r="E923" s="63">
        <v>1.25</v>
      </c>
      <c r="F923" s="63">
        <v>1.25</v>
      </c>
      <c r="G923" s="63">
        <v>0.33</v>
      </c>
      <c r="H923" s="64">
        <f t="shared" si="21"/>
        <v>1.6500000000000001</v>
      </c>
    </row>
    <row r="924" spans="1:8" s="35" customFormat="1" ht="72.75" customHeight="1">
      <c r="A924" s="62"/>
      <c r="B924" s="61" t="s">
        <v>474</v>
      </c>
      <c r="C924" s="62"/>
      <c r="D924" s="63">
        <v>2</v>
      </c>
      <c r="E924" s="63">
        <v>1.25</v>
      </c>
      <c r="F924" s="63">
        <v>1.25</v>
      </c>
      <c r="G924" s="63">
        <v>1</v>
      </c>
      <c r="H924" s="64">
        <f t="shared" si="21"/>
        <v>5</v>
      </c>
    </row>
    <row r="925" spans="1:8" s="35" customFormat="1" ht="72.75" customHeight="1">
      <c r="A925" s="62"/>
      <c r="B925" s="61" t="s">
        <v>474</v>
      </c>
      <c r="C925" s="62"/>
      <c r="D925" s="63">
        <v>2</v>
      </c>
      <c r="E925" s="63">
        <v>1.25</v>
      </c>
      <c r="F925" s="63">
        <v>1.25</v>
      </c>
      <c r="G925" s="63">
        <v>1</v>
      </c>
      <c r="H925" s="64">
        <f t="shared" si="21"/>
        <v>5</v>
      </c>
    </row>
    <row r="926" spans="1:8" s="35" customFormat="1" ht="72.75" customHeight="1">
      <c r="A926" s="62"/>
      <c r="B926" s="61" t="s">
        <v>474</v>
      </c>
      <c r="C926" s="62"/>
      <c r="D926" s="63">
        <v>2</v>
      </c>
      <c r="E926" s="63">
        <v>1.25</v>
      </c>
      <c r="F926" s="63">
        <v>1.25</v>
      </c>
      <c r="G926" s="63">
        <v>1</v>
      </c>
      <c r="H926" s="64">
        <f t="shared" si="21"/>
        <v>5</v>
      </c>
    </row>
    <row r="927" spans="1:8" s="35" customFormat="1" ht="72.75" customHeight="1">
      <c r="A927" s="62"/>
      <c r="B927" s="61" t="s">
        <v>474</v>
      </c>
      <c r="C927" s="62"/>
      <c r="D927" s="63">
        <v>2</v>
      </c>
      <c r="E927" s="63">
        <v>1.25</v>
      </c>
      <c r="F927" s="63">
        <v>1.25</v>
      </c>
      <c r="G927" s="63">
        <v>1</v>
      </c>
      <c r="H927" s="64">
        <f t="shared" si="21"/>
        <v>5</v>
      </c>
    </row>
    <row r="928" spans="1:8" s="35" customFormat="1" ht="72.75" customHeight="1">
      <c r="A928" s="62"/>
      <c r="B928" s="61" t="s">
        <v>475</v>
      </c>
      <c r="C928" s="62"/>
      <c r="D928" s="63">
        <v>1</v>
      </c>
      <c r="E928" s="63">
        <v>0.5</v>
      </c>
      <c r="F928" s="63">
        <v>0.5</v>
      </c>
      <c r="G928" s="63">
        <v>0.33</v>
      </c>
      <c r="H928" s="64">
        <f t="shared" si="21"/>
        <v>0.33</v>
      </c>
    </row>
    <row r="929" spans="1:8" s="35" customFormat="1" ht="72.75" customHeight="1">
      <c r="A929" s="62"/>
      <c r="B929" s="61" t="s">
        <v>475</v>
      </c>
      <c r="C929" s="62"/>
      <c r="D929" s="63">
        <v>1</v>
      </c>
      <c r="E929" s="63">
        <v>0.5</v>
      </c>
      <c r="F929" s="63">
        <v>0.5</v>
      </c>
      <c r="G929" s="63">
        <v>0.33</v>
      </c>
      <c r="H929" s="64">
        <f t="shared" si="21"/>
        <v>0.33</v>
      </c>
    </row>
    <row r="930" spans="1:8" s="35" customFormat="1" ht="72.75" customHeight="1">
      <c r="A930" s="62"/>
      <c r="B930" s="61" t="s">
        <v>476</v>
      </c>
      <c r="C930" s="62"/>
      <c r="D930" s="63">
        <v>2</v>
      </c>
      <c r="E930" s="63">
        <v>1.5</v>
      </c>
      <c r="F930" s="63">
        <v>1.5</v>
      </c>
      <c r="G930" s="63">
        <v>0.33</v>
      </c>
      <c r="H930" s="64">
        <f t="shared" si="21"/>
        <v>1.98</v>
      </c>
    </row>
    <row r="931" spans="1:8" s="35" customFormat="1" ht="72.75" customHeight="1">
      <c r="A931" s="62"/>
      <c r="B931" s="61" t="s">
        <v>476</v>
      </c>
      <c r="C931" s="62"/>
      <c r="D931" s="63">
        <v>2</v>
      </c>
      <c r="E931" s="63">
        <v>1.5</v>
      </c>
      <c r="F931" s="63">
        <v>1.5</v>
      </c>
      <c r="G931" s="63">
        <v>0.33</v>
      </c>
      <c r="H931" s="64">
        <f t="shared" si="21"/>
        <v>1.98</v>
      </c>
    </row>
    <row r="932" spans="1:8" s="35" customFormat="1" ht="72.75" customHeight="1">
      <c r="A932" s="62"/>
      <c r="B932" s="61" t="s">
        <v>476</v>
      </c>
      <c r="C932" s="62"/>
      <c r="D932" s="63">
        <v>2</v>
      </c>
      <c r="E932" s="63">
        <v>1.5</v>
      </c>
      <c r="F932" s="63">
        <v>1.5</v>
      </c>
      <c r="G932" s="63">
        <v>0.33</v>
      </c>
      <c r="H932" s="64">
        <f t="shared" si="21"/>
        <v>1.98</v>
      </c>
    </row>
    <row r="933" spans="1:8" s="35" customFormat="1" ht="72.75" customHeight="1">
      <c r="A933" s="62"/>
      <c r="B933" s="61" t="s">
        <v>476</v>
      </c>
      <c r="C933" s="62"/>
      <c r="D933" s="63">
        <v>2</v>
      </c>
      <c r="E933" s="63">
        <v>1.5</v>
      </c>
      <c r="F933" s="63">
        <v>1.5</v>
      </c>
      <c r="G933" s="63">
        <v>0.33</v>
      </c>
      <c r="H933" s="64">
        <f t="shared" si="21"/>
        <v>1.98</v>
      </c>
    </row>
    <row r="934" spans="1:8" s="35" customFormat="1" ht="72.75" customHeight="1">
      <c r="A934" s="62"/>
      <c r="B934" s="61" t="s">
        <v>476</v>
      </c>
      <c r="C934" s="62"/>
      <c r="D934" s="63">
        <v>2</v>
      </c>
      <c r="E934" s="63">
        <v>1.5</v>
      </c>
      <c r="F934" s="63">
        <v>1.5</v>
      </c>
      <c r="G934" s="63">
        <v>0.33</v>
      </c>
      <c r="H934" s="64">
        <f t="shared" si="21"/>
        <v>1.98</v>
      </c>
    </row>
    <row r="935" spans="1:8" s="35" customFormat="1" ht="72.75" customHeight="1">
      <c r="A935" s="62"/>
      <c r="B935" s="66"/>
      <c r="C935" s="62"/>
      <c r="D935" s="63"/>
      <c r="E935" s="63"/>
      <c r="F935" s="63"/>
      <c r="G935" s="63"/>
      <c r="H935" s="64"/>
    </row>
    <row r="936" spans="1:8" s="35" customFormat="1" ht="72.75" customHeight="1">
      <c r="A936" s="62"/>
      <c r="B936" s="133" t="s">
        <v>128</v>
      </c>
      <c r="C936" s="134" t="s">
        <v>173</v>
      </c>
      <c r="D936" s="133"/>
      <c r="E936" s="135"/>
      <c r="F936" s="135"/>
      <c r="G936" s="183"/>
      <c r="H936" s="67">
        <f>SUM(H911:H935)</f>
        <v>55.039999999999985</v>
      </c>
    </row>
    <row r="937" spans="1:8" s="497" customFormat="1" ht="72.75" customHeight="1">
      <c r="A937" s="670" t="s">
        <v>146</v>
      </c>
      <c r="B937" s="671"/>
      <c r="C937" s="671"/>
      <c r="D937" s="671"/>
      <c r="E937" s="671"/>
      <c r="F937" s="671"/>
      <c r="G937" s="671"/>
      <c r="H937" s="672"/>
    </row>
    <row r="938" spans="1:8" s="497" customFormat="1" ht="72.75" customHeight="1">
      <c r="A938" s="673" t="s">
        <v>145</v>
      </c>
      <c r="B938" s="674"/>
      <c r="C938" s="674"/>
      <c r="D938" s="674"/>
      <c r="E938" s="674"/>
      <c r="F938" s="674"/>
      <c r="G938" s="674"/>
      <c r="H938" s="675"/>
    </row>
    <row r="939" spans="1:8" s="497" customFormat="1" ht="72.75" customHeight="1">
      <c r="A939" s="676"/>
      <c r="B939" s="677"/>
      <c r="C939" s="677"/>
      <c r="D939" s="677"/>
      <c r="E939" s="677"/>
      <c r="F939" s="677"/>
      <c r="G939" s="677"/>
      <c r="H939" s="678"/>
    </row>
    <row r="940" spans="1:8" s="497" customFormat="1" ht="72.75" customHeight="1">
      <c r="A940" s="679"/>
      <c r="B940" s="679"/>
      <c r="C940" s="679"/>
      <c r="D940" s="679"/>
      <c r="E940" s="679"/>
      <c r="F940" s="679"/>
      <c r="G940" s="679"/>
      <c r="H940" s="679"/>
    </row>
    <row r="941" spans="1:8" s="497" customFormat="1" ht="72.75" customHeight="1">
      <c r="A941" s="680" t="s">
        <v>144</v>
      </c>
      <c r="B941" s="680"/>
      <c r="C941" s="669" t="s">
        <v>143</v>
      </c>
      <c r="D941" s="669"/>
      <c r="E941" s="669"/>
      <c r="F941" s="680" t="s">
        <v>142</v>
      </c>
      <c r="G941" s="680"/>
      <c r="H941" s="89">
        <v>45178</v>
      </c>
    </row>
    <row r="942" spans="1:8" s="497" customFormat="1" ht="72.75" customHeight="1">
      <c r="A942" s="680" t="s">
        <v>141</v>
      </c>
      <c r="B942" s="680"/>
      <c r="C942" s="669"/>
      <c r="D942" s="669"/>
      <c r="E942" s="669"/>
      <c r="F942" s="680" t="s">
        <v>140</v>
      </c>
      <c r="G942" s="680"/>
      <c r="H942" s="90"/>
    </row>
    <row r="943" spans="1:8" s="497" customFormat="1" ht="72.75" customHeight="1">
      <c r="A943" s="680" t="s">
        <v>139</v>
      </c>
      <c r="B943" s="680"/>
      <c r="C943" s="669"/>
      <c r="D943" s="669"/>
      <c r="E943" s="669"/>
      <c r="F943" s="684" t="s">
        <v>138</v>
      </c>
      <c r="G943" s="684"/>
      <c r="H943" s="91"/>
    </row>
    <row r="944" spans="1:8" s="497" customFormat="1" ht="72.75" customHeight="1">
      <c r="A944" s="669" t="s">
        <v>137</v>
      </c>
      <c r="B944" s="685" t="s">
        <v>108</v>
      </c>
      <c r="C944" s="685" t="s">
        <v>109</v>
      </c>
      <c r="D944" s="685" t="s">
        <v>136</v>
      </c>
      <c r="E944" s="685"/>
      <c r="F944" s="685"/>
      <c r="G944" s="685"/>
      <c r="H944" s="669" t="s">
        <v>135</v>
      </c>
    </row>
    <row r="945" spans="1:8" s="497" customFormat="1" ht="72.75" customHeight="1">
      <c r="A945" s="669"/>
      <c r="B945" s="685"/>
      <c r="C945" s="685"/>
      <c r="D945" s="92" t="s">
        <v>7</v>
      </c>
      <c r="E945" s="92" t="s">
        <v>150</v>
      </c>
      <c r="F945" s="92" t="s">
        <v>265</v>
      </c>
      <c r="G945" s="92" t="s">
        <v>134</v>
      </c>
      <c r="H945" s="669"/>
    </row>
    <row r="946" spans="1:8" s="497" customFormat="1" ht="72.75" customHeight="1">
      <c r="A946" s="52"/>
      <c r="B946" s="388" t="s">
        <v>480</v>
      </c>
      <c r="C946" s="92"/>
      <c r="D946" s="92"/>
      <c r="E946" s="92"/>
      <c r="F946" s="92"/>
      <c r="G946" s="92"/>
      <c r="H946" s="93"/>
    </row>
    <row r="947" spans="1:8" s="497" customFormat="1" ht="72.75" customHeight="1">
      <c r="A947" s="97"/>
      <c r="B947" s="68"/>
      <c r="C947" s="96"/>
      <c r="D947" s="92"/>
      <c r="E947" s="92"/>
      <c r="F947" s="92"/>
      <c r="G947" s="92"/>
      <c r="H947" s="93"/>
    </row>
    <row r="948" spans="1:8" s="497" customFormat="1" ht="350.25" customHeight="1">
      <c r="A948" s="52">
        <v>10</v>
      </c>
      <c r="B948" s="53" t="s">
        <v>49</v>
      </c>
      <c r="C948" s="62"/>
      <c r="D948" s="92"/>
      <c r="E948" s="92"/>
      <c r="F948" s="92"/>
      <c r="G948" s="92"/>
      <c r="H948" s="93"/>
    </row>
    <row r="949" spans="1:8" s="497" customFormat="1" ht="72.75" customHeight="1">
      <c r="A949" s="62"/>
      <c r="B949" s="104" t="s">
        <v>130</v>
      </c>
      <c r="C949" s="62"/>
      <c r="D949" s="92"/>
      <c r="E949" s="92"/>
      <c r="F949" s="92"/>
      <c r="G949" s="92"/>
      <c r="H949" s="93"/>
    </row>
    <row r="950" spans="1:8" s="497" customFormat="1" ht="72.75" customHeight="1">
      <c r="A950" s="62"/>
      <c r="B950" s="61" t="s">
        <v>268</v>
      </c>
      <c r="C950" s="62"/>
      <c r="D950" s="63">
        <v>2</v>
      </c>
      <c r="E950" s="63">
        <v>0.5</v>
      </c>
      <c r="F950" s="63">
        <v>0.5</v>
      </c>
      <c r="G950" s="63">
        <v>1</v>
      </c>
      <c r="H950" s="64">
        <f>D950*3.145*F950*G950</f>
        <v>3.145</v>
      </c>
    </row>
    <row r="951" spans="1:8" s="497" customFormat="1" ht="72.75" customHeight="1">
      <c r="A951" s="62"/>
      <c r="B951" s="61"/>
      <c r="C951" s="62"/>
      <c r="D951" s="63"/>
      <c r="E951" s="63"/>
      <c r="F951" s="63"/>
      <c r="G951" s="63"/>
      <c r="H951" s="64"/>
    </row>
    <row r="952" spans="1:8" s="497" customFormat="1" ht="72.75" customHeight="1">
      <c r="A952" s="62"/>
      <c r="B952" s="104" t="s">
        <v>129</v>
      </c>
      <c r="C952" s="62"/>
      <c r="D952" s="63"/>
      <c r="E952" s="63"/>
      <c r="F952" s="63"/>
      <c r="G952" s="63"/>
      <c r="H952" s="64"/>
    </row>
    <row r="953" spans="1:8" s="497" customFormat="1" ht="72.75" customHeight="1">
      <c r="A953" s="62"/>
      <c r="B953" s="61" t="s">
        <v>268</v>
      </c>
      <c r="C953" s="62"/>
      <c r="D953" s="63">
        <v>16</v>
      </c>
      <c r="E953" s="63">
        <v>0.5</v>
      </c>
      <c r="F953" s="63">
        <v>0.5</v>
      </c>
      <c r="G953" s="63">
        <v>1</v>
      </c>
      <c r="H953" s="64">
        <f>D953*3.145*F953*G953</f>
        <v>25.16</v>
      </c>
    </row>
    <row r="954" spans="1:8" s="497" customFormat="1" ht="72.75" customHeight="1">
      <c r="A954" s="62"/>
      <c r="B954" s="61"/>
      <c r="C954" s="62"/>
      <c r="D954" s="63"/>
      <c r="E954" s="63"/>
      <c r="F954" s="63"/>
      <c r="G954" s="63"/>
      <c r="H954" s="64"/>
    </row>
    <row r="955" spans="1:8" s="497" customFormat="1" ht="72.75" customHeight="1">
      <c r="A955" s="62"/>
      <c r="B955" s="66"/>
      <c r="C955" s="62"/>
      <c r="D955" s="63"/>
      <c r="E955" s="63"/>
      <c r="F955" s="63"/>
      <c r="G955" s="63"/>
      <c r="H955" s="64"/>
    </row>
    <row r="956" spans="1:8" s="497" customFormat="1" ht="72.75" customHeight="1">
      <c r="A956" s="62"/>
      <c r="B956" s="133" t="s">
        <v>128</v>
      </c>
      <c r="C956" s="134" t="s">
        <v>173</v>
      </c>
      <c r="D956" s="133"/>
      <c r="E956" s="135"/>
      <c r="F956" s="135"/>
      <c r="G956" s="135"/>
      <c r="H956" s="67">
        <f>SUM(H950:H955)</f>
        <v>28.305</v>
      </c>
    </row>
    <row r="957" spans="1:8" ht="52.5" customHeight="1">
      <c r="A957" s="670" t="s">
        <v>146</v>
      </c>
      <c r="B957" s="671"/>
      <c r="C957" s="671"/>
      <c r="D957" s="671"/>
      <c r="E957" s="671"/>
      <c r="F957" s="671"/>
      <c r="G957" s="671"/>
      <c r="H957" s="672"/>
    </row>
    <row r="958" spans="1:8" ht="45">
      <c r="A958" s="673" t="s">
        <v>145</v>
      </c>
      <c r="B958" s="674"/>
      <c r="C958" s="674"/>
      <c r="D958" s="674"/>
      <c r="E958" s="674"/>
      <c r="F958" s="674"/>
      <c r="G958" s="674"/>
      <c r="H958" s="675"/>
    </row>
    <row r="959" spans="1:8" ht="30" customHeight="1">
      <c r="A959" s="676"/>
      <c r="B959" s="677"/>
      <c r="C959" s="677"/>
      <c r="D959" s="677"/>
      <c r="E959" s="677"/>
      <c r="F959" s="677"/>
      <c r="G959" s="677"/>
      <c r="H959" s="678"/>
    </row>
    <row r="960" spans="1:8" ht="30" customHeight="1">
      <c r="A960" s="679"/>
      <c r="B960" s="679"/>
      <c r="C960" s="679"/>
      <c r="D960" s="679"/>
      <c r="E960" s="679"/>
      <c r="F960" s="679"/>
      <c r="G960" s="679"/>
      <c r="H960" s="679"/>
    </row>
    <row r="961" spans="1:8" ht="39.75" customHeight="1">
      <c r="A961" s="680" t="s">
        <v>144</v>
      </c>
      <c r="B961" s="680"/>
      <c r="C961" s="669" t="s">
        <v>143</v>
      </c>
      <c r="D961" s="669"/>
      <c r="E961" s="669"/>
      <c r="F961" s="680" t="s">
        <v>142</v>
      </c>
      <c r="G961" s="680"/>
      <c r="H961" s="89">
        <v>45164</v>
      </c>
    </row>
    <row r="962" spans="1:8" ht="39.75" customHeight="1">
      <c r="A962" s="680" t="s">
        <v>141</v>
      </c>
      <c r="B962" s="680"/>
      <c r="C962" s="669"/>
      <c r="D962" s="669"/>
      <c r="E962" s="669"/>
      <c r="F962" s="680" t="s">
        <v>140</v>
      </c>
      <c r="G962" s="680"/>
      <c r="H962" s="90"/>
    </row>
    <row r="963" spans="1:8" ht="39.75" customHeight="1">
      <c r="A963" s="680" t="s">
        <v>139</v>
      </c>
      <c r="B963" s="680"/>
      <c r="C963" s="669"/>
      <c r="D963" s="669"/>
      <c r="E963" s="669"/>
      <c r="F963" s="684" t="s">
        <v>138</v>
      </c>
      <c r="G963" s="684"/>
      <c r="H963" s="91"/>
    </row>
    <row r="964" spans="1:8" ht="32.25" customHeight="1">
      <c r="A964" s="669" t="s">
        <v>137</v>
      </c>
      <c r="B964" s="685" t="s">
        <v>108</v>
      </c>
      <c r="C964" s="685" t="s">
        <v>109</v>
      </c>
      <c r="D964" s="685" t="s">
        <v>136</v>
      </c>
      <c r="E964" s="685"/>
      <c r="F964" s="685"/>
      <c r="G964" s="685"/>
      <c r="H964" s="669" t="s">
        <v>135</v>
      </c>
    </row>
    <row r="965" spans="1:8" ht="32.25" customHeight="1">
      <c r="A965" s="669"/>
      <c r="B965" s="685"/>
      <c r="C965" s="685"/>
      <c r="D965" s="92" t="s">
        <v>7</v>
      </c>
      <c r="E965" s="92" t="s">
        <v>150</v>
      </c>
      <c r="F965" s="92" t="s">
        <v>265</v>
      </c>
      <c r="G965" s="92" t="s">
        <v>134</v>
      </c>
      <c r="H965" s="669"/>
    </row>
    <row r="966" spans="1:8" ht="37.5">
      <c r="A966" s="52"/>
      <c r="B966" s="68" t="s">
        <v>130</v>
      </c>
      <c r="C966" s="92"/>
      <c r="D966" s="92"/>
      <c r="E966" s="92"/>
      <c r="F966" s="92"/>
      <c r="G966" s="92"/>
      <c r="H966" s="93"/>
    </row>
    <row r="967" spans="1:8" ht="37.5">
      <c r="A967" s="97"/>
      <c r="B967" s="68"/>
      <c r="C967" s="96"/>
      <c r="D967" s="92"/>
      <c r="E967" s="92"/>
      <c r="F967" s="92"/>
      <c r="G967" s="92"/>
      <c r="H967" s="93"/>
    </row>
    <row r="968" spans="1:8" ht="305.25" customHeight="1">
      <c r="A968" s="52">
        <v>10</v>
      </c>
      <c r="B968" s="53" t="s">
        <v>49</v>
      </c>
      <c r="C968" s="62"/>
      <c r="D968" s="92"/>
      <c r="E968" s="92"/>
      <c r="F968" s="92"/>
      <c r="G968" s="92"/>
      <c r="H968" s="93"/>
    </row>
    <row r="969" spans="1:8" ht="63.75" customHeight="1">
      <c r="A969" s="62"/>
      <c r="B969" s="104" t="s">
        <v>157</v>
      </c>
      <c r="C969" s="62"/>
      <c r="D969" s="92"/>
      <c r="E969" s="92"/>
      <c r="F969" s="92"/>
      <c r="G969" s="92"/>
      <c r="H969" s="93"/>
    </row>
    <row r="970" spans="1:8" ht="47.25" customHeight="1">
      <c r="A970" s="62"/>
      <c r="B970" s="61" t="s">
        <v>273</v>
      </c>
      <c r="C970" s="62"/>
      <c r="D970" s="63">
        <v>2</v>
      </c>
      <c r="E970" s="63">
        <v>1.83</v>
      </c>
      <c r="F970" s="63">
        <v>0.83</v>
      </c>
      <c r="G970" s="63">
        <v>2.58</v>
      </c>
      <c r="H970" s="64">
        <f t="shared" ref="H970:H996" si="22">(E970+F970)*D970*G970</f>
        <v>13.725600000000002</v>
      </c>
    </row>
    <row r="971" spans="1:8" ht="47.25" customHeight="1">
      <c r="A971" s="62"/>
      <c r="B971" s="61" t="s">
        <v>274</v>
      </c>
      <c r="C971" s="65"/>
      <c r="D971" s="63">
        <v>2</v>
      </c>
      <c r="E971" s="63">
        <v>1.83</v>
      </c>
      <c r="F971" s="63">
        <v>0.83</v>
      </c>
      <c r="G971" s="63">
        <v>2.58</v>
      </c>
      <c r="H971" s="64">
        <f t="shared" si="22"/>
        <v>13.725600000000002</v>
      </c>
    </row>
    <row r="972" spans="1:8" ht="47.25" customHeight="1">
      <c r="A972" s="62"/>
      <c r="B972" s="61" t="s">
        <v>273</v>
      </c>
      <c r="C972" s="62"/>
      <c r="D972" s="63">
        <v>2</v>
      </c>
      <c r="E972" s="63">
        <v>1.83</v>
      </c>
      <c r="F972" s="63">
        <v>0.83</v>
      </c>
      <c r="G972" s="63">
        <v>2.91</v>
      </c>
      <c r="H972" s="64">
        <f t="shared" si="22"/>
        <v>15.481200000000001</v>
      </c>
    </row>
    <row r="973" spans="1:8" ht="47.25" customHeight="1">
      <c r="A973" s="62"/>
      <c r="B973" s="61" t="s">
        <v>274</v>
      </c>
      <c r="C973" s="65"/>
      <c r="D973" s="63">
        <v>2</v>
      </c>
      <c r="E973" s="63">
        <v>1.83</v>
      </c>
      <c r="F973" s="63">
        <v>0.83</v>
      </c>
      <c r="G973" s="63">
        <v>2.58</v>
      </c>
      <c r="H973" s="64">
        <f t="shared" si="22"/>
        <v>13.725600000000002</v>
      </c>
    </row>
    <row r="974" spans="1:8" ht="47.25" customHeight="1">
      <c r="A974" s="62"/>
      <c r="B974" s="61" t="s">
        <v>273</v>
      </c>
      <c r="C974" s="62"/>
      <c r="D974" s="63">
        <v>2</v>
      </c>
      <c r="E974" s="63">
        <v>1.83</v>
      </c>
      <c r="F974" s="63">
        <v>0.83</v>
      </c>
      <c r="G974" s="63">
        <v>2.25</v>
      </c>
      <c r="H974" s="64">
        <f t="shared" si="22"/>
        <v>11.97</v>
      </c>
    </row>
    <row r="975" spans="1:8" ht="47.25" customHeight="1">
      <c r="A975" s="62"/>
      <c r="B975" s="61" t="s">
        <v>275</v>
      </c>
      <c r="C975" s="62"/>
      <c r="D975" s="63">
        <v>2</v>
      </c>
      <c r="E975" s="63">
        <v>1.33</v>
      </c>
      <c r="F975" s="63">
        <v>2.08</v>
      </c>
      <c r="G975" s="63">
        <v>1</v>
      </c>
      <c r="H975" s="64">
        <f t="shared" si="22"/>
        <v>6.82</v>
      </c>
    </row>
    <row r="976" spans="1:8" ht="47.25" customHeight="1">
      <c r="A976" s="62"/>
      <c r="B976" s="61" t="s">
        <v>276</v>
      </c>
      <c r="C976" s="62"/>
      <c r="D976" s="63">
        <v>2</v>
      </c>
      <c r="E976" s="63">
        <v>3</v>
      </c>
      <c r="F976" s="63">
        <v>1.1599999999999999</v>
      </c>
      <c r="G976" s="63">
        <v>0.5</v>
      </c>
      <c r="H976" s="64">
        <f t="shared" si="22"/>
        <v>4.16</v>
      </c>
    </row>
    <row r="977" spans="1:8" ht="47.25" customHeight="1">
      <c r="A977" s="62"/>
      <c r="B977" s="61" t="s">
        <v>273</v>
      </c>
      <c r="C977" s="62"/>
      <c r="D977" s="63">
        <v>2</v>
      </c>
      <c r="E977" s="63">
        <v>1.83</v>
      </c>
      <c r="F977" s="63">
        <v>0.83</v>
      </c>
      <c r="G977" s="63">
        <v>8.91</v>
      </c>
      <c r="H977" s="64">
        <f t="shared" si="22"/>
        <v>47.401200000000003</v>
      </c>
    </row>
    <row r="978" spans="1:8" ht="47.25" customHeight="1">
      <c r="A978" s="62"/>
      <c r="B978" s="61" t="s">
        <v>277</v>
      </c>
      <c r="C978" s="62"/>
      <c r="D978" s="63">
        <v>2</v>
      </c>
      <c r="E978" s="63">
        <v>2.16</v>
      </c>
      <c r="F978" s="63">
        <v>1.1599999999999999</v>
      </c>
      <c r="G978" s="63">
        <v>4.08</v>
      </c>
      <c r="H978" s="64">
        <f t="shared" si="22"/>
        <v>27.091200000000004</v>
      </c>
    </row>
    <row r="979" spans="1:8" ht="47.25" customHeight="1">
      <c r="A979" s="62"/>
      <c r="B979" s="61" t="s">
        <v>278</v>
      </c>
      <c r="C979" s="65"/>
      <c r="D979" s="63">
        <v>2</v>
      </c>
      <c r="E979" s="63">
        <v>2.16</v>
      </c>
      <c r="F979" s="63">
        <v>1.1599999999999999</v>
      </c>
      <c r="G979" s="63">
        <v>1.37</v>
      </c>
      <c r="H979" s="64">
        <f t="shared" si="22"/>
        <v>9.0968000000000018</v>
      </c>
    </row>
    <row r="980" spans="1:8" ht="47.25" customHeight="1">
      <c r="A980" s="62"/>
      <c r="B980" s="61" t="s">
        <v>277</v>
      </c>
      <c r="C980" s="62"/>
      <c r="D980" s="63">
        <v>2</v>
      </c>
      <c r="E980" s="63">
        <v>2.16</v>
      </c>
      <c r="F980" s="63">
        <v>1.1599999999999999</v>
      </c>
      <c r="G980" s="63">
        <v>1.1599999999999999</v>
      </c>
      <c r="H980" s="64">
        <f t="shared" si="22"/>
        <v>7.7023999999999999</v>
      </c>
    </row>
    <row r="981" spans="1:8" ht="47.25" customHeight="1">
      <c r="A981" s="62"/>
      <c r="B981" s="61" t="s">
        <v>278</v>
      </c>
      <c r="C981" s="65"/>
      <c r="D981" s="63">
        <v>2</v>
      </c>
      <c r="E981" s="63">
        <v>2.16</v>
      </c>
      <c r="F981" s="63">
        <v>1.1599999999999999</v>
      </c>
      <c r="G981" s="63">
        <v>1.37</v>
      </c>
      <c r="H981" s="64">
        <f t="shared" si="22"/>
        <v>9.0968000000000018</v>
      </c>
    </row>
    <row r="982" spans="1:8" ht="47.25" customHeight="1">
      <c r="A982" s="62"/>
      <c r="B982" s="61" t="s">
        <v>277</v>
      </c>
      <c r="C982" s="62"/>
      <c r="D982" s="63">
        <v>2</v>
      </c>
      <c r="E982" s="63">
        <v>2.16</v>
      </c>
      <c r="F982" s="63">
        <v>1.1599999999999999</v>
      </c>
      <c r="G982" s="63">
        <v>0.57999999999999996</v>
      </c>
      <c r="H982" s="64">
        <f t="shared" si="22"/>
        <v>3.8512</v>
      </c>
    </row>
    <row r="983" spans="1:8" ht="47.25" customHeight="1">
      <c r="A983" s="62"/>
      <c r="B983" s="61" t="s">
        <v>279</v>
      </c>
      <c r="C983" s="62"/>
      <c r="D983" s="63">
        <v>2</v>
      </c>
      <c r="E983" s="63">
        <v>1.66</v>
      </c>
      <c r="F983" s="63">
        <v>1.75</v>
      </c>
      <c r="G983" s="63">
        <v>1</v>
      </c>
      <c r="H983" s="64">
        <f t="shared" si="22"/>
        <v>6.82</v>
      </c>
    </row>
    <row r="984" spans="1:8" ht="47.25" customHeight="1">
      <c r="A984" s="62"/>
      <c r="B984" s="61" t="s">
        <v>280</v>
      </c>
      <c r="C984" s="62"/>
      <c r="D984" s="63">
        <v>2</v>
      </c>
      <c r="E984" s="63">
        <v>2.33</v>
      </c>
      <c r="F984" s="63">
        <v>1.1599999999999999</v>
      </c>
      <c r="G984" s="63">
        <v>0.5</v>
      </c>
      <c r="H984" s="64">
        <f t="shared" si="22"/>
        <v>3.49</v>
      </c>
    </row>
    <row r="985" spans="1:8" ht="47.25" customHeight="1">
      <c r="A985" s="62"/>
      <c r="B985" s="61" t="s">
        <v>281</v>
      </c>
      <c r="C985" s="62"/>
      <c r="D985" s="63">
        <v>2</v>
      </c>
      <c r="E985" s="63">
        <v>2.16</v>
      </c>
      <c r="F985" s="63">
        <v>1</v>
      </c>
      <c r="G985" s="63">
        <v>2.33</v>
      </c>
      <c r="H985" s="64">
        <f t="shared" si="22"/>
        <v>14.725600000000002</v>
      </c>
    </row>
    <row r="986" spans="1:8" ht="47.25" customHeight="1">
      <c r="A986" s="62"/>
      <c r="B986" s="61" t="s">
        <v>282</v>
      </c>
      <c r="C986" s="65"/>
      <c r="D986" s="63">
        <v>2</v>
      </c>
      <c r="E986" s="63">
        <v>2.16</v>
      </c>
      <c r="F986" s="63">
        <v>1</v>
      </c>
      <c r="G986" s="63">
        <v>2.75</v>
      </c>
      <c r="H986" s="64">
        <f t="shared" si="22"/>
        <v>17.380000000000003</v>
      </c>
    </row>
    <row r="987" spans="1:8" ht="47.25" customHeight="1">
      <c r="A987" s="62"/>
      <c r="B987" s="61" t="s">
        <v>281</v>
      </c>
      <c r="C987" s="62"/>
      <c r="D987" s="63">
        <v>2</v>
      </c>
      <c r="E987" s="63">
        <v>2.16</v>
      </c>
      <c r="F987" s="63">
        <v>1</v>
      </c>
      <c r="G987" s="63">
        <v>7.83</v>
      </c>
      <c r="H987" s="64">
        <f t="shared" si="22"/>
        <v>49.485600000000005</v>
      </c>
    </row>
    <row r="988" spans="1:8" ht="47.25" customHeight="1">
      <c r="A988" s="62"/>
      <c r="B988" s="61" t="s">
        <v>282</v>
      </c>
      <c r="C988" s="65"/>
      <c r="D988" s="63">
        <v>2</v>
      </c>
      <c r="E988" s="63">
        <v>2.16</v>
      </c>
      <c r="F988" s="63">
        <v>1</v>
      </c>
      <c r="G988" s="63">
        <v>2.75</v>
      </c>
      <c r="H988" s="64">
        <f t="shared" si="22"/>
        <v>17.380000000000003</v>
      </c>
    </row>
    <row r="989" spans="1:8" ht="47.25" customHeight="1">
      <c r="A989" s="62"/>
      <c r="B989" s="61" t="s">
        <v>281</v>
      </c>
      <c r="C989" s="62"/>
      <c r="D989" s="63">
        <v>2</v>
      </c>
      <c r="E989" s="63">
        <v>2.16</v>
      </c>
      <c r="F989" s="63">
        <v>1</v>
      </c>
      <c r="G989" s="63">
        <v>2.16</v>
      </c>
      <c r="H989" s="64">
        <f t="shared" si="22"/>
        <v>13.651200000000001</v>
      </c>
    </row>
    <row r="990" spans="1:8" ht="47.25" customHeight="1">
      <c r="A990" s="62"/>
      <c r="B990" s="61" t="s">
        <v>283</v>
      </c>
      <c r="C990" s="62"/>
      <c r="D990" s="63">
        <v>2</v>
      </c>
      <c r="E990" s="63">
        <v>1.58</v>
      </c>
      <c r="F990" s="63">
        <v>2.16</v>
      </c>
      <c r="G990" s="63">
        <v>1</v>
      </c>
      <c r="H990" s="64">
        <f t="shared" si="22"/>
        <v>7.48</v>
      </c>
    </row>
    <row r="991" spans="1:8" ht="47.25" customHeight="1">
      <c r="A991" s="62"/>
      <c r="B991" s="61" t="s">
        <v>284</v>
      </c>
      <c r="C991" s="62"/>
      <c r="D991" s="63">
        <v>2</v>
      </c>
      <c r="E991" s="63">
        <v>3.16</v>
      </c>
      <c r="F991" s="63">
        <v>1.1599999999999999</v>
      </c>
      <c r="G991" s="63">
        <v>0.5</v>
      </c>
      <c r="H991" s="64">
        <f t="shared" si="22"/>
        <v>4.32</v>
      </c>
    </row>
    <row r="992" spans="1:8" ht="47.25" customHeight="1">
      <c r="A992" s="62"/>
      <c r="B992" s="61" t="s">
        <v>281</v>
      </c>
      <c r="C992" s="62"/>
      <c r="D992" s="63">
        <v>2</v>
      </c>
      <c r="E992" s="63">
        <v>2.16</v>
      </c>
      <c r="F992" s="63">
        <v>1</v>
      </c>
      <c r="G992" s="63">
        <v>5.33</v>
      </c>
      <c r="H992" s="64">
        <f t="shared" si="22"/>
        <v>33.685600000000001</v>
      </c>
    </row>
    <row r="993" spans="1:8" ht="47.25" customHeight="1">
      <c r="A993" s="62"/>
      <c r="B993" s="61" t="s">
        <v>285</v>
      </c>
      <c r="C993" s="65"/>
      <c r="D993" s="63">
        <v>2</v>
      </c>
      <c r="E993" s="63">
        <v>2.16</v>
      </c>
      <c r="F993" s="63">
        <v>1</v>
      </c>
      <c r="G993" s="63">
        <v>1.24</v>
      </c>
      <c r="H993" s="64">
        <f t="shared" si="22"/>
        <v>7.8368000000000002</v>
      </c>
    </row>
    <row r="994" spans="1:8" ht="47.25" customHeight="1">
      <c r="A994" s="62"/>
      <c r="B994" s="61" t="s">
        <v>281</v>
      </c>
      <c r="C994" s="62"/>
      <c r="D994" s="63">
        <v>2</v>
      </c>
      <c r="E994" s="63">
        <v>2.16</v>
      </c>
      <c r="F994" s="63">
        <v>1</v>
      </c>
      <c r="G994" s="63">
        <v>1.75</v>
      </c>
      <c r="H994" s="64">
        <f t="shared" si="22"/>
        <v>11.06</v>
      </c>
    </row>
    <row r="995" spans="1:8" ht="47.25" customHeight="1">
      <c r="A995" s="62"/>
      <c r="B995" s="61" t="s">
        <v>285</v>
      </c>
      <c r="C995" s="65"/>
      <c r="D995" s="63">
        <v>2</v>
      </c>
      <c r="E995" s="63">
        <v>2.16</v>
      </c>
      <c r="F995" s="63">
        <v>1</v>
      </c>
      <c r="G995" s="63">
        <v>1.24</v>
      </c>
      <c r="H995" s="64">
        <f t="shared" si="22"/>
        <v>7.8368000000000002</v>
      </c>
    </row>
    <row r="996" spans="1:8" ht="47.25" customHeight="1">
      <c r="A996" s="62"/>
      <c r="B996" s="61" t="s">
        <v>281</v>
      </c>
      <c r="C996" s="62"/>
      <c r="D996" s="63">
        <v>2</v>
      </c>
      <c r="E996" s="63">
        <v>2.16</v>
      </c>
      <c r="F996" s="63">
        <v>1</v>
      </c>
      <c r="G996" s="63">
        <v>13.5</v>
      </c>
      <c r="H996" s="64">
        <f t="shared" si="22"/>
        <v>85.320000000000007</v>
      </c>
    </row>
    <row r="997" spans="1:8" ht="47.25" customHeight="1">
      <c r="A997" s="62"/>
      <c r="B997" s="61" t="s">
        <v>286</v>
      </c>
      <c r="C997" s="62"/>
      <c r="D997" s="63">
        <v>1</v>
      </c>
      <c r="E997" s="63">
        <v>2.16</v>
      </c>
      <c r="F997" s="63">
        <v>1</v>
      </c>
      <c r="G997" s="63">
        <v>0</v>
      </c>
      <c r="H997" s="64">
        <v>2.16</v>
      </c>
    </row>
    <row r="998" spans="1:8" ht="47.25" customHeight="1">
      <c r="A998" s="62"/>
      <c r="B998" s="61" t="s">
        <v>287</v>
      </c>
      <c r="C998" s="62"/>
      <c r="D998" s="63">
        <v>2</v>
      </c>
      <c r="E998" s="63">
        <v>1.83</v>
      </c>
      <c r="F998" s="63">
        <v>0.5</v>
      </c>
      <c r="G998" s="63">
        <v>0.5</v>
      </c>
      <c r="H998" s="64">
        <f t="shared" ref="H998:H999" si="23">(E998+F998)*D998*G998</f>
        <v>2.33</v>
      </c>
    </row>
    <row r="999" spans="1:8" ht="47.25" customHeight="1">
      <c r="A999" s="62"/>
      <c r="B999" s="61" t="s">
        <v>288</v>
      </c>
      <c r="C999" s="62"/>
      <c r="D999" s="63">
        <v>2</v>
      </c>
      <c r="E999" s="63">
        <v>1.83</v>
      </c>
      <c r="F999" s="63">
        <v>0.5</v>
      </c>
      <c r="G999" s="63">
        <v>8</v>
      </c>
      <c r="H999" s="64">
        <f t="shared" si="23"/>
        <v>37.28</v>
      </c>
    </row>
    <row r="1000" spans="1:8" ht="47.25" customHeight="1">
      <c r="A1000" s="62"/>
      <c r="B1000" s="61" t="s">
        <v>289</v>
      </c>
      <c r="C1000" s="62"/>
      <c r="D1000" s="63">
        <v>1</v>
      </c>
      <c r="E1000" s="63">
        <v>1.83</v>
      </c>
      <c r="F1000" s="63">
        <v>0.5</v>
      </c>
      <c r="G1000" s="63">
        <v>0</v>
      </c>
      <c r="H1000" s="64">
        <v>0.91</v>
      </c>
    </row>
    <row r="1001" spans="1:8" ht="47.25" customHeight="1">
      <c r="A1001" s="62"/>
      <c r="B1001" s="61" t="s">
        <v>287</v>
      </c>
      <c r="C1001" s="62"/>
      <c r="D1001" s="63">
        <v>2</v>
      </c>
      <c r="E1001" s="63">
        <v>1.83</v>
      </c>
      <c r="F1001" s="63">
        <v>0.5</v>
      </c>
      <c r="G1001" s="63">
        <v>0.5</v>
      </c>
      <c r="H1001" s="64">
        <f t="shared" ref="H1001:H1002" si="24">(E1001+F1001)*D1001*G1001</f>
        <v>2.33</v>
      </c>
    </row>
    <row r="1002" spans="1:8" ht="47.25" customHeight="1">
      <c r="A1002" s="62"/>
      <c r="B1002" s="61" t="s">
        <v>288</v>
      </c>
      <c r="C1002" s="62"/>
      <c r="D1002" s="63">
        <v>2</v>
      </c>
      <c r="E1002" s="63">
        <v>1.83</v>
      </c>
      <c r="F1002" s="63">
        <v>0.5</v>
      </c>
      <c r="G1002" s="63">
        <v>8.16</v>
      </c>
      <c r="H1002" s="64">
        <f t="shared" si="24"/>
        <v>38.025600000000004</v>
      </c>
    </row>
    <row r="1003" spans="1:8" ht="47.25" customHeight="1">
      <c r="A1003" s="62"/>
      <c r="B1003" s="61" t="s">
        <v>289</v>
      </c>
      <c r="C1003" s="62"/>
      <c r="D1003" s="63">
        <v>1</v>
      </c>
      <c r="E1003" s="63">
        <v>1.83</v>
      </c>
      <c r="F1003" s="63">
        <v>0.5</v>
      </c>
      <c r="G1003" s="63">
        <v>0</v>
      </c>
      <c r="H1003" s="64">
        <v>0.91</v>
      </c>
    </row>
    <row r="1004" spans="1:8" ht="47.25" customHeight="1">
      <c r="A1004" s="62"/>
      <c r="B1004" s="61" t="s">
        <v>287</v>
      </c>
      <c r="C1004" s="62"/>
      <c r="D1004" s="63">
        <v>2</v>
      </c>
      <c r="E1004" s="63">
        <v>1.83</v>
      </c>
      <c r="F1004" s="63">
        <v>0.5</v>
      </c>
      <c r="G1004" s="63">
        <v>0.5</v>
      </c>
      <c r="H1004" s="64">
        <f t="shared" ref="H1004:H1005" si="25">(E1004+F1004)*D1004*G1004</f>
        <v>2.33</v>
      </c>
    </row>
    <row r="1005" spans="1:8" ht="47.25" customHeight="1">
      <c r="A1005" s="62"/>
      <c r="B1005" s="61" t="s">
        <v>288</v>
      </c>
      <c r="C1005" s="62"/>
      <c r="D1005" s="63">
        <v>2</v>
      </c>
      <c r="E1005" s="63">
        <v>1.83</v>
      </c>
      <c r="F1005" s="63">
        <v>0.5</v>
      </c>
      <c r="G1005" s="63">
        <v>9.66</v>
      </c>
      <c r="H1005" s="64">
        <f t="shared" si="25"/>
        <v>45.015599999999999</v>
      </c>
    </row>
    <row r="1006" spans="1:8" ht="47.25" customHeight="1">
      <c r="A1006" s="62"/>
      <c r="B1006" s="61" t="s">
        <v>289</v>
      </c>
      <c r="C1006" s="62"/>
      <c r="D1006" s="63">
        <v>1</v>
      </c>
      <c r="E1006" s="63">
        <v>1.83</v>
      </c>
      <c r="F1006" s="63">
        <v>0.5</v>
      </c>
      <c r="G1006" s="63">
        <v>0</v>
      </c>
      <c r="H1006" s="64">
        <v>0.91</v>
      </c>
    </row>
    <row r="1007" spans="1:8" ht="47.25" customHeight="1">
      <c r="A1007" s="62"/>
      <c r="B1007" s="61" t="s">
        <v>290</v>
      </c>
      <c r="C1007" s="62"/>
      <c r="D1007" s="63">
        <v>2</v>
      </c>
      <c r="E1007" s="63">
        <v>2.5</v>
      </c>
      <c r="F1007" s="63">
        <v>1.1599999999999999</v>
      </c>
      <c r="G1007" s="63">
        <v>2.66</v>
      </c>
      <c r="H1007" s="64">
        <f t="shared" ref="H1007:H1019" si="26">(E1007+F1007)*D1007*G1007</f>
        <v>19.471200000000003</v>
      </c>
    </row>
    <row r="1008" spans="1:8" ht="47.25" customHeight="1">
      <c r="A1008" s="62"/>
      <c r="B1008" s="61" t="s">
        <v>291</v>
      </c>
      <c r="C1008" s="65"/>
      <c r="D1008" s="63">
        <v>2</v>
      </c>
      <c r="E1008" s="63">
        <v>2.5</v>
      </c>
      <c r="F1008" s="63">
        <v>1.1599999999999999</v>
      </c>
      <c r="G1008" s="63">
        <v>3.04</v>
      </c>
      <c r="H1008" s="64">
        <f t="shared" si="26"/>
        <v>22.252800000000001</v>
      </c>
    </row>
    <row r="1009" spans="1:8" ht="47.25" customHeight="1">
      <c r="A1009" s="62"/>
      <c r="B1009" s="61" t="s">
        <v>290</v>
      </c>
      <c r="C1009" s="62"/>
      <c r="D1009" s="63">
        <v>2</v>
      </c>
      <c r="E1009" s="63">
        <v>2.5</v>
      </c>
      <c r="F1009" s="63">
        <v>1.1599999999999999</v>
      </c>
      <c r="G1009" s="63">
        <v>12.16</v>
      </c>
      <c r="H1009" s="64">
        <f t="shared" si="26"/>
        <v>89.011200000000002</v>
      </c>
    </row>
    <row r="1010" spans="1:8" ht="47.25" customHeight="1">
      <c r="A1010" s="62"/>
      <c r="B1010" s="61" t="s">
        <v>291</v>
      </c>
      <c r="C1010" s="65"/>
      <c r="D1010" s="63">
        <v>2</v>
      </c>
      <c r="E1010" s="63">
        <v>2.5</v>
      </c>
      <c r="F1010" s="63">
        <v>1.1599999999999999</v>
      </c>
      <c r="G1010" s="63">
        <v>3.04</v>
      </c>
      <c r="H1010" s="64">
        <f t="shared" si="26"/>
        <v>22.252800000000001</v>
      </c>
    </row>
    <row r="1011" spans="1:8" ht="47.25" customHeight="1">
      <c r="A1011" s="62"/>
      <c r="B1011" s="61" t="s">
        <v>290</v>
      </c>
      <c r="C1011" s="62"/>
      <c r="D1011" s="63">
        <v>2</v>
      </c>
      <c r="E1011" s="63">
        <v>2.5</v>
      </c>
      <c r="F1011" s="63">
        <v>1.1599999999999999</v>
      </c>
      <c r="G1011" s="63">
        <v>1.41</v>
      </c>
      <c r="H1011" s="64">
        <f t="shared" si="26"/>
        <v>10.321199999999999</v>
      </c>
    </row>
    <row r="1012" spans="1:8" ht="47.25" customHeight="1">
      <c r="A1012" s="62"/>
      <c r="B1012" s="61" t="s">
        <v>292</v>
      </c>
      <c r="C1012" s="62"/>
      <c r="D1012" s="63">
        <v>2</v>
      </c>
      <c r="E1012" s="63">
        <v>1.83</v>
      </c>
      <c r="F1012" s="63">
        <v>2.16</v>
      </c>
      <c r="G1012" s="63">
        <v>1</v>
      </c>
      <c r="H1012" s="64">
        <f t="shared" si="26"/>
        <v>7.98</v>
      </c>
    </row>
    <row r="1013" spans="1:8" ht="47.25" customHeight="1">
      <c r="A1013" s="62"/>
      <c r="B1013" s="61" t="s">
        <v>284</v>
      </c>
      <c r="C1013" s="62"/>
      <c r="D1013" s="63">
        <v>2</v>
      </c>
      <c r="E1013" s="63">
        <v>3.16</v>
      </c>
      <c r="F1013" s="63">
        <v>1.1599999999999999</v>
      </c>
      <c r="G1013" s="63">
        <v>0.5</v>
      </c>
      <c r="H1013" s="64">
        <f t="shared" si="26"/>
        <v>4.32</v>
      </c>
    </row>
    <row r="1014" spans="1:8" ht="47.25" customHeight="1">
      <c r="A1014" s="62"/>
      <c r="B1014" s="61" t="s">
        <v>293</v>
      </c>
      <c r="C1014" s="65"/>
      <c r="D1014" s="63">
        <v>2</v>
      </c>
      <c r="E1014" s="63">
        <v>1.83</v>
      </c>
      <c r="F1014" s="63">
        <v>1</v>
      </c>
      <c r="G1014" s="63">
        <v>2.4900000000000002</v>
      </c>
      <c r="H1014" s="64">
        <f t="shared" si="26"/>
        <v>14.093400000000001</v>
      </c>
    </row>
    <row r="1015" spans="1:8" ht="47.25" customHeight="1">
      <c r="A1015" s="62"/>
      <c r="B1015" s="61" t="s">
        <v>294</v>
      </c>
      <c r="C1015" s="62"/>
      <c r="D1015" s="63">
        <v>2</v>
      </c>
      <c r="E1015" s="63">
        <v>1.83</v>
      </c>
      <c r="F1015" s="63">
        <v>1</v>
      </c>
      <c r="G1015" s="63">
        <v>2.25</v>
      </c>
      <c r="H1015" s="64">
        <f t="shared" si="26"/>
        <v>12.734999999999999</v>
      </c>
    </row>
    <row r="1016" spans="1:8" ht="47.25" customHeight="1">
      <c r="A1016" s="62"/>
      <c r="B1016" s="61" t="s">
        <v>273</v>
      </c>
      <c r="C1016" s="62"/>
      <c r="D1016" s="63">
        <v>2</v>
      </c>
      <c r="E1016" s="63">
        <v>1.83</v>
      </c>
      <c r="F1016" s="63">
        <v>0.83</v>
      </c>
      <c r="G1016" s="63">
        <v>4</v>
      </c>
      <c r="H1016" s="64">
        <f t="shared" si="26"/>
        <v>21.28</v>
      </c>
    </row>
    <row r="1017" spans="1:8" ht="47.25" customHeight="1">
      <c r="A1017" s="62"/>
      <c r="B1017" s="61" t="s">
        <v>295</v>
      </c>
      <c r="C1017" s="62"/>
      <c r="D1017" s="63">
        <v>2</v>
      </c>
      <c r="E1017" s="63">
        <v>1.33</v>
      </c>
      <c r="F1017" s="63">
        <v>1.25</v>
      </c>
      <c r="G1017" s="63">
        <v>1.5</v>
      </c>
      <c r="H1017" s="64">
        <f t="shared" si="26"/>
        <v>7.74</v>
      </c>
    </row>
    <row r="1018" spans="1:8" ht="47.25" customHeight="1">
      <c r="A1018" s="62"/>
      <c r="B1018" s="61" t="s">
        <v>163</v>
      </c>
      <c r="C1018" s="62"/>
      <c r="D1018" s="63">
        <v>2</v>
      </c>
      <c r="E1018" s="63">
        <v>0.66</v>
      </c>
      <c r="F1018" s="63">
        <v>0.33</v>
      </c>
      <c r="G1018" s="63">
        <v>0.5</v>
      </c>
      <c r="H1018" s="64">
        <f t="shared" si="26"/>
        <v>0.99</v>
      </c>
    </row>
    <row r="1019" spans="1:8" ht="47.25" customHeight="1">
      <c r="A1019" s="62"/>
      <c r="B1019" s="61" t="s">
        <v>164</v>
      </c>
      <c r="C1019" s="62"/>
      <c r="D1019" s="63">
        <v>2</v>
      </c>
      <c r="E1019" s="63">
        <v>0.66</v>
      </c>
      <c r="F1019" s="63">
        <v>0.33</v>
      </c>
      <c r="G1019" s="63">
        <v>12.16</v>
      </c>
      <c r="H1019" s="64">
        <f t="shared" si="26"/>
        <v>24.076799999999999</v>
      </c>
    </row>
    <row r="1020" spans="1:8" ht="47.25" customHeight="1">
      <c r="A1020" s="62"/>
      <c r="B1020" s="61" t="s">
        <v>296</v>
      </c>
      <c r="C1020" s="62"/>
      <c r="D1020" s="63">
        <v>1</v>
      </c>
      <c r="E1020" s="63">
        <v>0.66</v>
      </c>
      <c r="F1020" s="63">
        <v>0.33</v>
      </c>
      <c r="G1020" s="63">
        <v>0</v>
      </c>
      <c r="H1020" s="64">
        <v>0.22</v>
      </c>
    </row>
    <row r="1021" spans="1:8" ht="47.25" customHeight="1">
      <c r="A1021" s="62"/>
      <c r="B1021" s="66"/>
      <c r="C1021" s="62"/>
      <c r="D1021" s="63"/>
      <c r="E1021" s="63"/>
      <c r="F1021" s="63"/>
      <c r="G1021" s="63"/>
      <c r="H1021" s="64"/>
    </row>
    <row r="1022" spans="1:8" ht="47.25" customHeight="1">
      <c r="A1022" s="62"/>
      <c r="B1022" s="133" t="s">
        <v>128</v>
      </c>
      <c r="C1022" s="134" t="s">
        <v>173</v>
      </c>
      <c r="D1022" s="133"/>
      <c r="E1022" s="135"/>
      <c r="F1022" s="135"/>
      <c r="G1022" s="135"/>
      <c r="H1022" s="67">
        <f>SUM(H970:H1021)</f>
        <v>853.26480000000015</v>
      </c>
    </row>
    <row r="1023" spans="1:8" s="35" customFormat="1" ht="48" customHeight="1">
      <c r="A1023" s="670" t="s">
        <v>146</v>
      </c>
      <c r="B1023" s="671"/>
      <c r="C1023" s="671"/>
      <c r="D1023" s="671"/>
      <c r="E1023" s="671"/>
      <c r="F1023" s="671"/>
      <c r="G1023" s="671"/>
      <c r="H1023" s="672"/>
    </row>
    <row r="1024" spans="1:8" s="35" customFormat="1" ht="48" customHeight="1">
      <c r="A1024" s="673" t="s">
        <v>145</v>
      </c>
      <c r="B1024" s="674"/>
      <c r="C1024" s="674"/>
      <c r="D1024" s="674"/>
      <c r="E1024" s="674"/>
      <c r="F1024" s="674"/>
      <c r="G1024" s="674"/>
      <c r="H1024" s="675"/>
    </row>
    <row r="1025" spans="1:8" s="35" customFormat="1" ht="48" customHeight="1">
      <c r="A1025" s="676"/>
      <c r="B1025" s="677"/>
      <c r="C1025" s="677"/>
      <c r="D1025" s="677"/>
      <c r="E1025" s="677"/>
      <c r="F1025" s="677"/>
      <c r="G1025" s="677"/>
      <c r="H1025" s="678"/>
    </row>
    <row r="1026" spans="1:8" s="35" customFormat="1" ht="48" customHeight="1">
      <c r="A1026" s="679"/>
      <c r="B1026" s="679"/>
      <c r="C1026" s="679"/>
      <c r="D1026" s="679"/>
      <c r="E1026" s="679"/>
      <c r="F1026" s="679"/>
      <c r="G1026" s="679"/>
      <c r="H1026" s="679"/>
    </row>
    <row r="1027" spans="1:8" s="35" customFormat="1" ht="48" customHeight="1">
      <c r="A1027" s="680" t="s">
        <v>144</v>
      </c>
      <c r="B1027" s="680"/>
      <c r="C1027" s="669" t="s">
        <v>143</v>
      </c>
      <c r="D1027" s="669"/>
      <c r="E1027" s="669"/>
      <c r="F1027" s="90" t="s">
        <v>142</v>
      </c>
      <c r="G1027" s="90"/>
      <c r="H1027" s="89">
        <v>45178</v>
      </c>
    </row>
    <row r="1028" spans="1:8" s="35" customFormat="1" ht="48" customHeight="1">
      <c r="A1028" s="680" t="s">
        <v>141</v>
      </c>
      <c r="B1028" s="680"/>
      <c r="C1028" s="669"/>
      <c r="D1028" s="669"/>
      <c r="E1028" s="669"/>
      <c r="F1028" s="90" t="s">
        <v>140</v>
      </c>
      <c r="G1028" s="90"/>
      <c r="H1028" s="90"/>
    </row>
    <row r="1029" spans="1:8" s="35" customFormat="1" ht="48" customHeight="1">
      <c r="A1029" s="680" t="s">
        <v>139</v>
      </c>
      <c r="B1029" s="680"/>
      <c r="C1029" s="669"/>
      <c r="D1029" s="669"/>
      <c r="E1029" s="669"/>
      <c r="F1029" s="484" t="s">
        <v>138</v>
      </c>
      <c r="G1029" s="484"/>
      <c r="H1029" s="91"/>
    </row>
    <row r="1030" spans="1:8" s="35" customFormat="1" ht="48" customHeight="1">
      <c r="A1030" s="669" t="s">
        <v>137</v>
      </c>
      <c r="B1030" s="685" t="s">
        <v>108</v>
      </c>
      <c r="C1030" s="685" t="s">
        <v>109</v>
      </c>
      <c r="D1030" s="685" t="s">
        <v>136</v>
      </c>
      <c r="E1030" s="685"/>
      <c r="F1030" s="685"/>
      <c r="G1030" s="92"/>
      <c r="H1030" s="669" t="s">
        <v>135</v>
      </c>
    </row>
    <row r="1031" spans="1:8" s="35" customFormat="1" ht="48" customHeight="1">
      <c r="A1031" s="669"/>
      <c r="B1031" s="685"/>
      <c r="C1031" s="685"/>
      <c r="D1031" s="92" t="s">
        <v>7</v>
      </c>
      <c r="E1031" s="92" t="s">
        <v>150</v>
      </c>
      <c r="F1031" s="92" t="s">
        <v>265</v>
      </c>
      <c r="G1031" s="92" t="s">
        <v>134</v>
      </c>
      <c r="H1031" s="669"/>
    </row>
    <row r="1032" spans="1:8" s="35" customFormat="1" ht="48" customHeight="1">
      <c r="A1032" s="52"/>
      <c r="B1032" s="68" t="s">
        <v>129</v>
      </c>
      <c r="C1032" s="92"/>
      <c r="D1032" s="92"/>
      <c r="E1032" s="92"/>
      <c r="F1032" s="92"/>
      <c r="G1032" s="92"/>
      <c r="H1032" s="93"/>
    </row>
    <row r="1033" spans="1:8" s="35" customFormat="1" ht="48" customHeight="1">
      <c r="A1033" s="97"/>
      <c r="B1033" s="68"/>
      <c r="C1033" s="96"/>
      <c r="D1033" s="92"/>
      <c r="E1033" s="92"/>
      <c r="F1033" s="92"/>
      <c r="G1033" s="92"/>
      <c r="H1033" s="93"/>
    </row>
    <row r="1034" spans="1:8" s="35" customFormat="1" ht="395.25" customHeight="1">
      <c r="A1034" s="52">
        <v>10</v>
      </c>
      <c r="B1034" s="53" t="s">
        <v>49</v>
      </c>
      <c r="C1034" s="62"/>
      <c r="D1034" s="92"/>
      <c r="E1034" s="92"/>
      <c r="F1034" s="92"/>
      <c r="G1034" s="92"/>
      <c r="H1034" s="93"/>
    </row>
    <row r="1035" spans="1:8" s="35" customFormat="1" ht="68.25" customHeight="1">
      <c r="A1035" s="62"/>
      <c r="B1035" s="385" t="s">
        <v>472</v>
      </c>
      <c r="C1035" s="62"/>
      <c r="D1035" s="92"/>
      <c r="E1035" s="92"/>
      <c r="F1035" s="92"/>
      <c r="G1035" s="92"/>
      <c r="H1035" s="93"/>
    </row>
    <row r="1036" spans="1:8" s="35" customFormat="1" ht="68.25" customHeight="1">
      <c r="A1036" s="62" t="s">
        <v>473</v>
      </c>
      <c r="B1036" s="61" t="s">
        <v>476</v>
      </c>
      <c r="C1036" s="62">
        <v>1</v>
      </c>
      <c r="D1036" s="63">
        <v>2</v>
      </c>
      <c r="E1036" s="63">
        <v>1.5</v>
      </c>
      <c r="F1036" s="63">
        <v>1.5</v>
      </c>
      <c r="G1036" s="63">
        <v>0.33</v>
      </c>
      <c r="H1036" s="64">
        <f t="shared" ref="H1036:H1062" si="27">(E1036+F1036)*D1036*G1036</f>
        <v>1.98</v>
      </c>
    </row>
    <row r="1037" spans="1:8" s="35" customFormat="1" ht="68.25" customHeight="1">
      <c r="A1037" s="62"/>
      <c r="B1037" s="61" t="s">
        <v>476</v>
      </c>
      <c r="C1037" s="62">
        <v>2</v>
      </c>
      <c r="D1037" s="63">
        <v>2</v>
      </c>
      <c r="E1037" s="63">
        <v>1.5</v>
      </c>
      <c r="F1037" s="63">
        <v>1.5</v>
      </c>
      <c r="G1037" s="63">
        <v>0.33</v>
      </c>
      <c r="H1037" s="64">
        <f t="shared" si="27"/>
        <v>1.98</v>
      </c>
    </row>
    <row r="1038" spans="1:8" s="35" customFormat="1" ht="68.25" customHeight="1">
      <c r="A1038" s="62"/>
      <c r="B1038" s="61" t="s">
        <v>474</v>
      </c>
      <c r="C1038" s="62">
        <v>3</v>
      </c>
      <c r="D1038" s="63">
        <v>2</v>
      </c>
      <c r="E1038" s="63">
        <v>1.25</v>
      </c>
      <c r="F1038" s="63">
        <v>1.25</v>
      </c>
      <c r="G1038" s="63">
        <v>0.33</v>
      </c>
      <c r="H1038" s="64">
        <f t="shared" si="27"/>
        <v>1.6500000000000001</v>
      </c>
    </row>
    <row r="1039" spans="1:8" s="35" customFormat="1" ht="68.25" customHeight="1">
      <c r="A1039" s="62"/>
      <c r="B1039" s="61" t="s">
        <v>474</v>
      </c>
      <c r="C1039" s="62">
        <v>4</v>
      </c>
      <c r="D1039" s="63">
        <v>2</v>
      </c>
      <c r="E1039" s="63">
        <v>1.25</v>
      </c>
      <c r="F1039" s="63">
        <v>1.25</v>
      </c>
      <c r="G1039" s="63">
        <v>0.33</v>
      </c>
      <c r="H1039" s="64">
        <f t="shared" si="27"/>
        <v>1.6500000000000001</v>
      </c>
    </row>
    <row r="1040" spans="1:8" s="35" customFormat="1" ht="68.25" customHeight="1">
      <c r="A1040" s="52"/>
      <c r="B1040" s="61" t="s">
        <v>478</v>
      </c>
      <c r="C1040" s="62">
        <v>5</v>
      </c>
      <c r="D1040" s="63">
        <v>2</v>
      </c>
      <c r="E1040" s="63">
        <v>1</v>
      </c>
      <c r="F1040" s="63">
        <v>1</v>
      </c>
      <c r="G1040" s="63">
        <v>1</v>
      </c>
      <c r="H1040" s="64">
        <f t="shared" si="27"/>
        <v>4</v>
      </c>
    </row>
    <row r="1041" spans="1:8" s="35" customFormat="1" ht="68.25" customHeight="1">
      <c r="A1041" s="52"/>
      <c r="B1041" s="61" t="s">
        <v>478</v>
      </c>
      <c r="C1041" s="62">
        <v>6</v>
      </c>
      <c r="D1041" s="63">
        <v>2</v>
      </c>
      <c r="E1041" s="63">
        <v>1</v>
      </c>
      <c r="F1041" s="63">
        <v>1</v>
      </c>
      <c r="G1041" s="63">
        <v>1</v>
      </c>
      <c r="H1041" s="64">
        <f t="shared" si="27"/>
        <v>4</v>
      </c>
    </row>
    <row r="1042" spans="1:8" s="35" customFormat="1" ht="68.25" customHeight="1">
      <c r="A1042" s="52"/>
      <c r="B1042" s="61" t="s">
        <v>478</v>
      </c>
      <c r="C1042" s="62">
        <v>7</v>
      </c>
      <c r="D1042" s="63">
        <v>2</v>
      </c>
      <c r="E1042" s="63">
        <v>1</v>
      </c>
      <c r="F1042" s="63">
        <v>1</v>
      </c>
      <c r="G1042" s="63">
        <v>0.33</v>
      </c>
      <c r="H1042" s="64">
        <f t="shared" si="27"/>
        <v>1.32</v>
      </c>
    </row>
    <row r="1043" spans="1:8" s="35" customFormat="1" ht="68.25" customHeight="1">
      <c r="A1043" s="52"/>
      <c r="B1043" s="61" t="s">
        <v>478</v>
      </c>
      <c r="C1043" s="62">
        <v>8</v>
      </c>
      <c r="D1043" s="63">
        <v>2</v>
      </c>
      <c r="E1043" s="63">
        <v>1</v>
      </c>
      <c r="F1043" s="63">
        <v>1</v>
      </c>
      <c r="G1043" s="63">
        <v>0.33</v>
      </c>
      <c r="H1043" s="64">
        <f t="shared" si="27"/>
        <v>1.32</v>
      </c>
    </row>
    <row r="1044" spans="1:8" s="35" customFormat="1" ht="68.25" customHeight="1">
      <c r="A1044" s="52"/>
      <c r="B1044" s="61" t="s">
        <v>478</v>
      </c>
      <c r="C1044" s="62">
        <v>9</v>
      </c>
      <c r="D1044" s="63">
        <v>2</v>
      </c>
      <c r="E1044" s="63">
        <v>1</v>
      </c>
      <c r="F1044" s="63">
        <v>1</v>
      </c>
      <c r="G1044" s="63">
        <v>0.33</v>
      </c>
      <c r="H1044" s="64">
        <f t="shared" si="27"/>
        <v>1.32</v>
      </c>
    </row>
    <row r="1045" spans="1:8" s="35" customFormat="1" ht="68.25" customHeight="1">
      <c r="A1045" s="52"/>
      <c r="B1045" s="61" t="s">
        <v>478</v>
      </c>
      <c r="C1045" s="62">
        <v>10</v>
      </c>
      <c r="D1045" s="63">
        <v>2</v>
      </c>
      <c r="E1045" s="63">
        <v>1</v>
      </c>
      <c r="F1045" s="63">
        <v>1</v>
      </c>
      <c r="G1045" s="63">
        <v>0.33</v>
      </c>
      <c r="H1045" s="64">
        <f t="shared" si="27"/>
        <v>1.32</v>
      </c>
    </row>
    <row r="1046" spans="1:8" s="35" customFormat="1" ht="68.25" customHeight="1">
      <c r="A1046" s="62"/>
      <c r="B1046" s="61" t="s">
        <v>478</v>
      </c>
      <c r="C1046" s="62">
        <v>11</v>
      </c>
      <c r="D1046" s="63">
        <v>2</v>
      </c>
      <c r="E1046" s="63">
        <v>1</v>
      </c>
      <c r="F1046" s="63">
        <v>1</v>
      </c>
      <c r="G1046" s="63">
        <v>0.33</v>
      </c>
      <c r="H1046" s="64">
        <f t="shared" si="27"/>
        <v>1.32</v>
      </c>
    </row>
    <row r="1047" spans="1:8" s="35" customFormat="1" ht="68.25" customHeight="1">
      <c r="A1047" s="62"/>
      <c r="B1047" s="61" t="s">
        <v>479</v>
      </c>
      <c r="C1047" s="62">
        <v>12</v>
      </c>
      <c r="D1047" s="63">
        <v>2</v>
      </c>
      <c r="E1047" s="63">
        <v>0.75</v>
      </c>
      <c r="F1047" s="63">
        <v>0.75</v>
      </c>
      <c r="G1047" s="63">
        <v>0.33</v>
      </c>
      <c r="H1047" s="64">
        <f t="shared" si="27"/>
        <v>0.99</v>
      </c>
    </row>
    <row r="1048" spans="1:8" s="35" customFormat="1" ht="68.25" customHeight="1">
      <c r="A1048" s="62"/>
      <c r="B1048" s="61" t="s">
        <v>479</v>
      </c>
      <c r="C1048" s="62">
        <v>13</v>
      </c>
      <c r="D1048" s="63">
        <v>2</v>
      </c>
      <c r="E1048" s="63">
        <v>0.75</v>
      </c>
      <c r="F1048" s="63">
        <v>0.75</v>
      </c>
      <c r="G1048" s="63">
        <v>0.33</v>
      </c>
      <c r="H1048" s="64">
        <f t="shared" si="27"/>
        <v>0.99</v>
      </c>
    </row>
    <row r="1049" spans="1:8" s="35" customFormat="1" ht="68.25" customHeight="1">
      <c r="A1049" s="62"/>
      <c r="B1049" s="61" t="s">
        <v>479</v>
      </c>
      <c r="C1049" s="62">
        <v>14</v>
      </c>
      <c r="D1049" s="63">
        <v>2</v>
      </c>
      <c r="E1049" s="63">
        <v>0.75</v>
      </c>
      <c r="F1049" s="63">
        <v>0.75</v>
      </c>
      <c r="G1049" s="63">
        <v>0.33</v>
      </c>
      <c r="H1049" s="64">
        <f t="shared" si="27"/>
        <v>0.99</v>
      </c>
    </row>
    <row r="1050" spans="1:8" s="35" customFormat="1" ht="68.25" customHeight="1">
      <c r="A1050" s="62"/>
      <c r="B1050" s="61" t="s">
        <v>479</v>
      </c>
      <c r="C1050" s="62">
        <v>15</v>
      </c>
      <c r="D1050" s="63">
        <v>2</v>
      </c>
      <c r="E1050" s="63">
        <v>0.75</v>
      </c>
      <c r="F1050" s="63">
        <v>0.75</v>
      </c>
      <c r="G1050" s="63">
        <v>0.33</v>
      </c>
      <c r="H1050" s="64">
        <f t="shared" si="27"/>
        <v>0.99</v>
      </c>
    </row>
    <row r="1051" spans="1:8" s="35" customFormat="1" ht="68.25" customHeight="1">
      <c r="A1051" s="62" t="s">
        <v>477</v>
      </c>
      <c r="B1051" s="61" t="s">
        <v>474</v>
      </c>
      <c r="C1051" s="62">
        <v>16</v>
      </c>
      <c r="D1051" s="63">
        <v>2</v>
      </c>
      <c r="E1051" s="63">
        <v>1.25</v>
      </c>
      <c r="F1051" s="63">
        <v>1.25</v>
      </c>
      <c r="G1051" s="63">
        <v>1</v>
      </c>
      <c r="H1051" s="64">
        <f t="shared" si="27"/>
        <v>5</v>
      </c>
    </row>
    <row r="1052" spans="1:8" s="35" customFormat="1" ht="68.25" customHeight="1">
      <c r="A1052" s="62"/>
      <c r="B1052" s="61" t="s">
        <v>474</v>
      </c>
      <c r="C1052" s="62">
        <v>17</v>
      </c>
      <c r="D1052" s="63">
        <v>2</v>
      </c>
      <c r="E1052" s="63">
        <v>1.25</v>
      </c>
      <c r="F1052" s="63">
        <v>1.25</v>
      </c>
      <c r="G1052" s="63">
        <v>1</v>
      </c>
      <c r="H1052" s="64">
        <f t="shared" si="27"/>
        <v>5</v>
      </c>
    </row>
    <row r="1053" spans="1:8" s="35" customFormat="1" ht="68.25" customHeight="1">
      <c r="A1053" s="62"/>
      <c r="B1053" s="61" t="s">
        <v>479</v>
      </c>
      <c r="C1053" s="62">
        <v>18</v>
      </c>
      <c r="D1053" s="63">
        <v>2</v>
      </c>
      <c r="E1053" s="63">
        <v>0.75</v>
      </c>
      <c r="F1053" s="63">
        <v>0.75</v>
      </c>
      <c r="G1053" s="63">
        <v>1</v>
      </c>
      <c r="H1053" s="64">
        <f t="shared" si="27"/>
        <v>3</v>
      </c>
    </row>
    <row r="1054" spans="1:8" s="35" customFormat="1" ht="68.25" customHeight="1">
      <c r="A1054" s="62"/>
      <c r="B1054" s="61" t="s">
        <v>479</v>
      </c>
      <c r="C1054" s="62">
        <v>19</v>
      </c>
      <c r="D1054" s="63">
        <v>2</v>
      </c>
      <c r="E1054" s="63">
        <v>0.75</v>
      </c>
      <c r="F1054" s="63">
        <v>0.75</v>
      </c>
      <c r="G1054" s="63">
        <v>1</v>
      </c>
      <c r="H1054" s="64">
        <f t="shared" si="27"/>
        <v>3</v>
      </c>
    </row>
    <row r="1055" spans="1:8" s="35" customFormat="1" ht="68.25" customHeight="1">
      <c r="A1055" s="62"/>
      <c r="B1055" s="61" t="s">
        <v>474</v>
      </c>
      <c r="C1055" s="62">
        <v>20</v>
      </c>
      <c r="D1055" s="63">
        <v>2</v>
      </c>
      <c r="E1055" s="63">
        <v>1.25</v>
      </c>
      <c r="F1055" s="63">
        <v>1.25</v>
      </c>
      <c r="G1055" s="63">
        <v>1</v>
      </c>
      <c r="H1055" s="64">
        <f t="shared" si="27"/>
        <v>5</v>
      </c>
    </row>
    <row r="1056" spans="1:8" s="35" customFormat="1" ht="68.25" customHeight="1">
      <c r="A1056" s="62"/>
      <c r="B1056" s="61" t="s">
        <v>474</v>
      </c>
      <c r="C1056" s="62">
        <v>21</v>
      </c>
      <c r="D1056" s="63">
        <v>2</v>
      </c>
      <c r="E1056" s="63">
        <v>1.25</v>
      </c>
      <c r="F1056" s="63">
        <v>1.25</v>
      </c>
      <c r="G1056" s="63">
        <v>1</v>
      </c>
      <c r="H1056" s="64">
        <f t="shared" si="27"/>
        <v>5</v>
      </c>
    </row>
    <row r="1057" spans="1:8" s="35" customFormat="1" ht="68.25" customHeight="1">
      <c r="A1057" s="62"/>
      <c r="B1057" s="61" t="s">
        <v>474</v>
      </c>
      <c r="C1057" s="62">
        <v>22</v>
      </c>
      <c r="D1057" s="63">
        <v>2</v>
      </c>
      <c r="E1057" s="63">
        <v>1.25</v>
      </c>
      <c r="F1057" s="63">
        <v>1.25</v>
      </c>
      <c r="G1057" s="63">
        <v>0.33</v>
      </c>
      <c r="H1057" s="64">
        <f t="shared" si="27"/>
        <v>1.6500000000000001</v>
      </c>
    </row>
    <row r="1058" spans="1:8" s="35" customFormat="1" ht="68.25" customHeight="1">
      <c r="A1058" s="62"/>
      <c r="B1058" s="61" t="s">
        <v>474</v>
      </c>
      <c r="C1058" s="62">
        <v>23</v>
      </c>
      <c r="D1058" s="63">
        <v>2</v>
      </c>
      <c r="E1058" s="63">
        <v>1.25</v>
      </c>
      <c r="F1058" s="63">
        <v>1.25</v>
      </c>
      <c r="G1058" s="63">
        <v>0.33</v>
      </c>
      <c r="H1058" s="64">
        <f t="shared" si="27"/>
        <v>1.6500000000000001</v>
      </c>
    </row>
    <row r="1059" spans="1:8" s="35" customFormat="1" ht="68.25" customHeight="1">
      <c r="A1059" s="62"/>
      <c r="B1059" s="61" t="s">
        <v>474</v>
      </c>
      <c r="C1059" s="62">
        <v>24</v>
      </c>
      <c r="D1059" s="63">
        <v>2</v>
      </c>
      <c r="E1059" s="63">
        <v>1.25</v>
      </c>
      <c r="F1059" s="63">
        <v>1.25</v>
      </c>
      <c r="G1059" s="63">
        <v>0.33</v>
      </c>
      <c r="H1059" s="64">
        <f t="shared" si="27"/>
        <v>1.6500000000000001</v>
      </c>
    </row>
    <row r="1060" spans="1:8" s="35" customFormat="1" ht="68.25" customHeight="1">
      <c r="A1060" s="62"/>
      <c r="B1060" s="61" t="s">
        <v>474</v>
      </c>
      <c r="C1060" s="62">
        <v>25</v>
      </c>
      <c r="D1060" s="63">
        <v>2</v>
      </c>
      <c r="E1060" s="63">
        <v>1.25</v>
      </c>
      <c r="F1060" s="63">
        <v>1.25</v>
      </c>
      <c r="G1060" s="63">
        <v>0.33</v>
      </c>
      <c r="H1060" s="64">
        <f t="shared" si="27"/>
        <v>1.6500000000000001</v>
      </c>
    </row>
    <row r="1061" spans="1:8" s="35" customFormat="1" ht="68.25" customHeight="1">
      <c r="A1061" s="62"/>
      <c r="B1061" s="61" t="s">
        <v>478</v>
      </c>
      <c r="C1061" s="62">
        <v>26</v>
      </c>
      <c r="D1061" s="63">
        <v>2</v>
      </c>
      <c r="E1061" s="63">
        <v>1</v>
      </c>
      <c r="F1061" s="63">
        <v>1</v>
      </c>
      <c r="G1061" s="63">
        <v>0.33</v>
      </c>
      <c r="H1061" s="64">
        <f t="shared" si="27"/>
        <v>1.32</v>
      </c>
    </row>
    <row r="1062" spans="1:8" s="35" customFormat="1" ht="68.25" customHeight="1">
      <c r="A1062" s="62"/>
      <c r="B1062" s="61" t="s">
        <v>478</v>
      </c>
      <c r="C1062" s="62">
        <v>27</v>
      </c>
      <c r="D1062" s="63">
        <v>2</v>
      </c>
      <c r="E1062" s="63">
        <v>1</v>
      </c>
      <c r="F1062" s="63">
        <v>1</v>
      </c>
      <c r="G1062" s="63">
        <v>0.33</v>
      </c>
      <c r="H1062" s="64">
        <f t="shared" si="27"/>
        <v>1.32</v>
      </c>
    </row>
    <row r="1063" spans="1:8" s="35" customFormat="1" ht="68.25" customHeight="1">
      <c r="A1063" s="62"/>
      <c r="B1063" s="66"/>
      <c r="C1063" s="62"/>
      <c r="D1063" s="63"/>
      <c r="E1063" s="63"/>
      <c r="F1063" s="63"/>
      <c r="G1063" s="386"/>
      <c r="H1063" s="64"/>
    </row>
    <row r="1064" spans="1:8" s="35" customFormat="1" ht="68.25" customHeight="1">
      <c r="A1064" s="62"/>
      <c r="B1064" s="133" t="s">
        <v>128</v>
      </c>
      <c r="C1064" s="134" t="s">
        <v>173</v>
      </c>
      <c r="D1064" s="133"/>
      <c r="E1064" s="135"/>
      <c r="F1064" s="135"/>
      <c r="G1064" s="387"/>
      <c r="H1064" s="67">
        <f>SUM(H1036:H1063)</f>
        <v>61.059999999999988</v>
      </c>
    </row>
    <row r="1065" spans="1:8" ht="60">
      <c r="A1065" s="670"/>
      <c r="B1065" s="671"/>
      <c r="C1065" s="671"/>
      <c r="D1065" s="671"/>
      <c r="E1065" s="671"/>
      <c r="F1065" s="671"/>
      <c r="G1065" s="671"/>
      <c r="H1065" s="672"/>
    </row>
    <row r="1067" spans="1:8" ht="60">
      <c r="A1067" s="670" t="s">
        <v>146</v>
      </c>
      <c r="B1067" s="671"/>
      <c r="C1067" s="671"/>
      <c r="D1067" s="671"/>
      <c r="E1067" s="671"/>
      <c r="F1067" s="671"/>
      <c r="G1067" s="671"/>
      <c r="H1067" s="672"/>
    </row>
    <row r="1068" spans="1:8" ht="45">
      <c r="A1068" s="673" t="s">
        <v>145</v>
      </c>
      <c r="B1068" s="674"/>
      <c r="C1068" s="674"/>
      <c r="D1068" s="674"/>
      <c r="E1068" s="674"/>
      <c r="F1068" s="674"/>
      <c r="G1068" s="674"/>
      <c r="H1068" s="675"/>
    </row>
    <row r="1069" spans="1:8" ht="35.25">
      <c r="A1069" s="676"/>
      <c r="B1069" s="677"/>
      <c r="C1069" s="677"/>
      <c r="D1069" s="677"/>
      <c r="E1069" s="677"/>
      <c r="F1069" s="677"/>
      <c r="G1069" s="677"/>
      <c r="H1069" s="678"/>
    </row>
    <row r="1070" spans="1:8" ht="33.75">
      <c r="A1070" s="679"/>
      <c r="B1070" s="679"/>
      <c r="C1070" s="679"/>
      <c r="D1070" s="679"/>
      <c r="E1070" s="679"/>
      <c r="F1070" s="679"/>
      <c r="G1070" s="679"/>
      <c r="H1070" s="679"/>
    </row>
    <row r="1071" spans="1:8" ht="50.25" customHeight="1">
      <c r="A1071" s="680" t="s">
        <v>144</v>
      </c>
      <c r="B1071" s="680"/>
      <c r="C1071" s="669" t="s">
        <v>143</v>
      </c>
      <c r="D1071" s="669"/>
      <c r="E1071" s="669"/>
      <c r="F1071" s="680" t="s">
        <v>142</v>
      </c>
      <c r="G1071" s="680"/>
      <c r="H1071" s="89">
        <v>45164</v>
      </c>
    </row>
    <row r="1072" spans="1:8" ht="50.25" customHeight="1">
      <c r="A1072" s="680" t="s">
        <v>141</v>
      </c>
      <c r="B1072" s="680"/>
      <c r="C1072" s="669"/>
      <c r="D1072" s="669"/>
      <c r="E1072" s="669"/>
      <c r="F1072" s="680" t="s">
        <v>140</v>
      </c>
      <c r="G1072" s="680"/>
      <c r="H1072" s="90"/>
    </row>
    <row r="1073" spans="1:8" ht="50.25" customHeight="1">
      <c r="A1073" s="680" t="s">
        <v>139</v>
      </c>
      <c r="B1073" s="680"/>
      <c r="C1073" s="669"/>
      <c r="D1073" s="669"/>
      <c r="E1073" s="669"/>
      <c r="F1073" s="684" t="s">
        <v>138</v>
      </c>
      <c r="G1073" s="684"/>
      <c r="H1073" s="91"/>
    </row>
    <row r="1074" spans="1:8" ht="37.5">
      <c r="A1074" s="669" t="s">
        <v>137</v>
      </c>
      <c r="B1074" s="685" t="s">
        <v>108</v>
      </c>
      <c r="C1074" s="685" t="s">
        <v>109</v>
      </c>
      <c r="D1074" s="685" t="s">
        <v>136</v>
      </c>
      <c r="E1074" s="685"/>
      <c r="F1074" s="685"/>
      <c r="G1074" s="685"/>
      <c r="H1074" s="669" t="s">
        <v>135</v>
      </c>
    </row>
    <row r="1075" spans="1:8" ht="52.5" customHeight="1">
      <c r="A1075" s="669"/>
      <c r="B1075" s="685"/>
      <c r="C1075" s="685"/>
      <c r="D1075" s="92" t="s">
        <v>7</v>
      </c>
      <c r="E1075" s="92" t="s">
        <v>150</v>
      </c>
      <c r="F1075" s="92" t="s">
        <v>265</v>
      </c>
      <c r="G1075" s="92" t="s">
        <v>134</v>
      </c>
      <c r="H1075" s="669"/>
    </row>
    <row r="1076" spans="1:8" ht="54.75" customHeight="1">
      <c r="A1076" s="52"/>
      <c r="B1076" s="68" t="s">
        <v>129</v>
      </c>
      <c r="C1076" s="92"/>
      <c r="D1076" s="92"/>
      <c r="E1076" s="92"/>
      <c r="F1076" s="92"/>
      <c r="G1076" s="92"/>
      <c r="H1076" s="93"/>
    </row>
    <row r="1077" spans="1:8" ht="37.5">
      <c r="A1077" s="97"/>
      <c r="B1077" s="68"/>
      <c r="C1077" s="96"/>
      <c r="D1077" s="92"/>
      <c r="E1077" s="92"/>
      <c r="F1077" s="92"/>
      <c r="G1077" s="92"/>
      <c r="H1077" s="93"/>
    </row>
    <row r="1078" spans="1:8" ht="350.25" customHeight="1">
      <c r="A1078" s="52">
        <v>10</v>
      </c>
      <c r="B1078" s="53" t="s">
        <v>49</v>
      </c>
      <c r="C1078" s="62"/>
      <c r="D1078" s="92"/>
      <c r="E1078" s="92"/>
      <c r="F1078" s="92"/>
      <c r="G1078" s="92"/>
      <c r="H1078" s="93"/>
    </row>
    <row r="1079" spans="1:8" ht="56.25" customHeight="1">
      <c r="A1079" s="62"/>
      <c r="B1079" s="104" t="s">
        <v>157</v>
      </c>
      <c r="C1079" s="62"/>
      <c r="D1079" s="92"/>
      <c r="E1079" s="92"/>
      <c r="F1079" s="92"/>
      <c r="G1079" s="92"/>
      <c r="H1079" s="93"/>
    </row>
    <row r="1080" spans="1:8" ht="50.25" customHeight="1">
      <c r="A1080" s="62"/>
      <c r="B1080" s="61" t="s">
        <v>281</v>
      </c>
      <c r="C1080" s="62"/>
      <c r="D1080" s="63">
        <v>2</v>
      </c>
      <c r="E1080" s="63">
        <v>2.16</v>
      </c>
      <c r="F1080" s="63">
        <v>1</v>
      </c>
      <c r="G1080" s="63">
        <v>13.5</v>
      </c>
      <c r="H1080" s="64">
        <f t="shared" ref="H1080:H1088" si="28">(E1080+F1080)*D1080*G1080</f>
        <v>85.320000000000007</v>
      </c>
    </row>
    <row r="1081" spans="1:8" ht="50.25" customHeight="1">
      <c r="A1081" s="62"/>
      <c r="B1081" s="61" t="s">
        <v>297</v>
      </c>
      <c r="C1081" s="62"/>
      <c r="D1081" s="63">
        <v>2</v>
      </c>
      <c r="E1081" s="63">
        <v>1.58</v>
      </c>
      <c r="F1081" s="63">
        <v>2</v>
      </c>
      <c r="G1081" s="63">
        <v>1</v>
      </c>
      <c r="H1081" s="64">
        <f t="shared" si="28"/>
        <v>7.16</v>
      </c>
    </row>
    <row r="1082" spans="1:8" ht="50.25" customHeight="1">
      <c r="A1082" s="62"/>
      <c r="B1082" s="61" t="s">
        <v>298</v>
      </c>
      <c r="C1082" s="62"/>
      <c r="D1082" s="63">
        <v>2</v>
      </c>
      <c r="E1082" s="63">
        <v>2.83</v>
      </c>
      <c r="F1082" s="63">
        <v>1.1599999999999999</v>
      </c>
      <c r="G1082" s="63">
        <v>0.5</v>
      </c>
      <c r="H1082" s="64">
        <f t="shared" si="28"/>
        <v>3.99</v>
      </c>
    </row>
    <row r="1083" spans="1:8" ht="50.25" customHeight="1">
      <c r="A1083" s="62"/>
      <c r="B1083" s="61" t="s">
        <v>281</v>
      </c>
      <c r="C1083" s="62"/>
      <c r="D1083" s="63">
        <v>2</v>
      </c>
      <c r="E1083" s="63">
        <v>2.16</v>
      </c>
      <c r="F1083" s="63">
        <v>1</v>
      </c>
      <c r="G1083" s="63">
        <v>3.41</v>
      </c>
      <c r="H1083" s="64">
        <f t="shared" si="28"/>
        <v>21.551200000000001</v>
      </c>
    </row>
    <row r="1084" spans="1:8" ht="50.25" customHeight="1">
      <c r="A1084" s="62"/>
      <c r="B1084" s="61" t="s">
        <v>299</v>
      </c>
      <c r="C1084" s="65"/>
      <c r="D1084" s="63">
        <v>2</v>
      </c>
      <c r="E1084" s="63">
        <v>2.16</v>
      </c>
      <c r="F1084" s="63">
        <v>1</v>
      </c>
      <c r="G1084" s="63">
        <v>1.37</v>
      </c>
      <c r="H1084" s="64">
        <f t="shared" si="28"/>
        <v>8.6584000000000003</v>
      </c>
    </row>
    <row r="1085" spans="1:8" ht="50.25" customHeight="1">
      <c r="A1085" s="62"/>
      <c r="B1085" s="61" t="s">
        <v>281</v>
      </c>
      <c r="C1085" s="62"/>
      <c r="D1085" s="63">
        <v>2</v>
      </c>
      <c r="E1085" s="63">
        <v>2.16</v>
      </c>
      <c r="F1085" s="63">
        <v>1</v>
      </c>
      <c r="G1085" s="63">
        <v>2.91</v>
      </c>
      <c r="H1085" s="64">
        <f t="shared" si="28"/>
        <v>18.391200000000001</v>
      </c>
    </row>
    <row r="1086" spans="1:8" ht="50.25" customHeight="1">
      <c r="A1086" s="62"/>
      <c r="B1086" s="61" t="s">
        <v>299</v>
      </c>
      <c r="C1086" s="65"/>
      <c r="D1086" s="63">
        <v>2</v>
      </c>
      <c r="E1086" s="63">
        <v>2.16</v>
      </c>
      <c r="F1086" s="63">
        <v>1</v>
      </c>
      <c r="G1086" s="63">
        <v>1.37</v>
      </c>
      <c r="H1086" s="64">
        <f t="shared" si="28"/>
        <v>8.6584000000000003</v>
      </c>
    </row>
    <row r="1087" spans="1:8" ht="50.25" customHeight="1">
      <c r="A1087" s="62"/>
      <c r="B1087" s="61" t="s">
        <v>300</v>
      </c>
      <c r="C1087" s="62"/>
      <c r="D1087" s="63">
        <v>2</v>
      </c>
      <c r="E1087" s="63">
        <v>1.58</v>
      </c>
      <c r="F1087" s="63">
        <v>1.5</v>
      </c>
      <c r="G1087" s="63">
        <v>1.5</v>
      </c>
      <c r="H1087" s="64">
        <f t="shared" si="28"/>
        <v>9.24</v>
      </c>
    </row>
    <row r="1088" spans="1:8" ht="50.25" customHeight="1">
      <c r="A1088" s="62"/>
      <c r="B1088" s="61" t="s">
        <v>301</v>
      </c>
      <c r="C1088" s="62"/>
      <c r="D1088" s="63">
        <v>2</v>
      </c>
      <c r="E1088" s="63">
        <v>2.16</v>
      </c>
      <c r="F1088" s="63">
        <v>0.83</v>
      </c>
      <c r="G1088" s="63">
        <v>26.16</v>
      </c>
      <c r="H1088" s="64">
        <f t="shared" si="28"/>
        <v>156.43680000000001</v>
      </c>
    </row>
    <row r="1089" spans="1:8" ht="50.25" customHeight="1">
      <c r="A1089" s="62"/>
      <c r="B1089" s="61" t="s">
        <v>302</v>
      </c>
      <c r="C1089" s="62"/>
      <c r="D1089" s="63">
        <v>1</v>
      </c>
      <c r="E1089" s="63">
        <v>2.16</v>
      </c>
      <c r="F1089" s="63">
        <v>0.83</v>
      </c>
      <c r="G1089" s="63">
        <v>0</v>
      </c>
      <c r="H1089" s="64">
        <v>1.8</v>
      </c>
    </row>
    <row r="1090" spans="1:8" ht="50.25" customHeight="1">
      <c r="A1090" s="65"/>
      <c r="B1090" s="61" t="s">
        <v>303</v>
      </c>
      <c r="C1090" s="62"/>
      <c r="D1090" s="63">
        <v>2</v>
      </c>
      <c r="E1090" s="63">
        <v>1.5</v>
      </c>
      <c r="F1090" s="63">
        <v>0.66</v>
      </c>
      <c r="G1090" s="63">
        <v>4</v>
      </c>
      <c r="H1090" s="64">
        <f t="shared" ref="H1090:H1092" si="29">(E1090+F1090)*D1090*G1090</f>
        <v>17.28</v>
      </c>
    </row>
    <row r="1091" spans="1:8" ht="50.25" customHeight="1">
      <c r="A1091" s="62"/>
      <c r="B1091" s="61" t="s">
        <v>304</v>
      </c>
      <c r="C1091" s="62"/>
      <c r="D1091" s="63">
        <v>2</v>
      </c>
      <c r="E1091" s="63">
        <v>1.1599999999999999</v>
      </c>
      <c r="F1091" s="63">
        <v>0.33</v>
      </c>
      <c r="G1091" s="63">
        <v>0.5</v>
      </c>
      <c r="H1091" s="64">
        <f t="shared" si="29"/>
        <v>1.49</v>
      </c>
    </row>
    <row r="1092" spans="1:8" ht="50.25" customHeight="1">
      <c r="A1092" s="62"/>
      <c r="B1092" s="61" t="s">
        <v>189</v>
      </c>
      <c r="C1092" s="62"/>
      <c r="D1092" s="63">
        <v>2</v>
      </c>
      <c r="E1092" s="63">
        <v>1.1599999999999999</v>
      </c>
      <c r="F1092" s="63">
        <v>0.33</v>
      </c>
      <c r="G1092" s="63">
        <v>2.83</v>
      </c>
      <c r="H1092" s="64">
        <f t="shared" si="29"/>
        <v>8.4334000000000007</v>
      </c>
    </row>
    <row r="1093" spans="1:8" ht="50.25" customHeight="1">
      <c r="A1093" s="62"/>
      <c r="B1093" s="61" t="s">
        <v>167</v>
      </c>
      <c r="C1093" s="62"/>
      <c r="D1093" s="63">
        <v>1</v>
      </c>
      <c r="E1093" s="63">
        <v>1.1599999999999999</v>
      </c>
      <c r="F1093" s="63">
        <v>0.33</v>
      </c>
      <c r="G1093" s="63">
        <v>0</v>
      </c>
      <c r="H1093" s="64">
        <v>0.38</v>
      </c>
    </row>
    <row r="1094" spans="1:8" ht="50.25" customHeight="1">
      <c r="A1094" s="62"/>
      <c r="B1094" s="61" t="s">
        <v>161</v>
      </c>
      <c r="C1094" s="62"/>
      <c r="D1094" s="63">
        <v>2</v>
      </c>
      <c r="E1094" s="63">
        <v>1</v>
      </c>
      <c r="F1094" s="63">
        <v>0.5</v>
      </c>
      <c r="G1094" s="63">
        <v>29.25</v>
      </c>
      <c r="H1094" s="64">
        <f t="shared" ref="H1094" si="30">(E1094+F1094)*D1094*G1094</f>
        <v>87.75</v>
      </c>
    </row>
    <row r="1095" spans="1:8" ht="50.25" customHeight="1">
      <c r="A1095" s="62"/>
      <c r="B1095" s="61" t="s">
        <v>305</v>
      </c>
      <c r="C1095" s="62"/>
      <c r="D1095" s="63">
        <v>1</v>
      </c>
      <c r="E1095" s="63">
        <v>1</v>
      </c>
      <c r="F1095" s="63">
        <v>0.5</v>
      </c>
      <c r="G1095" s="63">
        <v>0</v>
      </c>
      <c r="H1095" s="64">
        <v>0.5</v>
      </c>
    </row>
    <row r="1096" spans="1:8" ht="50.25" customHeight="1">
      <c r="A1096" s="62"/>
      <c r="B1096" s="61" t="s">
        <v>158</v>
      </c>
      <c r="C1096" s="62"/>
      <c r="D1096" s="63">
        <v>2</v>
      </c>
      <c r="E1096" s="63">
        <v>1</v>
      </c>
      <c r="F1096" s="63">
        <v>0.33</v>
      </c>
      <c r="G1096" s="63">
        <v>0.5</v>
      </c>
      <c r="H1096" s="64">
        <f t="shared" ref="H1096:H1097" si="31">(E1096+F1096)*D1096*G1096</f>
        <v>1.33</v>
      </c>
    </row>
    <row r="1097" spans="1:8" ht="50.25" customHeight="1">
      <c r="A1097" s="62"/>
      <c r="B1097" s="61" t="s">
        <v>159</v>
      </c>
      <c r="C1097" s="62"/>
      <c r="D1097" s="63">
        <v>2</v>
      </c>
      <c r="E1097" s="63">
        <v>1</v>
      </c>
      <c r="F1097" s="63">
        <v>0.33</v>
      </c>
      <c r="G1097" s="63">
        <v>18.75</v>
      </c>
      <c r="H1097" s="64">
        <f t="shared" si="31"/>
        <v>49.875</v>
      </c>
    </row>
    <row r="1098" spans="1:8" ht="50.25" customHeight="1">
      <c r="A1098" s="62"/>
      <c r="B1098" s="61" t="s">
        <v>306</v>
      </c>
      <c r="C1098" s="62"/>
      <c r="D1098" s="63">
        <v>1</v>
      </c>
      <c r="E1098" s="63">
        <v>1</v>
      </c>
      <c r="F1098" s="63">
        <v>0.33</v>
      </c>
      <c r="G1098" s="63">
        <v>0</v>
      </c>
      <c r="H1098" s="64">
        <v>0.33</v>
      </c>
    </row>
    <row r="1099" spans="1:8" ht="50.25" customHeight="1">
      <c r="A1099" s="62"/>
      <c r="B1099" s="61" t="s">
        <v>158</v>
      </c>
      <c r="C1099" s="62"/>
      <c r="D1099" s="63">
        <v>2</v>
      </c>
      <c r="E1099" s="63">
        <v>1</v>
      </c>
      <c r="F1099" s="63">
        <v>0.33</v>
      </c>
      <c r="G1099" s="63">
        <v>0.5</v>
      </c>
      <c r="H1099" s="64">
        <f t="shared" ref="H1099:H1100" si="32">(E1099+F1099)*D1099*G1099</f>
        <v>1.33</v>
      </c>
    </row>
    <row r="1100" spans="1:8" ht="50.25" customHeight="1">
      <c r="A1100" s="62"/>
      <c r="B1100" s="61" t="s">
        <v>159</v>
      </c>
      <c r="C1100" s="62"/>
      <c r="D1100" s="63">
        <v>2</v>
      </c>
      <c r="E1100" s="63">
        <v>1</v>
      </c>
      <c r="F1100" s="63">
        <v>0.33</v>
      </c>
      <c r="G1100" s="63">
        <v>2.16</v>
      </c>
      <c r="H1100" s="64">
        <f t="shared" si="32"/>
        <v>5.7456000000000005</v>
      </c>
    </row>
    <row r="1101" spans="1:8" ht="50.25" customHeight="1">
      <c r="A1101" s="62"/>
      <c r="B1101" s="61" t="s">
        <v>306</v>
      </c>
      <c r="C1101" s="62"/>
      <c r="D1101" s="63">
        <v>1</v>
      </c>
      <c r="E1101" s="63">
        <v>1</v>
      </c>
      <c r="F1101" s="63">
        <v>0.33</v>
      </c>
      <c r="G1101" s="63">
        <v>0</v>
      </c>
      <c r="H1101" s="64">
        <v>0.33</v>
      </c>
    </row>
    <row r="1102" spans="1:8" ht="50.25" customHeight="1">
      <c r="A1102" s="62"/>
      <c r="B1102" s="61" t="s">
        <v>163</v>
      </c>
      <c r="C1102" s="62"/>
      <c r="D1102" s="63">
        <v>2</v>
      </c>
      <c r="E1102" s="63">
        <v>0.66</v>
      </c>
      <c r="F1102" s="63">
        <v>0.33</v>
      </c>
      <c r="G1102" s="63">
        <v>0.5</v>
      </c>
      <c r="H1102" s="64">
        <f t="shared" ref="H1102:H1105" si="33">(E1102+F1102)*D1102*G1102</f>
        <v>0.99</v>
      </c>
    </row>
    <row r="1103" spans="1:8" ht="50.25" customHeight="1">
      <c r="A1103" s="62"/>
      <c r="B1103" s="61" t="s">
        <v>164</v>
      </c>
      <c r="C1103" s="62"/>
      <c r="D1103" s="63">
        <v>2</v>
      </c>
      <c r="E1103" s="63">
        <v>0.66</v>
      </c>
      <c r="F1103" s="63">
        <v>0.33</v>
      </c>
      <c r="G1103" s="63">
        <v>9.75</v>
      </c>
      <c r="H1103" s="64">
        <f t="shared" si="33"/>
        <v>19.305</v>
      </c>
    </row>
    <row r="1104" spans="1:8" ht="50.25" customHeight="1">
      <c r="A1104" s="62"/>
      <c r="B1104" s="61" t="s">
        <v>307</v>
      </c>
      <c r="C1104" s="65"/>
      <c r="D1104" s="63">
        <v>2</v>
      </c>
      <c r="E1104" s="63">
        <v>0.66</v>
      </c>
      <c r="F1104" s="63">
        <v>0.33</v>
      </c>
      <c r="G1104" s="63">
        <v>1.04</v>
      </c>
      <c r="H1104" s="64">
        <f t="shared" si="33"/>
        <v>2.0592000000000001</v>
      </c>
    </row>
    <row r="1105" spans="1:8" ht="50.25" customHeight="1">
      <c r="A1105" s="62"/>
      <c r="B1105" s="61" t="s">
        <v>164</v>
      </c>
      <c r="C1105" s="62"/>
      <c r="D1105" s="63">
        <v>2</v>
      </c>
      <c r="E1105" s="63">
        <v>0.66</v>
      </c>
      <c r="F1105" s="63">
        <v>0.33</v>
      </c>
      <c r="G1105" s="63">
        <v>3.16</v>
      </c>
      <c r="H1105" s="64">
        <f t="shared" si="33"/>
        <v>6.2568000000000001</v>
      </c>
    </row>
    <row r="1106" spans="1:8" ht="50.25" customHeight="1">
      <c r="A1106" s="62"/>
      <c r="B1106" s="61" t="s">
        <v>296</v>
      </c>
      <c r="C1106" s="62"/>
      <c r="D1106" s="63">
        <v>1</v>
      </c>
      <c r="E1106" s="63">
        <v>0.66</v>
      </c>
      <c r="F1106" s="63">
        <v>0.33</v>
      </c>
      <c r="G1106" s="63">
        <v>0</v>
      </c>
      <c r="H1106" s="64">
        <v>0.22</v>
      </c>
    </row>
    <row r="1107" spans="1:8" ht="50.25" customHeight="1">
      <c r="A1107" s="62"/>
      <c r="B1107" s="61" t="s">
        <v>294</v>
      </c>
      <c r="C1107" s="62"/>
      <c r="D1107" s="63">
        <v>2</v>
      </c>
      <c r="E1107" s="63">
        <v>1.83</v>
      </c>
      <c r="F1107" s="63">
        <v>1</v>
      </c>
      <c r="G1107" s="63">
        <v>1.33</v>
      </c>
      <c r="H1107" s="64">
        <f t="shared" ref="H1107:H1143" si="34">(E1107+F1107)*D1107*G1107</f>
        <v>7.5278000000000009</v>
      </c>
    </row>
    <row r="1108" spans="1:8" ht="50.25" customHeight="1">
      <c r="A1108" s="62"/>
      <c r="B1108" s="61" t="s">
        <v>293</v>
      </c>
      <c r="C1108" s="65"/>
      <c r="D1108" s="63">
        <v>2</v>
      </c>
      <c r="E1108" s="63">
        <v>1.83</v>
      </c>
      <c r="F1108" s="63">
        <v>1</v>
      </c>
      <c r="G1108" s="63">
        <v>2.4900000000000002</v>
      </c>
      <c r="H1108" s="64">
        <f t="shared" si="34"/>
        <v>14.093400000000001</v>
      </c>
    </row>
    <row r="1109" spans="1:8" ht="50.25" customHeight="1">
      <c r="A1109" s="62"/>
      <c r="B1109" s="61" t="s">
        <v>294</v>
      </c>
      <c r="C1109" s="62"/>
      <c r="D1109" s="63">
        <v>2</v>
      </c>
      <c r="E1109" s="63">
        <v>1.83</v>
      </c>
      <c r="F1109" s="63">
        <v>1</v>
      </c>
      <c r="G1109" s="63">
        <v>3.08</v>
      </c>
      <c r="H1109" s="64">
        <f t="shared" si="34"/>
        <v>17.4328</v>
      </c>
    </row>
    <row r="1110" spans="1:8" ht="50.25" customHeight="1">
      <c r="A1110" s="62"/>
      <c r="B1110" s="61" t="s">
        <v>293</v>
      </c>
      <c r="C1110" s="65"/>
      <c r="D1110" s="63">
        <v>2</v>
      </c>
      <c r="E1110" s="63">
        <v>1.83</v>
      </c>
      <c r="F1110" s="63">
        <v>1</v>
      </c>
      <c r="G1110" s="63">
        <v>2.4900000000000002</v>
      </c>
      <c r="H1110" s="64">
        <f t="shared" si="34"/>
        <v>14.093400000000001</v>
      </c>
    </row>
    <row r="1111" spans="1:8" ht="50.25" customHeight="1">
      <c r="A1111" s="62"/>
      <c r="B1111" s="61" t="s">
        <v>294</v>
      </c>
      <c r="C1111" s="62"/>
      <c r="D1111" s="63">
        <v>2</v>
      </c>
      <c r="E1111" s="63">
        <v>1.83</v>
      </c>
      <c r="F1111" s="63">
        <v>1</v>
      </c>
      <c r="G1111" s="63">
        <v>1</v>
      </c>
      <c r="H1111" s="64">
        <f t="shared" si="34"/>
        <v>5.66</v>
      </c>
    </row>
    <row r="1112" spans="1:8" ht="50.25" customHeight="1">
      <c r="A1112" s="62"/>
      <c r="B1112" s="61" t="s">
        <v>308</v>
      </c>
      <c r="C1112" s="62"/>
      <c r="D1112" s="63">
        <v>2</v>
      </c>
      <c r="E1112" s="63">
        <v>1.41</v>
      </c>
      <c r="F1112" s="63">
        <v>1.75</v>
      </c>
      <c r="G1112" s="63">
        <v>1</v>
      </c>
      <c r="H1112" s="64">
        <f t="shared" si="34"/>
        <v>6.32</v>
      </c>
    </row>
    <row r="1113" spans="1:8" ht="50.25" customHeight="1">
      <c r="A1113" s="62"/>
      <c r="B1113" s="61" t="s">
        <v>280</v>
      </c>
      <c r="C1113" s="62"/>
      <c r="D1113" s="63">
        <v>2</v>
      </c>
      <c r="E1113" s="63">
        <v>2.33</v>
      </c>
      <c r="F1113" s="63">
        <v>1.1599999999999999</v>
      </c>
      <c r="G1113" s="63">
        <v>0.5</v>
      </c>
      <c r="H1113" s="64">
        <f t="shared" si="34"/>
        <v>3.49</v>
      </c>
    </row>
    <row r="1114" spans="1:8" ht="50.25" customHeight="1">
      <c r="A1114" s="62"/>
      <c r="B1114" s="61" t="s">
        <v>294</v>
      </c>
      <c r="C1114" s="62"/>
      <c r="D1114" s="63">
        <v>2</v>
      </c>
      <c r="E1114" s="63">
        <v>1.83</v>
      </c>
      <c r="F1114" s="63">
        <v>1</v>
      </c>
      <c r="G1114" s="63">
        <v>1.5</v>
      </c>
      <c r="H1114" s="64">
        <f t="shared" si="34"/>
        <v>8.49</v>
      </c>
    </row>
    <row r="1115" spans="1:8" ht="50.25" customHeight="1">
      <c r="A1115" s="62"/>
      <c r="B1115" s="61" t="s">
        <v>309</v>
      </c>
      <c r="C1115" s="62"/>
      <c r="D1115" s="63">
        <v>2</v>
      </c>
      <c r="E1115" s="63">
        <v>1.83</v>
      </c>
      <c r="F1115" s="63">
        <v>0.66</v>
      </c>
      <c r="G1115" s="63">
        <v>0.5</v>
      </c>
      <c r="H1115" s="64">
        <f t="shared" si="34"/>
        <v>2.4900000000000002</v>
      </c>
    </row>
    <row r="1116" spans="1:8" ht="50.25" customHeight="1">
      <c r="A1116" s="62"/>
      <c r="B1116" s="61" t="s">
        <v>310</v>
      </c>
      <c r="C1116" s="62"/>
      <c r="D1116" s="63">
        <v>2</v>
      </c>
      <c r="E1116" s="63">
        <v>1.83</v>
      </c>
      <c r="F1116" s="63">
        <v>0.66</v>
      </c>
      <c r="G1116" s="63">
        <v>20.75</v>
      </c>
      <c r="H1116" s="64">
        <f t="shared" si="34"/>
        <v>103.33500000000001</v>
      </c>
    </row>
    <row r="1117" spans="1:8" ht="50.25" customHeight="1">
      <c r="A1117" s="62"/>
      <c r="B1117" s="61" t="s">
        <v>311</v>
      </c>
      <c r="C1117" s="62"/>
      <c r="D1117" s="63">
        <v>2</v>
      </c>
      <c r="E1117" s="63">
        <v>1.25</v>
      </c>
      <c r="F1117" s="63">
        <v>1.08</v>
      </c>
      <c r="G1117" s="63">
        <v>2.5</v>
      </c>
      <c r="H1117" s="64">
        <f t="shared" si="34"/>
        <v>11.65</v>
      </c>
    </row>
    <row r="1118" spans="1:8" ht="50.25" customHeight="1">
      <c r="A1118" s="62"/>
      <c r="B1118" s="61" t="s">
        <v>312</v>
      </c>
      <c r="C1118" s="62"/>
      <c r="D1118" s="63">
        <v>2</v>
      </c>
      <c r="E1118" s="63">
        <v>2.33</v>
      </c>
      <c r="F1118" s="63">
        <v>1</v>
      </c>
      <c r="G1118" s="63">
        <v>5.75</v>
      </c>
      <c r="H1118" s="64">
        <f t="shared" si="34"/>
        <v>38.295000000000002</v>
      </c>
    </row>
    <row r="1119" spans="1:8" ht="50.25" customHeight="1">
      <c r="A1119" s="62"/>
      <c r="B1119" s="61" t="s">
        <v>313</v>
      </c>
      <c r="C1119" s="65"/>
      <c r="D1119" s="63">
        <v>2</v>
      </c>
      <c r="E1119" s="63">
        <v>2.33</v>
      </c>
      <c r="F1119" s="63">
        <v>1</v>
      </c>
      <c r="G1119" s="63">
        <v>2.91</v>
      </c>
      <c r="H1119" s="64">
        <f t="shared" si="34"/>
        <v>19.380600000000001</v>
      </c>
    </row>
    <row r="1120" spans="1:8" ht="50.25" customHeight="1">
      <c r="A1120" s="62"/>
      <c r="B1120" s="61" t="s">
        <v>312</v>
      </c>
      <c r="C1120" s="62"/>
      <c r="D1120" s="63">
        <v>2</v>
      </c>
      <c r="E1120" s="63">
        <v>2.33</v>
      </c>
      <c r="F1120" s="63">
        <v>1</v>
      </c>
      <c r="G1120" s="63">
        <v>4.58</v>
      </c>
      <c r="H1120" s="64">
        <f t="shared" si="34"/>
        <v>30.502800000000001</v>
      </c>
    </row>
    <row r="1121" spans="1:8" ht="50.25" customHeight="1">
      <c r="A1121" s="62"/>
      <c r="B1121" s="61" t="s">
        <v>313</v>
      </c>
      <c r="C1121" s="65"/>
      <c r="D1121" s="63">
        <v>2</v>
      </c>
      <c r="E1121" s="63">
        <v>2.33</v>
      </c>
      <c r="F1121" s="63">
        <v>1</v>
      </c>
      <c r="G1121" s="63">
        <v>2.91</v>
      </c>
      <c r="H1121" s="64">
        <f t="shared" si="34"/>
        <v>19.380600000000001</v>
      </c>
    </row>
    <row r="1122" spans="1:8" ht="50.25" customHeight="1">
      <c r="A1122" s="62"/>
      <c r="B1122" s="61" t="s">
        <v>312</v>
      </c>
      <c r="C1122" s="62"/>
      <c r="D1122" s="63">
        <v>2</v>
      </c>
      <c r="E1122" s="63">
        <v>2.33</v>
      </c>
      <c r="F1122" s="63">
        <v>1</v>
      </c>
      <c r="G1122" s="63">
        <v>4.08</v>
      </c>
      <c r="H1122" s="64">
        <f t="shared" si="34"/>
        <v>27.172800000000002</v>
      </c>
    </row>
    <row r="1123" spans="1:8" ht="50.25" customHeight="1">
      <c r="A1123" s="62"/>
      <c r="B1123" s="61" t="s">
        <v>314</v>
      </c>
      <c r="C1123" s="62"/>
      <c r="D1123" s="63">
        <v>2</v>
      </c>
      <c r="E1123" s="63">
        <v>1.66</v>
      </c>
      <c r="F1123" s="63">
        <v>2.33</v>
      </c>
      <c r="G1123" s="63">
        <v>1</v>
      </c>
      <c r="H1123" s="64">
        <f t="shared" si="34"/>
        <v>7.98</v>
      </c>
    </row>
    <row r="1124" spans="1:8" ht="50.25" customHeight="1">
      <c r="A1124" s="62"/>
      <c r="B1124" s="61" t="s">
        <v>315</v>
      </c>
      <c r="C1124" s="62"/>
      <c r="D1124" s="63">
        <v>2</v>
      </c>
      <c r="E1124" s="63">
        <v>3.5</v>
      </c>
      <c r="F1124" s="63">
        <v>1.1599999999999999</v>
      </c>
      <c r="G1124" s="63">
        <v>0.5</v>
      </c>
      <c r="H1124" s="64">
        <f t="shared" si="34"/>
        <v>4.66</v>
      </c>
    </row>
    <row r="1125" spans="1:8" ht="50.25" customHeight="1">
      <c r="A1125" s="62"/>
      <c r="B1125" s="61" t="s">
        <v>312</v>
      </c>
      <c r="C1125" s="62"/>
      <c r="D1125" s="63">
        <v>2</v>
      </c>
      <c r="E1125" s="63">
        <v>2.33</v>
      </c>
      <c r="F1125" s="63">
        <v>1</v>
      </c>
      <c r="G1125" s="63">
        <v>7.08</v>
      </c>
      <c r="H1125" s="64">
        <f t="shared" si="34"/>
        <v>47.152799999999999</v>
      </c>
    </row>
    <row r="1126" spans="1:8" ht="50.25" customHeight="1">
      <c r="A1126" s="62"/>
      <c r="B1126" s="61" t="s">
        <v>313</v>
      </c>
      <c r="C1126" s="65"/>
      <c r="D1126" s="63">
        <v>2</v>
      </c>
      <c r="E1126" s="63">
        <v>2.33</v>
      </c>
      <c r="F1126" s="63">
        <v>1</v>
      </c>
      <c r="G1126" s="63">
        <v>2.91</v>
      </c>
      <c r="H1126" s="64">
        <f t="shared" si="34"/>
        <v>19.380600000000001</v>
      </c>
    </row>
    <row r="1127" spans="1:8" ht="50.25" customHeight="1">
      <c r="A1127" s="62"/>
      <c r="B1127" s="61" t="s">
        <v>312</v>
      </c>
      <c r="C1127" s="62"/>
      <c r="D1127" s="63">
        <v>2</v>
      </c>
      <c r="E1127" s="63">
        <v>2.33</v>
      </c>
      <c r="F1127" s="63">
        <v>1</v>
      </c>
      <c r="G1127" s="63">
        <v>0.5</v>
      </c>
      <c r="H1127" s="64">
        <f t="shared" si="34"/>
        <v>3.33</v>
      </c>
    </row>
    <row r="1128" spans="1:8" ht="50.25" customHeight="1">
      <c r="A1128" s="62"/>
      <c r="B1128" s="61" t="s">
        <v>316</v>
      </c>
      <c r="C1128" s="62"/>
      <c r="D1128" s="63">
        <v>2</v>
      </c>
      <c r="E1128" s="63">
        <v>1.66</v>
      </c>
      <c r="F1128" s="63">
        <v>1.25</v>
      </c>
      <c r="G1128" s="63">
        <v>1</v>
      </c>
      <c r="H1128" s="64">
        <f t="shared" si="34"/>
        <v>5.82</v>
      </c>
    </row>
    <row r="1129" spans="1:8" ht="50.25" customHeight="1">
      <c r="A1129" s="62"/>
      <c r="B1129" s="61" t="s">
        <v>317</v>
      </c>
      <c r="C1129" s="62"/>
      <c r="D1129" s="63">
        <v>2</v>
      </c>
      <c r="E1129" s="63">
        <v>1.5</v>
      </c>
      <c r="F1129" s="63">
        <v>1</v>
      </c>
      <c r="G1129" s="63">
        <v>1</v>
      </c>
      <c r="H1129" s="64">
        <f t="shared" si="34"/>
        <v>5</v>
      </c>
    </row>
    <row r="1130" spans="1:8" ht="50.25" customHeight="1">
      <c r="A1130" s="62"/>
      <c r="B1130" s="61" t="s">
        <v>195</v>
      </c>
      <c r="C1130" s="62"/>
      <c r="D1130" s="63">
        <v>2</v>
      </c>
      <c r="E1130" s="63">
        <v>1.5</v>
      </c>
      <c r="F1130" s="63">
        <v>1</v>
      </c>
      <c r="G1130" s="63">
        <v>2.83</v>
      </c>
      <c r="H1130" s="64">
        <f t="shared" si="34"/>
        <v>14.15</v>
      </c>
    </row>
    <row r="1131" spans="1:8" ht="50.25" customHeight="1">
      <c r="A1131" s="62"/>
      <c r="B1131" s="61" t="s">
        <v>317</v>
      </c>
      <c r="C1131" s="62"/>
      <c r="D1131" s="63">
        <v>2</v>
      </c>
      <c r="E1131" s="63">
        <v>1.5</v>
      </c>
      <c r="F1131" s="63">
        <v>1</v>
      </c>
      <c r="G1131" s="63">
        <v>1</v>
      </c>
      <c r="H1131" s="64">
        <f t="shared" si="34"/>
        <v>5</v>
      </c>
    </row>
    <row r="1132" spans="1:8" ht="50.25" customHeight="1">
      <c r="A1132" s="62"/>
      <c r="B1132" s="61" t="s">
        <v>195</v>
      </c>
      <c r="C1132" s="62"/>
      <c r="D1132" s="63">
        <v>2</v>
      </c>
      <c r="E1132" s="63">
        <v>1.5</v>
      </c>
      <c r="F1132" s="63">
        <v>1</v>
      </c>
      <c r="G1132" s="63">
        <v>8.5</v>
      </c>
      <c r="H1132" s="64">
        <f t="shared" si="34"/>
        <v>42.5</v>
      </c>
    </row>
    <row r="1133" spans="1:8" ht="50.25" customHeight="1">
      <c r="A1133" s="62"/>
      <c r="B1133" s="61" t="s">
        <v>318</v>
      </c>
      <c r="C1133" s="62"/>
      <c r="D1133" s="63">
        <v>2</v>
      </c>
      <c r="E1133" s="63">
        <v>1.25</v>
      </c>
      <c r="F1133" s="63">
        <v>1.08</v>
      </c>
      <c r="G1133" s="63">
        <v>1</v>
      </c>
      <c r="H1133" s="64">
        <f t="shared" si="34"/>
        <v>4.66</v>
      </c>
    </row>
    <row r="1134" spans="1:8" ht="50.25" customHeight="1">
      <c r="A1134" s="62"/>
      <c r="B1134" s="61" t="s">
        <v>303</v>
      </c>
      <c r="C1134" s="62"/>
      <c r="D1134" s="63">
        <v>2</v>
      </c>
      <c r="E1134" s="63">
        <v>1.5</v>
      </c>
      <c r="F1134" s="63">
        <v>0.66</v>
      </c>
      <c r="G1134" s="63">
        <v>1</v>
      </c>
      <c r="H1134" s="64">
        <f t="shared" si="34"/>
        <v>4.32</v>
      </c>
    </row>
    <row r="1135" spans="1:8" ht="50.25" customHeight="1">
      <c r="A1135" s="62"/>
      <c r="B1135" s="61" t="s">
        <v>319</v>
      </c>
      <c r="C1135" s="62"/>
      <c r="D1135" s="63">
        <v>2</v>
      </c>
      <c r="E1135" s="63">
        <v>1.41</v>
      </c>
      <c r="F1135" s="63">
        <v>1.08</v>
      </c>
      <c r="G1135" s="63">
        <v>0.83</v>
      </c>
      <c r="H1135" s="64">
        <f t="shared" si="34"/>
        <v>4.1334</v>
      </c>
    </row>
    <row r="1136" spans="1:8" ht="50.25" customHeight="1">
      <c r="A1136" s="62"/>
      <c r="B1136" s="61" t="s">
        <v>320</v>
      </c>
      <c r="C1136" s="62"/>
      <c r="D1136" s="63">
        <v>2</v>
      </c>
      <c r="E1136" s="63">
        <v>1.66</v>
      </c>
      <c r="F1136" s="63">
        <v>0.83</v>
      </c>
      <c r="G1136" s="63">
        <v>0.5</v>
      </c>
      <c r="H1136" s="64">
        <f t="shared" si="34"/>
        <v>2.4899999999999998</v>
      </c>
    </row>
    <row r="1137" spans="1:8" ht="50.25" customHeight="1">
      <c r="A1137" s="62"/>
      <c r="B1137" s="61" t="s">
        <v>321</v>
      </c>
      <c r="C1137" s="62"/>
      <c r="D1137" s="63">
        <v>2</v>
      </c>
      <c r="E1137" s="63">
        <v>1.66</v>
      </c>
      <c r="F1137" s="63">
        <v>0.83</v>
      </c>
      <c r="G1137" s="63">
        <v>8.58</v>
      </c>
      <c r="H1137" s="64">
        <f t="shared" si="34"/>
        <v>42.728399999999993</v>
      </c>
    </row>
    <row r="1138" spans="1:8" ht="50.25" customHeight="1">
      <c r="A1138" s="62"/>
      <c r="B1138" s="61" t="s">
        <v>322</v>
      </c>
      <c r="C1138" s="62"/>
      <c r="D1138" s="63">
        <v>2</v>
      </c>
      <c r="E1138" s="63">
        <v>1.25</v>
      </c>
      <c r="F1138" s="63">
        <v>1</v>
      </c>
      <c r="G1138" s="63">
        <v>1.5</v>
      </c>
      <c r="H1138" s="64">
        <f t="shared" si="34"/>
        <v>6.75</v>
      </c>
    </row>
    <row r="1139" spans="1:8" ht="50.25" customHeight="1">
      <c r="A1139" s="62"/>
      <c r="B1139" s="61" t="s">
        <v>162</v>
      </c>
      <c r="C1139" s="62"/>
      <c r="D1139" s="63">
        <v>2</v>
      </c>
      <c r="E1139" s="63">
        <v>1.1599999999999999</v>
      </c>
      <c r="F1139" s="63">
        <v>0.83</v>
      </c>
      <c r="G1139" s="63">
        <v>4.75</v>
      </c>
      <c r="H1139" s="64">
        <f t="shared" si="34"/>
        <v>18.904999999999998</v>
      </c>
    </row>
    <row r="1140" spans="1:8" ht="50.25" customHeight="1">
      <c r="A1140" s="62"/>
      <c r="B1140" s="61" t="s">
        <v>323</v>
      </c>
      <c r="C1140" s="62"/>
      <c r="D1140" s="63">
        <v>2</v>
      </c>
      <c r="E1140" s="63">
        <v>1</v>
      </c>
      <c r="F1140" s="63">
        <v>0.91</v>
      </c>
      <c r="G1140" s="63">
        <v>1.1599999999999999</v>
      </c>
      <c r="H1140" s="64">
        <f t="shared" si="34"/>
        <v>4.4311999999999996</v>
      </c>
    </row>
    <row r="1141" spans="1:8" ht="50.25" customHeight="1">
      <c r="A1141" s="62"/>
      <c r="B1141" s="61" t="s">
        <v>187</v>
      </c>
      <c r="C1141" s="62"/>
      <c r="D1141" s="63">
        <v>2</v>
      </c>
      <c r="E1141" s="63">
        <v>1.1599999999999999</v>
      </c>
      <c r="F1141" s="63">
        <v>0.66</v>
      </c>
      <c r="G1141" s="63">
        <v>4.33</v>
      </c>
      <c r="H1141" s="64">
        <f t="shared" si="34"/>
        <v>15.761199999999999</v>
      </c>
    </row>
    <row r="1142" spans="1:8" ht="50.25" customHeight="1">
      <c r="A1142" s="62"/>
      <c r="B1142" s="61" t="s">
        <v>324</v>
      </c>
      <c r="C1142" s="65"/>
      <c r="D1142" s="63">
        <v>2</v>
      </c>
      <c r="E1142" s="63">
        <v>1.1599999999999999</v>
      </c>
      <c r="F1142" s="63">
        <v>0.66</v>
      </c>
      <c r="G1142" s="63">
        <v>1.99</v>
      </c>
      <c r="H1142" s="64">
        <f t="shared" si="34"/>
        <v>7.2435999999999989</v>
      </c>
    </row>
    <row r="1143" spans="1:8" ht="50.25" customHeight="1">
      <c r="A1143" s="62"/>
      <c r="B1143" s="61" t="s">
        <v>187</v>
      </c>
      <c r="C1143" s="62"/>
      <c r="D1143" s="63">
        <v>2</v>
      </c>
      <c r="E1143" s="63">
        <v>1.1599999999999999</v>
      </c>
      <c r="F1143" s="63">
        <v>0.66</v>
      </c>
      <c r="G1143" s="63">
        <v>11.25</v>
      </c>
      <c r="H1143" s="64">
        <f t="shared" si="34"/>
        <v>40.949999999999996</v>
      </c>
    </row>
    <row r="1144" spans="1:8" ht="50.25" customHeight="1">
      <c r="A1144" s="62"/>
      <c r="B1144" s="61" t="s">
        <v>325</v>
      </c>
      <c r="C1144" s="62"/>
      <c r="D1144" s="63">
        <v>1</v>
      </c>
      <c r="E1144" s="63">
        <v>1.1599999999999999</v>
      </c>
      <c r="F1144" s="63">
        <v>0.66</v>
      </c>
      <c r="G1144" s="63">
        <v>0</v>
      </c>
      <c r="H1144" s="64">
        <v>0.78</v>
      </c>
    </row>
    <row r="1145" spans="1:8" ht="50.25" customHeight="1">
      <c r="A1145" s="62"/>
      <c r="B1145" s="61" t="s">
        <v>193</v>
      </c>
      <c r="C1145" s="62"/>
      <c r="D1145" s="63">
        <v>2</v>
      </c>
      <c r="E1145" s="63">
        <v>0.83</v>
      </c>
      <c r="F1145" s="63">
        <v>0.5</v>
      </c>
      <c r="G1145" s="63">
        <v>0.5</v>
      </c>
      <c r="H1145" s="64">
        <f t="shared" ref="H1145:H1146" si="35">(E1145+F1145)*D1145*G1145</f>
        <v>1.33</v>
      </c>
    </row>
    <row r="1146" spans="1:8" ht="50.25" customHeight="1">
      <c r="A1146" s="62"/>
      <c r="B1146" s="61" t="s">
        <v>194</v>
      </c>
      <c r="C1146" s="62"/>
      <c r="D1146" s="63">
        <v>2</v>
      </c>
      <c r="E1146" s="63">
        <v>0.83</v>
      </c>
      <c r="F1146" s="63">
        <v>0.5</v>
      </c>
      <c r="G1146" s="63">
        <v>8.5</v>
      </c>
      <c r="H1146" s="64">
        <f t="shared" si="35"/>
        <v>22.61</v>
      </c>
    </row>
    <row r="1147" spans="1:8" ht="50.25" customHeight="1">
      <c r="A1147" s="62"/>
      <c r="B1147" s="61" t="s">
        <v>326</v>
      </c>
      <c r="C1147" s="62"/>
      <c r="D1147" s="63">
        <v>1</v>
      </c>
      <c r="E1147" s="63">
        <v>0.83</v>
      </c>
      <c r="F1147" s="63">
        <v>0.5</v>
      </c>
      <c r="G1147" s="63">
        <v>0</v>
      </c>
      <c r="H1147" s="64">
        <v>0.41</v>
      </c>
    </row>
    <row r="1148" spans="1:8" ht="50.25" customHeight="1">
      <c r="A1148" s="62"/>
      <c r="B1148" s="61" t="s">
        <v>193</v>
      </c>
      <c r="C1148" s="62"/>
      <c r="D1148" s="63">
        <v>2</v>
      </c>
      <c r="E1148" s="63">
        <v>0.83</v>
      </c>
      <c r="F1148" s="63">
        <v>0.5</v>
      </c>
      <c r="G1148" s="63">
        <v>0.5</v>
      </c>
      <c r="H1148" s="64">
        <f t="shared" ref="H1148:H1149" si="36">(E1148+F1148)*D1148*G1148</f>
        <v>1.33</v>
      </c>
    </row>
    <row r="1149" spans="1:8" ht="50.25" customHeight="1">
      <c r="A1149" s="62"/>
      <c r="B1149" s="61" t="s">
        <v>194</v>
      </c>
      <c r="C1149" s="62"/>
      <c r="D1149" s="63">
        <v>2</v>
      </c>
      <c r="E1149" s="63">
        <v>0.83</v>
      </c>
      <c r="F1149" s="63">
        <v>0.5</v>
      </c>
      <c r="G1149" s="63">
        <v>4.91</v>
      </c>
      <c r="H1149" s="64">
        <f t="shared" si="36"/>
        <v>13.060600000000001</v>
      </c>
    </row>
    <row r="1150" spans="1:8" ht="50.25" customHeight="1">
      <c r="A1150" s="62"/>
      <c r="B1150" s="61" t="s">
        <v>326</v>
      </c>
      <c r="C1150" s="62"/>
      <c r="D1150" s="63">
        <v>1</v>
      </c>
      <c r="E1150" s="63">
        <v>0.83</v>
      </c>
      <c r="F1150" s="63">
        <v>0.5</v>
      </c>
      <c r="G1150" s="63">
        <v>0</v>
      </c>
      <c r="H1150" s="64">
        <v>0.41</v>
      </c>
    </row>
    <row r="1151" spans="1:8" ht="50.25" customHeight="1">
      <c r="A1151" s="62"/>
      <c r="B1151" s="61" t="s">
        <v>169</v>
      </c>
      <c r="C1151" s="62"/>
      <c r="D1151" s="63">
        <v>2</v>
      </c>
      <c r="E1151" s="63">
        <v>1.5</v>
      </c>
      <c r="F1151" s="63">
        <v>0.5</v>
      </c>
      <c r="G1151" s="63">
        <v>0.5</v>
      </c>
      <c r="H1151" s="64">
        <f t="shared" ref="H1151:H1152" si="37">(E1151+F1151)*D1151*G1151</f>
        <v>2</v>
      </c>
    </row>
    <row r="1152" spans="1:8" ht="50.25" customHeight="1">
      <c r="A1152" s="62"/>
      <c r="B1152" s="61" t="s">
        <v>170</v>
      </c>
      <c r="C1152" s="62"/>
      <c r="D1152" s="63">
        <v>2</v>
      </c>
      <c r="E1152" s="63">
        <v>1.5</v>
      </c>
      <c r="F1152" s="63">
        <v>0.5</v>
      </c>
      <c r="G1152" s="63">
        <v>3.91</v>
      </c>
      <c r="H1152" s="64">
        <f t="shared" si="37"/>
        <v>15.64</v>
      </c>
    </row>
    <row r="1153" spans="1:8" ht="50.25" customHeight="1">
      <c r="A1153" s="62"/>
      <c r="B1153" s="61" t="s">
        <v>327</v>
      </c>
      <c r="C1153" s="62"/>
      <c r="D1153" s="63">
        <v>1</v>
      </c>
      <c r="E1153" s="63">
        <v>1.5</v>
      </c>
      <c r="F1153" s="63">
        <v>0.5</v>
      </c>
      <c r="G1153" s="63">
        <v>0</v>
      </c>
      <c r="H1153" s="64">
        <v>0.75</v>
      </c>
    </row>
    <row r="1154" spans="1:8" ht="50.25" customHeight="1">
      <c r="A1154" s="62"/>
      <c r="B1154" s="61" t="s">
        <v>328</v>
      </c>
      <c r="C1154" s="62"/>
      <c r="D1154" s="63">
        <v>2</v>
      </c>
      <c r="E1154" s="63">
        <v>0.83</v>
      </c>
      <c r="F1154" s="63">
        <v>0.66</v>
      </c>
      <c r="G1154" s="63">
        <v>0.5</v>
      </c>
      <c r="H1154" s="64">
        <f t="shared" ref="H1154:H1168" si="38">(E1154+F1154)*D1154*G1154</f>
        <v>1.49</v>
      </c>
    </row>
    <row r="1155" spans="1:8" ht="50.25" customHeight="1">
      <c r="A1155" s="62"/>
      <c r="B1155" s="61" t="s">
        <v>329</v>
      </c>
      <c r="C1155" s="62"/>
      <c r="D1155" s="63">
        <v>2</v>
      </c>
      <c r="E1155" s="63">
        <v>0.83</v>
      </c>
      <c r="F1155" s="63">
        <v>0.66</v>
      </c>
      <c r="G1155" s="63">
        <v>0.57999999999999996</v>
      </c>
      <c r="H1155" s="64">
        <f t="shared" si="38"/>
        <v>1.7283999999999999</v>
      </c>
    </row>
    <row r="1156" spans="1:8" ht="50.25" customHeight="1">
      <c r="A1156" s="62"/>
      <c r="B1156" s="61" t="s">
        <v>281</v>
      </c>
      <c r="C1156" s="62"/>
      <c r="D1156" s="63">
        <v>2</v>
      </c>
      <c r="E1156" s="63">
        <v>2.16</v>
      </c>
      <c r="F1156" s="63">
        <v>1</v>
      </c>
      <c r="G1156" s="63">
        <v>1.1599999999999999</v>
      </c>
      <c r="H1156" s="64">
        <f t="shared" si="38"/>
        <v>7.3311999999999999</v>
      </c>
    </row>
    <row r="1157" spans="1:8" ht="50.25" customHeight="1">
      <c r="A1157" s="62"/>
      <c r="B1157" s="61" t="s">
        <v>282</v>
      </c>
      <c r="C1157" s="65"/>
      <c r="D1157" s="63">
        <v>2</v>
      </c>
      <c r="E1157" s="63">
        <v>2.16</v>
      </c>
      <c r="F1157" s="63">
        <v>1</v>
      </c>
      <c r="G1157" s="63">
        <v>2.75</v>
      </c>
      <c r="H1157" s="64">
        <f t="shared" si="38"/>
        <v>17.380000000000003</v>
      </c>
    </row>
    <row r="1158" spans="1:8" ht="50.25" customHeight="1">
      <c r="A1158" s="62"/>
      <c r="B1158" s="61" t="s">
        <v>281</v>
      </c>
      <c r="C1158" s="62"/>
      <c r="D1158" s="63">
        <v>2</v>
      </c>
      <c r="E1158" s="63">
        <v>2.16</v>
      </c>
      <c r="F1158" s="63">
        <v>1</v>
      </c>
      <c r="G1158" s="63">
        <v>7.75</v>
      </c>
      <c r="H1158" s="64">
        <f t="shared" si="38"/>
        <v>48.980000000000004</v>
      </c>
    </row>
    <row r="1159" spans="1:8" ht="50.25" customHeight="1">
      <c r="A1159" s="62"/>
      <c r="B1159" s="61" t="s">
        <v>282</v>
      </c>
      <c r="C1159" s="65"/>
      <c r="D1159" s="63">
        <v>2</v>
      </c>
      <c r="E1159" s="63">
        <v>2.16</v>
      </c>
      <c r="F1159" s="63">
        <v>1</v>
      </c>
      <c r="G1159" s="63">
        <v>2.75</v>
      </c>
      <c r="H1159" s="64">
        <f t="shared" si="38"/>
        <v>17.380000000000003</v>
      </c>
    </row>
    <row r="1160" spans="1:8" ht="50.25" customHeight="1">
      <c r="A1160" s="62"/>
      <c r="B1160" s="61" t="s">
        <v>281</v>
      </c>
      <c r="C1160" s="62"/>
      <c r="D1160" s="63">
        <v>2</v>
      </c>
      <c r="E1160" s="63">
        <v>2.16</v>
      </c>
      <c r="F1160" s="63">
        <v>1</v>
      </c>
      <c r="G1160" s="63">
        <v>1</v>
      </c>
      <c r="H1160" s="64">
        <f t="shared" si="38"/>
        <v>6.32</v>
      </c>
    </row>
    <row r="1161" spans="1:8" ht="50.25" customHeight="1">
      <c r="A1161" s="62"/>
      <c r="B1161" s="61" t="s">
        <v>283</v>
      </c>
      <c r="C1161" s="62"/>
      <c r="D1161" s="63">
        <v>2</v>
      </c>
      <c r="E1161" s="63">
        <v>1.58</v>
      </c>
      <c r="F1161" s="63">
        <v>2.16</v>
      </c>
      <c r="G1161" s="63">
        <v>1</v>
      </c>
      <c r="H1161" s="64">
        <f t="shared" si="38"/>
        <v>7.48</v>
      </c>
    </row>
    <row r="1162" spans="1:8" ht="50.25" customHeight="1">
      <c r="A1162" s="62"/>
      <c r="B1162" s="61" t="s">
        <v>284</v>
      </c>
      <c r="C1162" s="62"/>
      <c r="D1162" s="63">
        <v>2</v>
      </c>
      <c r="E1162" s="63">
        <v>3.16</v>
      </c>
      <c r="F1162" s="63">
        <v>1.1599999999999999</v>
      </c>
      <c r="G1162" s="63">
        <v>0.5</v>
      </c>
      <c r="H1162" s="64">
        <f t="shared" si="38"/>
        <v>4.32</v>
      </c>
    </row>
    <row r="1163" spans="1:8" ht="50.25" customHeight="1">
      <c r="A1163" s="62"/>
      <c r="B1163" s="61" t="s">
        <v>330</v>
      </c>
      <c r="C1163" s="62"/>
      <c r="D1163" s="63">
        <v>2</v>
      </c>
      <c r="E1163" s="63">
        <v>1.5</v>
      </c>
      <c r="F1163" s="63">
        <v>0.66</v>
      </c>
      <c r="G1163" s="63">
        <v>1</v>
      </c>
      <c r="H1163" s="64">
        <f t="shared" si="38"/>
        <v>4.32</v>
      </c>
    </row>
    <row r="1164" spans="1:8" ht="50.25" customHeight="1">
      <c r="A1164" s="62"/>
      <c r="B1164" s="61" t="s">
        <v>303</v>
      </c>
      <c r="C1164" s="62"/>
      <c r="D1164" s="63">
        <v>2</v>
      </c>
      <c r="E1164" s="63">
        <v>1.5</v>
      </c>
      <c r="F1164" s="63">
        <v>0.66</v>
      </c>
      <c r="G1164" s="63">
        <v>1</v>
      </c>
      <c r="H1164" s="64">
        <f t="shared" si="38"/>
        <v>4.32</v>
      </c>
    </row>
    <row r="1165" spans="1:8" ht="50.25" customHeight="1">
      <c r="A1165" s="62"/>
      <c r="B1165" s="61" t="s">
        <v>330</v>
      </c>
      <c r="C1165" s="62"/>
      <c r="D1165" s="63">
        <v>2</v>
      </c>
      <c r="E1165" s="63">
        <v>1.5</v>
      </c>
      <c r="F1165" s="63">
        <v>0.66</v>
      </c>
      <c r="G1165" s="63">
        <v>1</v>
      </c>
      <c r="H1165" s="64">
        <f t="shared" si="38"/>
        <v>4.32</v>
      </c>
    </row>
    <row r="1166" spans="1:8" ht="50.25" customHeight="1">
      <c r="A1166" s="62"/>
      <c r="B1166" s="61" t="s">
        <v>303</v>
      </c>
      <c r="C1166" s="62"/>
      <c r="D1166" s="63">
        <v>2</v>
      </c>
      <c r="E1166" s="63">
        <v>1.5</v>
      </c>
      <c r="F1166" s="63">
        <v>0.66</v>
      </c>
      <c r="G1166" s="63">
        <v>7.41</v>
      </c>
      <c r="H1166" s="64">
        <f t="shared" si="38"/>
        <v>32.011200000000002</v>
      </c>
    </row>
    <row r="1167" spans="1:8" ht="50.25" customHeight="1">
      <c r="A1167" s="62"/>
      <c r="B1167" s="61" t="s">
        <v>331</v>
      </c>
      <c r="C1167" s="62"/>
      <c r="D1167" s="63">
        <v>2</v>
      </c>
      <c r="E1167" s="63">
        <v>1.08</v>
      </c>
      <c r="F1167" s="63">
        <v>1</v>
      </c>
      <c r="G1167" s="63">
        <v>1.33</v>
      </c>
      <c r="H1167" s="64">
        <f t="shared" si="38"/>
        <v>5.5328000000000008</v>
      </c>
    </row>
    <row r="1168" spans="1:8" ht="50.25" customHeight="1">
      <c r="A1168" s="62"/>
      <c r="B1168" s="61" t="s">
        <v>170</v>
      </c>
      <c r="C1168" s="62"/>
      <c r="D1168" s="63">
        <v>2</v>
      </c>
      <c r="E1168" s="63">
        <v>1.5</v>
      </c>
      <c r="F1168" s="63">
        <v>0.5</v>
      </c>
      <c r="G1168" s="63">
        <v>8.16</v>
      </c>
      <c r="H1168" s="64">
        <f t="shared" si="38"/>
        <v>32.64</v>
      </c>
    </row>
    <row r="1169" spans="1:8" ht="50.25" customHeight="1">
      <c r="A1169" s="62"/>
      <c r="B1169" s="61" t="s">
        <v>327</v>
      </c>
      <c r="C1169" s="62"/>
      <c r="D1169" s="63">
        <v>1</v>
      </c>
      <c r="E1169" s="63">
        <v>1.5</v>
      </c>
      <c r="F1169" s="63">
        <v>0.5</v>
      </c>
      <c r="G1169" s="63">
        <v>0</v>
      </c>
      <c r="H1169" s="64">
        <v>0.75</v>
      </c>
    </row>
    <row r="1170" spans="1:8" ht="50.25" customHeight="1">
      <c r="A1170" s="62"/>
      <c r="B1170" s="61" t="s">
        <v>332</v>
      </c>
      <c r="C1170" s="62"/>
      <c r="D1170" s="63">
        <v>2</v>
      </c>
      <c r="E1170" s="63">
        <v>2</v>
      </c>
      <c r="F1170" s="63">
        <v>0.83</v>
      </c>
      <c r="G1170" s="63">
        <v>0.5</v>
      </c>
      <c r="H1170" s="64">
        <f t="shared" ref="H1170:H1181" si="39">(E1170+F1170)*D1170*G1170</f>
        <v>2.83</v>
      </c>
    </row>
    <row r="1171" spans="1:8" ht="50.25" customHeight="1">
      <c r="A1171" s="62"/>
      <c r="B1171" s="61" t="s">
        <v>333</v>
      </c>
      <c r="C1171" s="62"/>
      <c r="D1171" s="63">
        <v>2</v>
      </c>
      <c r="E1171" s="63">
        <v>2</v>
      </c>
      <c r="F1171" s="63">
        <v>0.83</v>
      </c>
      <c r="G1171" s="63">
        <v>10.91</v>
      </c>
      <c r="H1171" s="64">
        <f t="shared" si="39"/>
        <v>61.750600000000006</v>
      </c>
    </row>
    <row r="1172" spans="1:8" ht="50.25" customHeight="1">
      <c r="A1172" s="62"/>
      <c r="B1172" s="61" t="s">
        <v>334</v>
      </c>
      <c r="C1172" s="62"/>
      <c r="D1172" s="63">
        <v>2</v>
      </c>
      <c r="E1172" s="63">
        <v>2</v>
      </c>
      <c r="F1172" s="63">
        <v>0.83</v>
      </c>
      <c r="G1172" s="63">
        <v>1.5</v>
      </c>
      <c r="H1172" s="64">
        <f t="shared" si="39"/>
        <v>8.49</v>
      </c>
    </row>
    <row r="1173" spans="1:8" ht="50.25" customHeight="1">
      <c r="A1173" s="62"/>
      <c r="B1173" s="61" t="s">
        <v>335</v>
      </c>
      <c r="C1173" s="62"/>
      <c r="D1173" s="63">
        <v>2</v>
      </c>
      <c r="E1173" s="63">
        <v>1.41</v>
      </c>
      <c r="F1173" s="63">
        <v>1.1599999999999999</v>
      </c>
      <c r="G1173" s="63">
        <v>1.5</v>
      </c>
      <c r="H1173" s="64">
        <f t="shared" si="39"/>
        <v>7.7099999999999991</v>
      </c>
    </row>
    <row r="1174" spans="1:8" ht="50.25" customHeight="1">
      <c r="A1174" s="62"/>
      <c r="B1174" s="61" t="s">
        <v>168</v>
      </c>
      <c r="C1174" s="62"/>
      <c r="D1174" s="63">
        <v>2</v>
      </c>
      <c r="E1174" s="63">
        <v>1.5</v>
      </c>
      <c r="F1174" s="63">
        <v>0.83</v>
      </c>
      <c r="G1174" s="63">
        <v>4.41</v>
      </c>
      <c r="H1174" s="64">
        <f t="shared" si="39"/>
        <v>20.550600000000003</v>
      </c>
    </row>
    <row r="1175" spans="1:8" ht="50.25" customHeight="1">
      <c r="A1175" s="62"/>
      <c r="B1175" s="61" t="s">
        <v>336</v>
      </c>
      <c r="C1175" s="65"/>
      <c r="D1175" s="63">
        <v>2</v>
      </c>
      <c r="E1175" s="63">
        <v>1.5</v>
      </c>
      <c r="F1175" s="63">
        <v>0.83</v>
      </c>
      <c r="G1175" s="63">
        <v>0.99</v>
      </c>
      <c r="H1175" s="64">
        <f t="shared" si="39"/>
        <v>4.6134000000000004</v>
      </c>
    </row>
    <row r="1176" spans="1:8" ht="50.25" customHeight="1">
      <c r="A1176" s="62"/>
      <c r="B1176" s="61" t="s">
        <v>168</v>
      </c>
      <c r="C1176" s="62"/>
      <c r="D1176" s="63">
        <v>2</v>
      </c>
      <c r="E1176" s="63">
        <v>1.5</v>
      </c>
      <c r="F1176" s="63">
        <v>0.83</v>
      </c>
      <c r="G1176" s="63">
        <v>4.41</v>
      </c>
      <c r="H1176" s="64">
        <f t="shared" si="39"/>
        <v>20.550600000000003</v>
      </c>
    </row>
    <row r="1177" spans="1:8" ht="50.25" customHeight="1">
      <c r="A1177" s="62"/>
      <c r="B1177" s="61" t="s">
        <v>336</v>
      </c>
      <c r="C1177" s="65"/>
      <c r="D1177" s="63">
        <v>2</v>
      </c>
      <c r="E1177" s="63">
        <v>1.5</v>
      </c>
      <c r="F1177" s="63">
        <v>0.83</v>
      </c>
      <c r="G1177" s="63">
        <v>0.99</v>
      </c>
      <c r="H1177" s="64">
        <f t="shared" si="39"/>
        <v>4.6134000000000004</v>
      </c>
    </row>
    <row r="1178" spans="1:8" ht="50.25" customHeight="1">
      <c r="A1178" s="62"/>
      <c r="B1178" s="61" t="s">
        <v>168</v>
      </c>
      <c r="C1178" s="62"/>
      <c r="D1178" s="63">
        <v>2</v>
      </c>
      <c r="E1178" s="63">
        <v>1.5</v>
      </c>
      <c r="F1178" s="63">
        <v>0.83</v>
      </c>
      <c r="G1178" s="63">
        <v>1</v>
      </c>
      <c r="H1178" s="64">
        <f t="shared" si="39"/>
        <v>4.66</v>
      </c>
    </row>
    <row r="1179" spans="1:8" ht="50.25" customHeight="1">
      <c r="A1179" s="62"/>
      <c r="B1179" s="61" t="s">
        <v>303</v>
      </c>
      <c r="C1179" s="62"/>
      <c r="D1179" s="63">
        <v>2</v>
      </c>
      <c r="E1179" s="63">
        <v>1.5</v>
      </c>
      <c r="F1179" s="63">
        <v>0.66</v>
      </c>
      <c r="G1179" s="63">
        <v>4</v>
      </c>
      <c r="H1179" s="64">
        <f t="shared" si="39"/>
        <v>17.28</v>
      </c>
    </row>
    <row r="1180" spans="1:8" ht="50.25" customHeight="1">
      <c r="A1180" s="62"/>
      <c r="B1180" s="61" t="s">
        <v>303</v>
      </c>
      <c r="C1180" s="62"/>
      <c r="D1180" s="63">
        <v>2</v>
      </c>
      <c r="E1180" s="63">
        <v>1.5</v>
      </c>
      <c r="F1180" s="63">
        <v>0.66</v>
      </c>
      <c r="G1180" s="63">
        <v>4</v>
      </c>
      <c r="H1180" s="64">
        <f t="shared" si="39"/>
        <v>17.28</v>
      </c>
    </row>
    <row r="1181" spans="1:8" ht="50.25" customHeight="1">
      <c r="A1181" s="62"/>
      <c r="B1181" s="61" t="s">
        <v>331</v>
      </c>
      <c r="C1181" s="62"/>
      <c r="D1181" s="63">
        <v>2</v>
      </c>
      <c r="E1181" s="63">
        <v>1.08</v>
      </c>
      <c r="F1181" s="63">
        <v>1</v>
      </c>
      <c r="G1181" s="63">
        <v>2.5</v>
      </c>
      <c r="H1181" s="64">
        <f t="shared" si="39"/>
        <v>10.4</v>
      </c>
    </row>
    <row r="1182" spans="1:8" ht="50.25" customHeight="1">
      <c r="A1182" s="62"/>
      <c r="B1182" s="66"/>
      <c r="C1182" s="62"/>
      <c r="D1182" s="63"/>
      <c r="E1182" s="63"/>
      <c r="F1182" s="63"/>
      <c r="G1182" s="63"/>
      <c r="H1182" s="64"/>
    </row>
    <row r="1183" spans="1:8" ht="50.25" customHeight="1">
      <c r="A1183" s="62"/>
      <c r="B1183" s="133" t="s">
        <v>128</v>
      </c>
      <c r="C1183" s="134" t="s">
        <v>173</v>
      </c>
      <c r="D1183" s="133"/>
      <c r="E1183" s="135"/>
      <c r="F1183" s="135"/>
      <c r="G1183" s="135"/>
      <c r="H1183" s="67">
        <f>SUM(H1080:H1182)</f>
        <v>1596.8242</v>
      </c>
    </row>
    <row r="1184" spans="1:8" s="35" customFormat="1" ht="48" customHeight="1">
      <c r="A1184" s="670" t="s">
        <v>146</v>
      </c>
      <c r="B1184" s="671"/>
      <c r="C1184" s="671"/>
      <c r="D1184" s="671"/>
      <c r="E1184" s="671"/>
      <c r="F1184" s="671"/>
      <c r="G1184" s="671"/>
      <c r="H1184" s="672"/>
    </row>
    <row r="1185" spans="1:8" s="35" customFormat="1" ht="48" customHeight="1">
      <c r="A1185" s="673" t="s">
        <v>145</v>
      </c>
      <c r="B1185" s="674"/>
      <c r="C1185" s="674"/>
      <c r="D1185" s="674"/>
      <c r="E1185" s="674"/>
      <c r="F1185" s="674"/>
      <c r="G1185" s="674"/>
      <c r="H1185" s="675"/>
    </row>
    <row r="1186" spans="1:8" s="35" customFormat="1" ht="48" customHeight="1">
      <c r="A1186" s="676"/>
      <c r="B1186" s="677"/>
      <c r="C1186" s="677"/>
      <c r="D1186" s="677"/>
      <c r="E1186" s="677"/>
      <c r="F1186" s="677"/>
      <c r="G1186" s="677"/>
      <c r="H1186" s="678"/>
    </row>
    <row r="1187" spans="1:8" s="35" customFormat="1" ht="48" customHeight="1">
      <c r="A1187" s="679"/>
      <c r="B1187" s="679"/>
      <c r="C1187" s="679"/>
      <c r="D1187" s="679"/>
      <c r="E1187" s="679"/>
      <c r="F1187" s="679"/>
      <c r="G1187" s="679"/>
      <c r="H1187" s="679"/>
    </row>
    <row r="1188" spans="1:8" s="35" customFormat="1" ht="48" customHeight="1">
      <c r="A1188" s="680" t="s">
        <v>144</v>
      </c>
      <c r="B1188" s="680"/>
      <c r="C1188" s="669" t="s">
        <v>143</v>
      </c>
      <c r="D1188" s="669"/>
      <c r="E1188" s="669"/>
      <c r="F1188" s="680" t="s">
        <v>142</v>
      </c>
      <c r="G1188" s="680"/>
      <c r="H1188" s="89">
        <v>45178</v>
      </c>
    </row>
    <row r="1189" spans="1:8" s="35" customFormat="1" ht="48" customHeight="1">
      <c r="A1189" s="680" t="s">
        <v>141</v>
      </c>
      <c r="B1189" s="680"/>
      <c r="C1189" s="669"/>
      <c r="D1189" s="669"/>
      <c r="E1189" s="669"/>
      <c r="F1189" s="680" t="s">
        <v>140</v>
      </c>
      <c r="G1189" s="680"/>
      <c r="H1189" s="90"/>
    </row>
    <row r="1190" spans="1:8" s="35" customFormat="1" ht="48" customHeight="1">
      <c r="A1190" s="680" t="s">
        <v>139</v>
      </c>
      <c r="B1190" s="680"/>
      <c r="C1190" s="669"/>
      <c r="D1190" s="669"/>
      <c r="E1190" s="669"/>
      <c r="F1190" s="684" t="s">
        <v>138</v>
      </c>
      <c r="G1190" s="684"/>
      <c r="H1190" s="91"/>
    </row>
    <row r="1191" spans="1:8" s="35" customFormat="1" ht="48" customHeight="1">
      <c r="A1191" s="669" t="s">
        <v>137</v>
      </c>
      <c r="B1191" s="685" t="s">
        <v>108</v>
      </c>
      <c r="C1191" s="685" t="s">
        <v>109</v>
      </c>
      <c r="D1191" s="685" t="s">
        <v>136</v>
      </c>
      <c r="E1191" s="685"/>
      <c r="F1191" s="685"/>
      <c r="G1191" s="685"/>
      <c r="H1191" s="669" t="s">
        <v>135</v>
      </c>
    </row>
    <row r="1192" spans="1:8" s="35" customFormat="1" ht="48" customHeight="1">
      <c r="A1192" s="669"/>
      <c r="B1192" s="685"/>
      <c r="C1192" s="685"/>
      <c r="D1192" s="92" t="s">
        <v>7</v>
      </c>
      <c r="E1192" s="92" t="s">
        <v>150</v>
      </c>
      <c r="F1192" s="92" t="s">
        <v>265</v>
      </c>
      <c r="G1192" s="92" t="s">
        <v>134</v>
      </c>
      <c r="H1192" s="669"/>
    </row>
    <row r="1193" spans="1:8" s="35" customFormat="1" ht="48" customHeight="1">
      <c r="A1193" s="52"/>
      <c r="B1193" s="68" t="s">
        <v>132</v>
      </c>
      <c r="C1193" s="92"/>
      <c r="D1193" s="92"/>
      <c r="E1193" s="92"/>
      <c r="F1193" s="92"/>
      <c r="G1193" s="92"/>
      <c r="H1193" s="93"/>
    </row>
    <row r="1194" spans="1:8" s="35" customFormat="1" ht="25.5" customHeight="1">
      <c r="A1194" s="97"/>
      <c r="B1194" s="68"/>
      <c r="C1194" s="96"/>
      <c r="D1194" s="92"/>
      <c r="E1194" s="92"/>
      <c r="F1194" s="92"/>
      <c r="G1194" s="92"/>
      <c r="H1194" s="93"/>
    </row>
    <row r="1195" spans="1:8" s="35" customFormat="1" ht="158.25" customHeight="1">
      <c r="A1195" s="52">
        <v>11</v>
      </c>
      <c r="B1195" s="53" t="s">
        <v>50</v>
      </c>
      <c r="C1195" s="62"/>
      <c r="D1195" s="92"/>
      <c r="E1195" s="92"/>
      <c r="F1195" s="92"/>
      <c r="G1195" s="92"/>
      <c r="H1195" s="93"/>
    </row>
    <row r="1196" spans="1:8" s="35" customFormat="1" ht="55.5" customHeight="1">
      <c r="A1196" s="62"/>
      <c r="B1196" s="104" t="s">
        <v>481</v>
      </c>
      <c r="C1196" s="62"/>
      <c r="D1196" s="92"/>
      <c r="E1196" s="92"/>
      <c r="F1196" s="92"/>
      <c r="G1196" s="92"/>
      <c r="H1196" s="93"/>
    </row>
    <row r="1197" spans="1:8" s="35" customFormat="1" ht="63" customHeight="1">
      <c r="A1197" s="62"/>
      <c r="B1197" s="61" t="s">
        <v>462</v>
      </c>
      <c r="C1197" s="65"/>
      <c r="D1197" s="63">
        <v>2</v>
      </c>
      <c r="E1197" s="63">
        <v>2.16</v>
      </c>
      <c r="F1197" s="63">
        <v>0.75</v>
      </c>
      <c r="G1197" s="63">
        <v>3.04</v>
      </c>
      <c r="H1197" s="64">
        <f t="shared" ref="H1197" si="40">(E1197+F1197)*D1197*G1197</f>
        <v>17.692800000000002</v>
      </c>
    </row>
    <row r="1198" spans="1:8" s="35" customFormat="1" ht="63" customHeight="1">
      <c r="A1198" s="62"/>
      <c r="B1198" s="61" t="s">
        <v>463</v>
      </c>
      <c r="C1198" s="62"/>
      <c r="D1198" s="63">
        <v>1</v>
      </c>
      <c r="E1198" s="63">
        <v>2.16</v>
      </c>
      <c r="F1198" s="63">
        <v>1.08</v>
      </c>
      <c r="G1198" s="63">
        <v>2.33</v>
      </c>
      <c r="H1198" s="64">
        <f>D1198*3.145*F1198*G1198</f>
        <v>7.9140780000000008</v>
      </c>
    </row>
    <row r="1199" spans="1:8" s="35" customFormat="1" ht="63" customHeight="1">
      <c r="A1199" s="62"/>
      <c r="B1199" s="61" t="s">
        <v>464</v>
      </c>
      <c r="C1199" s="65"/>
      <c r="D1199" s="63">
        <v>2</v>
      </c>
      <c r="E1199" s="63">
        <v>1.08</v>
      </c>
      <c r="F1199" s="63">
        <v>1.1599999999999999</v>
      </c>
      <c r="G1199" s="63">
        <v>0.99</v>
      </c>
      <c r="H1199" s="64">
        <f t="shared" ref="H1199:H1202" si="41">(E1199+F1199)*D1199*G1199</f>
        <v>4.4352</v>
      </c>
    </row>
    <row r="1200" spans="1:8" s="35" customFormat="1" ht="63" customHeight="1">
      <c r="A1200" s="62"/>
      <c r="B1200" s="61" t="s">
        <v>465</v>
      </c>
      <c r="C1200" s="62"/>
      <c r="D1200" s="63">
        <v>2</v>
      </c>
      <c r="E1200" s="63">
        <v>1.08</v>
      </c>
      <c r="F1200" s="63">
        <v>1.1599999999999999</v>
      </c>
      <c r="G1200" s="63">
        <v>0.5</v>
      </c>
      <c r="H1200" s="64">
        <f t="shared" si="41"/>
        <v>2.2400000000000002</v>
      </c>
    </row>
    <row r="1201" spans="1:8" s="35" customFormat="1" ht="63" customHeight="1">
      <c r="A1201" s="62"/>
      <c r="B1201" s="61" t="s">
        <v>466</v>
      </c>
      <c r="C1201" s="62"/>
      <c r="D1201" s="63">
        <v>2</v>
      </c>
      <c r="E1201" s="63">
        <v>1.125</v>
      </c>
      <c r="F1201" s="63">
        <v>1.25</v>
      </c>
      <c r="G1201" s="63">
        <v>0.5</v>
      </c>
      <c r="H1201" s="64">
        <f t="shared" si="41"/>
        <v>2.375</v>
      </c>
    </row>
    <row r="1202" spans="1:8" s="35" customFormat="1" ht="63" customHeight="1">
      <c r="A1202" s="62"/>
      <c r="B1202" s="61" t="s">
        <v>404</v>
      </c>
      <c r="C1202" s="62"/>
      <c r="D1202" s="63">
        <v>2</v>
      </c>
      <c r="E1202" s="63">
        <v>1.33</v>
      </c>
      <c r="F1202" s="63">
        <v>1.1599999999999999</v>
      </c>
      <c r="G1202" s="63">
        <v>1</v>
      </c>
      <c r="H1202" s="64">
        <f t="shared" si="41"/>
        <v>4.9800000000000004</v>
      </c>
    </row>
    <row r="1203" spans="1:8" s="35" customFormat="1" ht="63" customHeight="1">
      <c r="A1203" s="62"/>
      <c r="B1203" s="61" t="s">
        <v>463</v>
      </c>
      <c r="C1203" s="62"/>
      <c r="D1203" s="63">
        <v>1</v>
      </c>
      <c r="E1203" s="63">
        <v>1.5</v>
      </c>
      <c r="F1203" s="63">
        <v>1.08</v>
      </c>
      <c r="G1203" s="63">
        <v>2.33</v>
      </c>
      <c r="H1203" s="64">
        <f>D1203*3.145*F1203*G1203</f>
        <v>7.9140780000000008</v>
      </c>
    </row>
    <row r="1204" spans="1:8" s="35" customFormat="1" ht="63" customHeight="1">
      <c r="A1204" s="62"/>
      <c r="B1204" s="61" t="s">
        <v>467</v>
      </c>
      <c r="C1204" s="62"/>
      <c r="D1204" s="63">
        <v>2</v>
      </c>
      <c r="E1204" s="63">
        <v>3</v>
      </c>
      <c r="F1204" s="63">
        <v>3</v>
      </c>
      <c r="G1204" s="63">
        <v>3</v>
      </c>
      <c r="H1204" s="64">
        <f t="shared" ref="H1204:H1207" si="42">(E1204+F1204)*D1204*G1204</f>
        <v>36</v>
      </c>
    </row>
    <row r="1205" spans="1:8" s="35" customFormat="1" ht="63" customHeight="1">
      <c r="A1205" s="62"/>
      <c r="B1205" s="61" t="s">
        <v>468</v>
      </c>
      <c r="C1205" s="62"/>
      <c r="D1205" s="63">
        <v>2</v>
      </c>
      <c r="E1205" s="63">
        <v>1.5</v>
      </c>
      <c r="F1205" s="63">
        <v>1</v>
      </c>
      <c r="G1205" s="63">
        <v>0.57999999999999996</v>
      </c>
      <c r="H1205" s="64">
        <f t="shared" si="42"/>
        <v>2.9</v>
      </c>
    </row>
    <row r="1206" spans="1:8" s="35" customFormat="1" ht="63" customHeight="1">
      <c r="A1206" s="62"/>
      <c r="B1206" s="61" t="s">
        <v>469</v>
      </c>
      <c r="C1206" s="65"/>
      <c r="D1206" s="63">
        <v>2</v>
      </c>
      <c r="E1206" s="63">
        <v>1.5</v>
      </c>
      <c r="F1206" s="63">
        <v>1</v>
      </c>
      <c r="G1206" s="63">
        <v>1.95</v>
      </c>
      <c r="H1206" s="64">
        <f t="shared" si="42"/>
        <v>9.75</v>
      </c>
    </row>
    <row r="1207" spans="1:8" s="35" customFormat="1" ht="63" customHeight="1">
      <c r="A1207" s="62"/>
      <c r="B1207" s="61" t="s">
        <v>195</v>
      </c>
      <c r="C1207" s="62"/>
      <c r="D1207" s="63">
        <v>2</v>
      </c>
      <c r="E1207" s="63">
        <v>1.5</v>
      </c>
      <c r="F1207" s="63">
        <v>1</v>
      </c>
      <c r="G1207" s="63">
        <v>6.75</v>
      </c>
      <c r="H1207" s="64">
        <f t="shared" si="42"/>
        <v>33.75</v>
      </c>
    </row>
    <row r="1208" spans="1:8" s="35" customFormat="1" ht="63" customHeight="1">
      <c r="A1208" s="62"/>
      <c r="B1208" s="61" t="s">
        <v>470</v>
      </c>
      <c r="C1208" s="62"/>
      <c r="D1208" s="63">
        <v>3</v>
      </c>
      <c r="E1208" s="63">
        <v>0.66</v>
      </c>
      <c r="F1208" s="63">
        <v>0.66</v>
      </c>
      <c r="G1208" s="63">
        <v>2.16</v>
      </c>
      <c r="H1208" s="64">
        <f>D1208*3.145*F1208*G1208</f>
        <v>13.450536000000003</v>
      </c>
    </row>
    <row r="1209" spans="1:8" s="35" customFormat="1" ht="63" customHeight="1">
      <c r="A1209" s="62"/>
      <c r="B1209" s="61" t="s">
        <v>471</v>
      </c>
      <c r="C1209" s="62"/>
      <c r="D1209" s="63">
        <v>2</v>
      </c>
      <c r="E1209" s="63">
        <v>1.66</v>
      </c>
      <c r="F1209" s="63">
        <v>0.41</v>
      </c>
      <c r="G1209" s="63">
        <v>3.33</v>
      </c>
      <c r="H1209" s="64">
        <f t="shared" ref="H1209:H1210" si="43">(E1209+F1209)*D1209*G1209</f>
        <v>13.786199999999999</v>
      </c>
    </row>
    <row r="1210" spans="1:8" s="35" customFormat="1" ht="63" customHeight="1">
      <c r="A1210" s="62"/>
      <c r="B1210" s="61" t="s">
        <v>471</v>
      </c>
      <c r="C1210" s="62"/>
      <c r="D1210" s="63">
        <v>2</v>
      </c>
      <c r="E1210" s="63">
        <v>1.66</v>
      </c>
      <c r="F1210" s="63">
        <v>0.41</v>
      </c>
      <c r="G1210" s="63">
        <v>3.33</v>
      </c>
      <c r="H1210" s="64">
        <f t="shared" si="43"/>
        <v>13.786199999999999</v>
      </c>
    </row>
    <row r="1211" spans="1:8" s="35" customFormat="1" ht="38.25" customHeight="1">
      <c r="A1211" s="62"/>
      <c r="B1211" s="66"/>
      <c r="C1211" s="62"/>
      <c r="D1211" s="63"/>
      <c r="E1211" s="63"/>
      <c r="F1211" s="63"/>
      <c r="G1211" s="63"/>
      <c r="H1211" s="64"/>
    </row>
    <row r="1212" spans="1:8" s="35" customFormat="1" ht="48" customHeight="1">
      <c r="A1212" s="62"/>
      <c r="B1212" s="133" t="s">
        <v>128</v>
      </c>
      <c r="C1212" s="134" t="s">
        <v>173</v>
      </c>
      <c r="D1212" s="133"/>
      <c r="E1212" s="135"/>
      <c r="F1212" s="135"/>
      <c r="G1212" s="135"/>
      <c r="H1212" s="67">
        <f>SUM(H1197:H1211)</f>
        <v>170.97409200000004</v>
      </c>
    </row>
    <row r="1213" spans="1:8" ht="60">
      <c r="A1213" s="670" t="s">
        <v>146</v>
      </c>
      <c r="B1213" s="671"/>
      <c r="C1213" s="671"/>
      <c r="D1213" s="671"/>
      <c r="E1213" s="671"/>
      <c r="F1213" s="671"/>
      <c r="G1213" s="671"/>
      <c r="H1213" s="672"/>
    </row>
    <row r="1214" spans="1:8" ht="45">
      <c r="A1214" s="673" t="s">
        <v>145</v>
      </c>
      <c r="B1214" s="674"/>
      <c r="C1214" s="674"/>
      <c r="D1214" s="674"/>
      <c r="E1214" s="674"/>
      <c r="F1214" s="674"/>
      <c r="G1214" s="674"/>
      <c r="H1214" s="675"/>
    </row>
    <row r="1215" spans="1:8" ht="35.25">
      <c r="A1215" s="676"/>
      <c r="B1215" s="677"/>
      <c r="C1215" s="677"/>
      <c r="D1215" s="677"/>
      <c r="E1215" s="677"/>
      <c r="F1215" s="677"/>
      <c r="G1215" s="677"/>
      <c r="H1215" s="678"/>
    </row>
    <row r="1216" spans="1:8" ht="33.75">
      <c r="A1216" s="679"/>
      <c r="B1216" s="679"/>
      <c r="C1216" s="679"/>
      <c r="D1216" s="679"/>
      <c r="E1216" s="679"/>
      <c r="F1216" s="679"/>
      <c r="G1216" s="679"/>
      <c r="H1216" s="679"/>
    </row>
    <row r="1217" spans="1:8" ht="45" customHeight="1">
      <c r="A1217" s="680" t="s">
        <v>144</v>
      </c>
      <c r="B1217" s="680"/>
      <c r="C1217" s="669" t="s">
        <v>143</v>
      </c>
      <c r="D1217" s="669"/>
      <c r="E1217" s="669"/>
      <c r="F1217" s="680" t="s">
        <v>142</v>
      </c>
      <c r="G1217" s="680"/>
      <c r="H1217" s="89">
        <v>45166</v>
      </c>
    </row>
    <row r="1218" spans="1:8" ht="45" customHeight="1">
      <c r="A1218" s="680" t="s">
        <v>141</v>
      </c>
      <c r="B1218" s="680"/>
      <c r="C1218" s="669"/>
      <c r="D1218" s="669"/>
      <c r="E1218" s="669"/>
      <c r="F1218" s="680" t="s">
        <v>140</v>
      </c>
      <c r="G1218" s="680"/>
      <c r="H1218" s="90"/>
    </row>
    <row r="1219" spans="1:8" ht="45" customHeight="1">
      <c r="A1219" s="680" t="s">
        <v>139</v>
      </c>
      <c r="B1219" s="680"/>
      <c r="C1219" s="669"/>
      <c r="D1219" s="669"/>
      <c r="E1219" s="669"/>
      <c r="F1219" s="684" t="s">
        <v>138</v>
      </c>
      <c r="G1219" s="684"/>
      <c r="H1219" s="91"/>
    </row>
    <row r="1220" spans="1:8" ht="37.5">
      <c r="A1220" s="669" t="s">
        <v>137</v>
      </c>
      <c r="B1220" s="685" t="s">
        <v>108</v>
      </c>
      <c r="C1220" s="685" t="s">
        <v>109</v>
      </c>
      <c r="D1220" s="685" t="s">
        <v>136</v>
      </c>
      <c r="E1220" s="685"/>
      <c r="F1220" s="685"/>
      <c r="G1220" s="685"/>
      <c r="H1220" s="669" t="s">
        <v>135</v>
      </c>
    </row>
    <row r="1221" spans="1:8" ht="50.25" customHeight="1">
      <c r="A1221" s="669"/>
      <c r="B1221" s="685"/>
      <c r="C1221" s="685"/>
      <c r="D1221" s="92" t="s">
        <v>7</v>
      </c>
      <c r="E1221" s="92" t="s">
        <v>150</v>
      </c>
      <c r="F1221" s="92" t="s">
        <v>265</v>
      </c>
      <c r="G1221" s="92" t="s">
        <v>134</v>
      </c>
      <c r="H1221" s="669"/>
    </row>
    <row r="1222" spans="1:8" ht="37.5">
      <c r="A1222" s="52"/>
      <c r="B1222" s="68" t="s">
        <v>132</v>
      </c>
      <c r="C1222" s="92"/>
      <c r="D1222" s="92"/>
      <c r="E1222" s="92"/>
      <c r="F1222" s="92"/>
      <c r="G1222" s="92"/>
      <c r="H1222" s="93"/>
    </row>
    <row r="1223" spans="1:8" ht="37.5">
      <c r="A1223" s="97"/>
      <c r="B1223" s="68"/>
      <c r="C1223" s="96"/>
      <c r="D1223" s="92"/>
      <c r="E1223" s="92"/>
      <c r="F1223" s="92"/>
      <c r="G1223" s="92"/>
      <c r="H1223" s="93"/>
    </row>
    <row r="1224" spans="1:8" ht="177" customHeight="1">
      <c r="A1224" s="52">
        <v>11</v>
      </c>
      <c r="B1224" s="53" t="s">
        <v>50</v>
      </c>
      <c r="C1224" s="62"/>
      <c r="D1224" s="92"/>
      <c r="E1224" s="92"/>
      <c r="F1224" s="92"/>
      <c r="G1224" s="92"/>
      <c r="H1224" s="93"/>
    </row>
    <row r="1225" spans="1:8" ht="42.75" customHeight="1">
      <c r="A1225" s="62"/>
      <c r="B1225" s="104" t="s">
        <v>267</v>
      </c>
      <c r="C1225" s="62"/>
      <c r="D1225" s="92"/>
      <c r="E1225" s="92"/>
      <c r="F1225" s="92"/>
      <c r="G1225" s="92"/>
      <c r="H1225" s="93"/>
    </row>
    <row r="1226" spans="1:8" ht="42.75" customHeight="1">
      <c r="A1226" s="62"/>
      <c r="B1226" s="61" t="s">
        <v>268</v>
      </c>
      <c r="C1226" s="62"/>
      <c r="D1226" s="63">
        <v>16</v>
      </c>
      <c r="E1226" s="63">
        <v>0.5</v>
      </c>
      <c r="F1226" s="63">
        <v>0.5</v>
      </c>
      <c r="G1226" s="63">
        <v>0.83</v>
      </c>
      <c r="H1226" s="64">
        <f>D1226*3.145*F1226*G1226</f>
        <v>20.8828</v>
      </c>
    </row>
    <row r="1227" spans="1:8" ht="42.75" customHeight="1">
      <c r="A1227" s="62"/>
      <c r="B1227" s="61" t="s">
        <v>269</v>
      </c>
      <c r="C1227" s="62"/>
      <c r="D1227" s="63">
        <v>2</v>
      </c>
      <c r="E1227" s="63">
        <v>0.75</v>
      </c>
      <c r="F1227" s="63">
        <v>0.75</v>
      </c>
      <c r="G1227" s="63">
        <v>1</v>
      </c>
      <c r="H1227" s="64">
        <f t="shared" ref="H1227:H1245" si="44">(E1227+F1227)*D1227*G1227</f>
        <v>3</v>
      </c>
    </row>
    <row r="1228" spans="1:8" ht="42.75" customHeight="1">
      <c r="A1228" s="62"/>
      <c r="B1228" s="61" t="s">
        <v>269</v>
      </c>
      <c r="C1228" s="62"/>
      <c r="D1228" s="63">
        <v>2</v>
      </c>
      <c r="E1228" s="63">
        <v>0.75</v>
      </c>
      <c r="F1228" s="63">
        <v>0.75</v>
      </c>
      <c r="G1228" s="63">
        <v>1</v>
      </c>
      <c r="H1228" s="64">
        <f t="shared" si="44"/>
        <v>3</v>
      </c>
    </row>
    <row r="1229" spans="1:8" ht="42.75" customHeight="1">
      <c r="A1229" s="62"/>
      <c r="B1229" s="61" t="s">
        <v>269</v>
      </c>
      <c r="C1229" s="62"/>
      <c r="D1229" s="63">
        <v>2</v>
      </c>
      <c r="E1229" s="63">
        <v>0.75</v>
      </c>
      <c r="F1229" s="63">
        <v>0.75</v>
      </c>
      <c r="G1229" s="63">
        <v>1</v>
      </c>
      <c r="H1229" s="64">
        <f t="shared" si="44"/>
        <v>3</v>
      </c>
    </row>
    <row r="1230" spans="1:8" ht="42.75" customHeight="1">
      <c r="A1230" s="62"/>
      <c r="B1230" s="61" t="s">
        <v>270</v>
      </c>
      <c r="C1230" s="62"/>
      <c r="D1230" s="63">
        <v>2</v>
      </c>
      <c r="E1230" s="63">
        <v>1.25</v>
      </c>
      <c r="F1230" s="63">
        <v>1.25</v>
      </c>
      <c r="G1230" s="63">
        <v>1</v>
      </c>
      <c r="H1230" s="64">
        <f t="shared" si="44"/>
        <v>5</v>
      </c>
    </row>
    <row r="1231" spans="1:8" ht="42.75" customHeight="1">
      <c r="A1231" s="62"/>
      <c r="B1231" s="61" t="s">
        <v>270</v>
      </c>
      <c r="C1231" s="62"/>
      <c r="D1231" s="63">
        <v>2</v>
      </c>
      <c r="E1231" s="63">
        <v>1.25</v>
      </c>
      <c r="F1231" s="63">
        <v>1.25</v>
      </c>
      <c r="G1231" s="63">
        <v>1</v>
      </c>
      <c r="H1231" s="64">
        <f t="shared" si="44"/>
        <v>5</v>
      </c>
    </row>
    <row r="1232" spans="1:8" ht="42.75" customHeight="1">
      <c r="A1232" s="62"/>
      <c r="B1232" s="61" t="s">
        <v>269</v>
      </c>
      <c r="C1232" s="62"/>
      <c r="D1232" s="63">
        <v>2</v>
      </c>
      <c r="E1232" s="63">
        <v>0.75</v>
      </c>
      <c r="F1232" s="63">
        <v>0.75</v>
      </c>
      <c r="G1232" s="63">
        <v>1</v>
      </c>
      <c r="H1232" s="64">
        <f t="shared" si="44"/>
        <v>3</v>
      </c>
    </row>
    <row r="1233" spans="1:8" ht="42.75" customHeight="1">
      <c r="A1233" s="62"/>
      <c r="B1233" s="61" t="s">
        <v>271</v>
      </c>
      <c r="C1233" s="62"/>
      <c r="D1233" s="63">
        <v>2</v>
      </c>
      <c r="E1233" s="63">
        <v>1</v>
      </c>
      <c r="F1233" s="63">
        <v>1</v>
      </c>
      <c r="G1233" s="63">
        <v>1</v>
      </c>
      <c r="H1233" s="64">
        <f t="shared" si="44"/>
        <v>4</v>
      </c>
    </row>
    <row r="1234" spans="1:8" ht="42.75" customHeight="1">
      <c r="A1234" s="62"/>
      <c r="B1234" s="61" t="s">
        <v>271</v>
      </c>
      <c r="C1234" s="62"/>
      <c r="D1234" s="63">
        <v>2</v>
      </c>
      <c r="E1234" s="63">
        <v>1</v>
      </c>
      <c r="F1234" s="63">
        <v>1</v>
      </c>
      <c r="G1234" s="63">
        <v>1</v>
      </c>
      <c r="H1234" s="64">
        <f t="shared" si="44"/>
        <v>4</v>
      </c>
    </row>
    <row r="1235" spans="1:8" ht="42.75" customHeight="1">
      <c r="A1235" s="62"/>
      <c r="B1235" s="61" t="s">
        <v>270</v>
      </c>
      <c r="C1235" s="62"/>
      <c r="D1235" s="63">
        <v>2</v>
      </c>
      <c r="E1235" s="63">
        <v>1.25</v>
      </c>
      <c r="F1235" s="63">
        <v>1.25</v>
      </c>
      <c r="G1235" s="63">
        <v>1</v>
      </c>
      <c r="H1235" s="64">
        <f t="shared" si="44"/>
        <v>5</v>
      </c>
    </row>
    <row r="1236" spans="1:8" ht="42.75" customHeight="1">
      <c r="A1236" s="62"/>
      <c r="B1236" s="61" t="s">
        <v>271</v>
      </c>
      <c r="C1236" s="62"/>
      <c r="D1236" s="63">
        <v>2</v>
      </c>
      <c r="E1236" s="63">
        <v>1</v>
      </c>
      <c r="F1236" s="63">
        <v>1</v>
      </c>
      <c r="G1236" s="63">
        <v>1</v>
      </c>
      <c r="H1236" s="64">
        <f t="shared" si="44"/>
        <v>4</v>
      </c>
    </row>
    <row r="1237" spans="1:8" ht="42.75" customHeight="1">
      <c r="A1237" s="62"/>
      <c r="B1237" s="61" t="s">
        <v>271</v>
      </c>
      <c r="C1237" s="62"/>
      <c r="D1237" s="63">
        <v>2</v>
      </c>
      <c r="E1237" s="63">
        <v>1</v>
      </c>
      <c r="F1237" s="63">
        <v>1</v>
      </c>
      <c r="G1237" s="63">
        <v>1</v>
      </c>
      <c r="H1237" s="64">
        <f t="shared" si="44"/>
        <v>4</v>
      </c>
    </row>
    <row r="1238" spans="1:8" ht="42.75" customHeight="1">
      <c r="A1238" s="62"/>
      <c r="B1238" s="61" t="s">
        <v>270</v>
      </c>
      <c r="C1238" s="62"/>
      <c r="D1238" s="63">
        <v>2</v>
      </c>
      <c r="E1238" s="63">
        <v>1.25</v>
      </c>
      <c r="F1238" s="63">
        <v>1.25</v>
      </c>
      <c r="G1238" s="63">
        <v>1</v>
      </c>
      <c r="H1238" s="64">
        <f t="shared" si="44"/>
        <v>5</v>
      </c>
    </row>
    <row r="1239" spans="1:8" ht="42.75" customHeight="1">
      <c r="A1239" s="62"/>
      <c r="B1239" s="61" t="s">
        <v>270</v>
      </c>
      <c r="C1239" s="62"/>
      <c r="D1239" s="63">
        <v>2</v>
      </c>
      <c r="E1239" s="63">
        <v>1.25</v>
      </c>
      <c r="F1239" s="63">
        <v>1.25</v>
      </c>
      <c r="G1239" s="63">
        <v>1</v>
      </c>
      <c r="H1239" s="64">
        <f t="shared" si="44"/>
        <v>5</v>
      </c>
    </row>
    <row r="1240" spans="1:8" ht="42.75" customHeight="1">
      <c r="A1240" s="62"/>
      <c r="B1240" s="61" t="s">
        <v>272</v>
      </c>
      <c r="C1240" s="62"/>
      <c r="D1240" s="63">
        <v>2</v>
      </c>
      <c r="E1240" s="63">
        <v>0.5</v>
      </c>
      <c r="F1240" s="63">
        <v>0.5</v>
      </c>
      <c r="G1240" s="63">
        <v>1</v>
      </c>
      <c r="H1240" s="64">
        <f t="shared" si="44"/>
        <v>2</v>
      </c>
    </row>
    <row r="1241" spans="1:8" ht="42.75" customHeight="1">
      <c r="A1241" s="62"/>
      <c r="B1241" s="61" t="s">
        <v>272</v>
      </c>
      <c r="C1241" s="62"/>
      <c r="D1241" s="63">
        <v>2</v>
      </c>
      <c r="E1241" s="63">
        <v>0.5</v>
      </c>
      <c r="F1241" s="63">
        <v>0.5</v>
      </c>
      <c r="G1241" s="63">
        <v>1</v>
      </c>
      <c r="H1241" s="64">
        <f t="shared" si="44"/>
        <v>2</v>
      </c>
    </row>
    <row r="1242" spans="1:8" ht="42.75" customHeight="1">
      <c r="A1242" s="62"/>
      <c r="B1242" s="61" t="s">
        <v>272</v>
      </c>
      <c r="C1242" s="62"/>
      <c r="D1242" s="63">
        <v>2</v>
      </c>
      <c r="E1242" s="63">
        <v>0.5</v>
      </c>
      <c r="F1242" s="63">
        <v>0.5</v>
      </c>
      <c r="G1242" s="63">
        <v>1</v>
      </c>
      <c r="H1242" s="64">
        <f t="shared" si="44"/>
        <v>2</v>
      </c>
    </row>
    <row r="1243" spans="1:8" ht="42.75" customHeight="1">
      <c r="A1243" s="62"/>
      <c r="B1243" s="61" t="s">
        <v>272</v>
      </c>
      <c r="C1243" s="62"/>
      <c r="D1243" s="63">
        <v>2</v>
      </c>
      <c r="E1243" s="63">
        <v>0.5</v>
      </c>
      <c r="F1243" s="63">
        <v>0.5</v>
      </c>
      <c r="G1243" s="63">
        <v>1</v>
      </c>
      <c r="H1243" s="64">
        <f t="shared" si="44"/>
        <v>2</v>
      </c>
    </row>
    <row r="1244" spans="1:8" ht="42.75" customHeight="1">
      <c r="A1244" s="62"/>
      <c r="B1244" s="61" t="s">
        <v>271</v>
      </c>
      <c r="C1244" s="62"/>
      <c r="D1244" s="63">
        <v>2</v>
      </c>
      <c r="E1244" s="63">
        <v>1</v>
      </c>
      <c r="F1244" s="63">
        <v>1</v>
      </c>
      <c r="G1244" s="63">
        <v>1</v>
      </c>
      <c r="H1244" s="64">
        <f t="shared" si="44"/>
        <v>4</v>
      </c>
    </row>
    <row r="1245" spans="1:8" ht="42.75" customHeight="1">
      <c r="A1245" s="62"/>
      <c r="B1245" s="61" t="s">
        <v>270</v>
      </c>
      <c r="C1245" s="62"/>
      <c r="D1245" s="63">
        <v>2</v>
      </c>
      <c r="E1245" s="63">
        <v>1.25</v>
      </c>
      <c r="F1245" s="63">
        <v>1.25</v>
      </c>
      <c r="G1245" s="63">
        <v>1</v>
      </c>
      <c r="H1245" s="64">
        <f t="shared" si="44"/>
        <v>5</v>
      </c>
    </row>
    <row r="1246" spans="1:8" ht="42.75" customHeight="1">
      <c r="A1246" s="62"/>
      <c r="B1246" s="133" t="s">
        <v>128</v>
      </c>
      <c r="C1246" s="134" t="s">
        <v>173</v>
      </c>
      <c r="D1246" s="133"/>
      <c r="E1246" s="135"/>
      <c r="F1246" s="135"/>
      <c r="G1246" s="135"/>
      <c r="H1246" s="67">
        <f>SUM(H1226:H1245)</f>
        <v>90.882800000000003</v>
      </c>
    </row>
    <row r="1249" spans="1:8" ht="60">
      <c r="A1249" s="670" t="s">
        <v>146</v>
      </c>
      <c r="B1249" s="671"/>
      <c r="C1249" s="671"/>
      <c r="D1249" s="671"/>
      <c r="E1249" s="671"/>
      <c r="F1249" s="671"/>
      <c r="G1249" s="671"/>
      <c r="H1249" s="672"/>
    </row>
    <row r="1250" spans="1:8" ht="41.25">
      <c r="A1250" s="721" t="s">
        <v>145</v>
      </c>
      <c r="B1250" s="722"/>
      <c r="C1250" s="722"/>
      <c r="D1250" s="722"/>
      <c r="E1250" s="722"/>
      <c r="F1250" s="722"/>
      <c r="G1250" s="722"/>
      <c r="H1250" s="723"/>
    </row>
    <row r="1251" spans="1:8" ht="35.25">
      <c r="A1251" s="676"/>
      <c r="B1251" s="677"/>
      <c r="C1251" s="677"/>
      <c r="D1251" s="677"/>
      <c r="E1251" s="677"/>
      <c r="F1251" s="677"/>
      <c r="G1251" s="677"/>
      <c r="H1251" s="678"/>
    </row>
    <row r="1252" spans="1:8" ht="33.75">
      <c r="A1252" s="679"/>
      <c r="B1252" s="679"/>
      <c r="C1252" s="679"/>
      <c r="D1252" s="679"/>
      <c r="E1252" s="679"/>
      <c r="F1252" s="679"/>
      <c r="G1252" s="679"/>
      <c r="H1252" s="679"/>
    </row>
    <row r="1253" spans="1:8" ht="37.5">
      <c r="A1253" s="680" t="s">
        <v>144</v>
      </c>
      <c r="B1253" s="680"/>
      <c r="C1253" s="669" t="s">
        <v>143</v>
      </c>
      <c r="D1253" s="669"/>
      <c r="E1253" s="669"/>
      <c r="F1253" s="680" t="s">
        <v>142</v>
      </c>
      <c r="G1253" s="680"/>
      <c r="H1253" s="89">
        <v>45149</v>
      </c>
    </row>
    <row r="1254" spans="1:8" ht="37.5">
      <c r="A1254" s="680" t="s">
        <v>141</v>
      </c>
      <c r="B1254" s="680"/>
      <c r="C1254" s="669"/>
      <c r="D1254" s="669"/>
      <c r="E1254" s="669"/>
      <c r="F1254" s="680" t="s">
        <v>140</v>
      </c>
      <c r="G1254" s="680"/>
      <c r="H1254" s="90"/>
    </row>
    <row r="1255" spans="1:8" ht="37.5">
      <c r="A1255" s="680" t="s">
        <v>139</v>
      </c>
      <c r="B1255" s="680"/>
      <c r="C1255" s="669"/>
      <c r="D1255" s="669"/>
      <c r="E1255" s="669"/>
      <c r="F1255" s="684" t="s">
        <v>138</v>
      </c>
      <c r="G1255" s="684"/>
      <c r="H1255" s="91"/>
    </row>
    <row r="1256" spans="1:8" ht="37.5">
      <c r="A1256" s="669" t="s">
        <v>137</v>
      </c>
      <c r="B1256" s="685" t="s">
        <v>108</v>
      </c>
      <c r="C1256" s="685" t="s">
        <v>109</v>
      </c>
      <c r="D1256" s="685" t="s">
        <v>136</v>
      </c>
      <c r="E1256" s="685"/>
      <c r="F1256" s="685"/>
      <c r="G1256" s="685"/>
      <c r="H1256" s="669" t="s">
        <v>135</v>
      </c>
    </row>
    <row r="1257" spans="1:8" ht="37.5">
      <c r="A1257" s="669"/>
      <c r="B1257" s="685"/>
      <c r="C1257" s="685"/>
      <c r="D1257" s="92" t="s">
        <v>7</v>
      </c>
      <c r="E1257" s="92" t="s">
        <v>150</v>
      </c>
      <c r="F1257" s="92" t="s">
        <v>265</v>
      </c>
      <c r="G1257" s="92" t="s">
        <v>134</v>
      </c>
      <c r="H1257" s="669"/>
    </row>
    <row r="1258" spans="1:8" ht="37.5">
      <c r="A1258" s="52"/>
      <c r="B1258" s="68" t="s">
        <v>132</v>
      </c>
      <c r="C1258" s="92"/>
      <c r="D1258" s="92"/>
      <c r="E1258" s="92"/>
      <c r="F1258" s="92"/>
      <c r="G1258" s="92"/>
      <c r="H1258" s="93"/>
    </row>
    <row r="1259" spans="1:8" ht="37.5">
      <c r="A1259" s="97"/>
      <c r="B1259" s="68"/>
      <c r="C1259" s="96"/>
      <c r="D1259" s="92"/>
      <c r="E1259" s="92"/>
      <c r="F1259" s="92"/>
      <c r="G1259" s="92"/>
      <c r="H1259" s="93"/>
    </row>
    <row r="1260" spans="1:8" ht="117">
      <c r="A1260" s="52">
        <v>11</v>
      </c>
      <c r="B1260" s="53" t="s">
        <v>50</v>
      </c>
      <c r="C1260" s="62"/>
      <c r="D1260" s="92"/>
      <c r="E1260" s="92"/>
      <c r="F1260" s="92"/>
      <c r="G1260" s="92"/>
      <c r="H1260" s="93"/>
    </row>
    <row r="1261" spans="1:8" ht="61.5" customHeight="1">
      <c r="A1261" s="62"/>
      <c r="B1261" s="104" t="s">
        <v>402</v>
      </c>
      <c r="C1261" s="62"/>
      <c r="D1261" s="92"/>
      <c r="E1261" s="92"/>
      <c r="F1261" s="92"/>
      <c r="G1261" s="92"/>
      <c r="H1261" s="93"/>
    </row>
    <row r="1262" spans="1:8" ht="37.5" hidden="1">
      <c r="A1262" s="62"/>
      <c r="B1262" s="61" t="s">
        <v>403</v>
      </c>
      <c r="C1262" s="62"/>
      <c r="D1262" s="63">
        <v>2</v>
      </c>
      <c r="E1262" s="63">
        <v>1.33</v>
      </c>
      <c r="F1262" s="63">
        <v>1.1599999999999999</v>
      </c>
      <c r="G1262" s="63">
        <v>0</v>
      </c>
      <c r="H1262" s="64">
        <v>1.56</v>
      </c>
    </row>
    <row r="1263" spans="1:8" ht="47.25" customHeight="1">
      <c r="A1263" s="62"/>
      <c r="B1263" s="61" t="s">
        <v>404</v>
      </c>
      <c r="C1263" s="62"/>
      <c r="D1263" s="63">
        <v>2</v>
      </c>
      <c r="E1263" s="63">
        <v>1.33</v>
      </c>
      <c r="F1263" s="63">
        <v>1.1599999999999999</v>
      </c>
      <c r="G1263" s="63">
        <v>8</v>
      </c>
      <c r="H1263" s="64">
        <f t="shared" ref="H1263:H1275" si="45">(E1263+F1263)*D1263*G1263</f>
        <v>39.840000000000003</v>
      </c>
    </row>
    <row r="1264" spans="1:8" ht="47.25" customHeight="1">
      <c r="A1264" s="62"/>
      <c r="B1264" s="61" t="s">
        <v>405</v>
      </c>
      <c r="C1264" s="65"/>
      <c r="D1264" s="63">
        <v>2</v>
      </c>
      <c r="E1264" s="63">
        <v>1.33</v>
      </c>
      <c r="F1264" s="63">
        <v>1.1599999999999999</v>
      </c>
      <c r="G1264" s="63">
        <v>2.12</v>
      </c>
      <c r="H1264" s="64">
        <f t="shared" si="45"/>
        <v>10.557600000000001</v>
      </c>
    </row>
    <row r="1265" spans="1:8" ht="47.25" customHeight="1">
      <c r="A1265" s="62"/>
      <c r="B1265" s="61" t="s">
        <v>404</v>
      </c>
      <c r="C1265" s="62"/>
      <c r="D1265" s="63">
        <v>2</v>
      </c>
      <c r="E1265" s="63">
        <v>1.33</v>
      </c>
      <c r="F1265" s="63">
        <v>1.1599999999999999</v>
      </c>
      <c r="G1265" s="63">
        <v>1.91</v>
      </c>
      <c r="H1265" s="64">
        <f t="shared" si="45"/>
        <v>9.5118000000000009</v>
      </c>
    </row>
    <row r="1266" spans="1:8" ht="47.25" customHeight="1">
      <c r="A1266" s="62"/>
      <c r="B1266" s="61" t="s">
        <v>406</v>
      </c>
      <c r="C1266" s="65"/>
      <c r="D1266" s="63">
        <v>2</v>
      </c>
      <c r="E1266" s="63">
        <v>1.33</v>
      </c>
      <c r="F1266" s="63">
        <v>1.1599999999999999</v>
      </c>
      <c r="G1266" s="63">
        <v>0.91</v>
      </c>
      <c r="H1266" s="64">
        <f t="shared" si="45"/>
        <v>4.5318000000000005</v>
      </c>
    </row>
    <row r="1267" spans="1:8" ht="47.25" customHeight="1">
      <c r="A1267" s="62"/>
      <c r="B1267" s="61" t="s">
        <v>407</v>
      </c>
      <c r="C1267" s="62"/>
      <c r="D1267" s="63">
        <v>2</v>
      </c>
      <c r="E1267" s="63">
        <v>1.33</v>
      </c>
      <c r="F1267" s="63">
        <v>1.1599999999999999</v>
      </c>
      <c r="G1267" s="63">
        <v>1.33</v>
      </c>
      <c r="H1267" s="64">
        <f t="shared" si="45"/>
        <v>6.6234000000000011</v>
      </c>
    </row>
    <row r="1268" spans="1:8" ht="47.25" customHeight="1">
      <c r="A1268" s="62"/>
      <c r="B1268" s="61" t="s">
        <v>406</v>
      </c>
      <c r="C1268" s="65"/>
      <c r="D1268" s="63">
        <v>2</v>
      </c>
      <c r="E1268" s="63">
        <v>1.33</v>
      </c>
      <c r="F1268" s="63">
        <v>1.1599999999999999</v>
      </c>
      <c r="G1268" s="63">
        <v>0.91</v>
      </c>
      <c r="H1268" s="64">
        <f t="shared" si="45"/>
        <v>4.5318000000000005</v>
      </c>
    </row>
    <row r="1269" spans="1:8" ht="47.25" customHeight="1">
      <c r="A1269" s="62"/>
      <c r="B1269" s="61" t="s">
        <v>404</v>
      </c>
      <c r="C1269" s="62"/>
      <c r="D1269" s="63">
        <v>2</v>
      </c>
      <c r="E1269" s="63">
        <v>1.33</v>
      </c>
      <c r="F1269" s="63">
        <v>1.1599999999999999</v>
      </c>
      <c r="G1269" s="63">
        <v>2.75</v>
      </c>
      <c r="H1269" s="64">
        <f t="shared" si="45"/>
        <v>13.695</v>
      </c>
    </row>
    <row r="1270" spans="1:8" ht="47.25" customHeight="1">
      <c r="A1270" s="62"/>
      <c r="B1270" s="61" t="s">
        <v>408</v>
      </c>
      <c r="C1270" s="65"/>
      <c r="D1270" s="63">
        <v>2</v>
      </c>
      <c r="E1270" s="63">
        <v>2.16</v>
      </c>
      <c r="F1270" s="63">
        <v>0.66</v>
      </c>
      <c r="G1270" s="63">
        <v>2.78</v>
      </c>
      <c r="H1270" s="64">
        <f t="shared" si="45"/>
        <v>15.6792</v>
      </c>
    </row>
    <row r="1271" spans="1:8" ht="47.25" customHeight="1">
      <c r="A1271" s="62"/>
      <c r="B1271" s="61" t="s">
        <v>407</v>
      </c>
      <c r="C1271" s="62"/>
      <c r="D1271" s="63">
        <v>2</v>
      </c>
      <c r="E1271" s="63">
        <v>1.33</v>
      </c>
      <c r="F1271" s="63">
        <v>1.1599999999999999</v>
      </c>
      <c r="G1271" s="63">
        <v>1</v>
      </c>
      <c r="H1271" s="64">
        <f t="shared" si="45"/>
        <v>4.9800000000000004</v>
      </c>
    </row>
    <row r="1272" spans="1:8" ht="47.25" customHeight="1">
      <c r="A1272" s="62"/>
      <c r="B1272" s="61" t="s">
        <v>409</v>
      </c>
      <c r="C1272" s="62"/>
      <c r="D1272" s="63">
        <v>2</v>
      </c>
      <c r="E1272" s="63">
        <v>2.16</v>
      </c>
      <c r="F1272" s="63">
        <v>0.66</v>
      </c>
      <c r="G1272" s="63">
        <v>2.5</v>
      </c>
      <c r="H1272" s="64">
        <f t="shared" si="45"/>
        <v>14.100000000000001</v>
      </c>
    </row>
    <row r="1273" spans="1:8" ht="47.25" customHeight="1">
      <c r="A1273" s="62"/>
      <c r="B1273" s="61" t="s">
        <v>195</v>
      </c>
      <c r="C1273" s="62"/>
      <c r="D1273" s="63">
        <v>2</v>
      </c>
      <c r="E1273" s="63">
        <v>1.5</v>
      </c>
      <c r="F1273" s="63">
        <v>1</v>
      </c>
      <c r="G1273" s="63">
        <v>19.329999999999998</v>
      </c>
      <c r="H1273" s="64">
        <f t="shared" si="45"/>
        <v>96.649999999999991</v>
      </c>
    </row>
    <row r="1274" spans="1:8" ht="47.25" customHeight="1">
      <c r="A1274" s="62"/>
      <c r="B1274" s="61" t="s">
        <v>410</v>
      </c>
      <c r="C1274" s="65"/>
      <c r="D1274" s="63">
        <v>2</v>
      </c>
      <c r="E1274" s="63">
        <v>1.5</v>
      </c>
      <c r="F1274" s="63">
        <v>1</v>
      </c>
      <c r="G1274" s="63">
        <v>2.2400000000000002</v>
      </c>
      <c r="H1274" s="64">
        <f t="shared" si="45"/>
        <v>11.200000000000001</v>
      </c>
    </row>
    <row r="1275" spans="1:8" ht="47.25" customHeight="1">
      <c r="A1275" s="62"/>
      <c r="B1275" s="61" t="s">
        <v>195</v>
      </c>
      <c r="C1275" s="62"/>
      <c r="D1275" s="63">
        <v>2</v>
      </c>
      <c r="E1275" s="63">
        <v>1.5</v>
      </c>
      <c r="F1275" s="63">
        <v>1</v>
      </c>
      <c r="G1275" s="63">
        <v>10.91</v>
      </c>
      <c r="H1275" s="64">
        <f t="shared" si="45"/>
        <v>54.55</v>
      </c>
    </row>
    <row r="1276" spans="1:8" ht="47.25" customHeight="1">
      <c r="A1276" s="62"/>
      <c r="B1276" s="61" t="s">
        <v>411</v>
      </c>
      <c r="C1276" s="62"/>
      <c r="D1276" s="63">
        <v>2</v>
      </c>
      <c r="E1276" s="63">
        <v>1.5</v>
      </c>
      <c r="F1276" s="63">
        <v>1</v>
      </c>
      <c r="G1276" s="63">
        <v>0</v>
      </c>
      <c r="H1276" s="64">
        <v>1.5</v>
      </c>
    </row>
    <row r="1277" spans="1:8" ht="47.25" customHeight="1">
      <c r="A1277" s="62"/>
      <c r="B1277" s="187"/>
      <c r="C1277" s="62"/>
      <c r="D1277" s="92"/>
      <c r="E1277" s="92"/>
      <c r="F1277" s="92"/>
      <c r="G1277" s="92"/>
      <c r="H1277" s="93"/>
    </row>
    <row r="1278" spans="1:8" ht="47.25" customHeight="1">
      <c r="A1278" s="62"/>
      <c r="B1278" s="66"/>
      <c r="C1278" s="62"/>
      <c r="D1278" s="63"/>
      <c r="E1278" s="63"/>
      <c r="F1278" s="63"/>
      <c r="G1278" s="63"/>
      <c r="H1278" s="64"/>
    </row>
    <row r="1279" spans="1:8" ht="47.25" customHeight="1">
      <c r="A1279" s="62"/>
      <c r="B1279" s="133" t="s">
        <v>128</v>
      </c>
      <c r="C1279" s="134" t="s">
        <v>173</v>
      </c>
      <c r="D1279" s="133"/>
      <c r="E1279" s="135"/>
      <c r="F1279" s="135"/>
      <c r="G1279" s="135"/>
      <c r="H1279" s="67">
        <f>SUM(H1262:H1278)</f>
        <v>289.51060000000001</v>
      </c>
    </row>
    <row r="1280" spans="1:8" s="35" customFormat="1" ht="48" customHeight="1">
      <c r="A1280" s="670" t="s">
        <v>146</v>
      </c>
      <c r="B1280" s="671"/>
      <c r="C1280" s="671"/>
      <c r="D1280" s="671"/>
      <c r="E1280" s="671"/>
      <c r="F1280" s="671"/>
      <c r="G1280" s="671"/>
      <c r="H1280" s="672"/>
    </row>
    <row r="1281" spans="1:8" s="35" customFormat="1" ht="48" customHeight="1">
      <c r="A1281" s="673" t="s">
        <v>145</v>
      </c>
      <c r="B1281" s="674"/>
      <c r="C1281" s="674"/>
      <c r="D1281" s="674"/>
      <c r="E1281" s="674"/>
      <c r="F1281" s="674"/>
      <c r="G1281" s="674"/>
      <c r="H1281" s="675"/>
    </row>
    <row r="1282" spans="1:8" s="35" customFormat="1" ht="30.75" customHeight="1">
      <c r="A1282" s="676"/>
      <c r="B1282" s="677"/>
      <c r="C1282" s="677"/>
      <c r="D1282" s="677"/>
      <c r="E1282" s="677"/>
      <c r="F1282" s="677"/>
      <c r="G1282" s="677"/>
      <c r="H1282" s="678"/>
    </row>
    <row r="1283" spans="1:8" s="35" customFormat="1" ht="30.75" customHeight="1">
      <c r="A1283" s="679"/>
      <c r="B1283" s="679"/>
      <c r="C1283" s="679"/>
      <c r="D1283" s="679"/>
      <c r="E1283" s="679"/>
      <c r="F1283" s="679"/>
      <c r="G1283" s="679"/>
      <c r="H1283" s="679"/>
    </row>
    <row r="1284" spans="1:8" s="35" customFormat="1" ht="48" customHeight="1">
      <c r="A1284" s="680" t="s">
        <v>144</v>
      </c>
      <c r="B1284" s="680"/>
      <c r="C1284" s="669" t="s">
        <v>143</v>
      </c>
      <c r="D1284" s="669"/>
      <c r="E1284" s="669"/>
      <c r="F1284" s="90" t="s">
        <v>142</v>
      </c>
      <c r="G1284" s="90"/>
      <c r="H1284" s="89">
        <v>45178</v>
      </c>
    </row>
    <row r="1285" spans="1:8" s="35" customFormat="1" ht="48" customHeight="1">
      <c r="A1285" s="680" t="s">
        <v>141</v>
      </c>
      <c r="B1285" s="680"/>
      <c r="C1285" s="669"/>
      <c r="D1285" s="669"/>
      <c r="E1285" s="669"/>
      <c r="F1285" s="90" t="s">
        <v>140</v>
      </c>
      <c r="G1285" s="90"/>
      <c r="H1285" s="90"/>
    </row>
    <row r="1286" spans="1:8" s="35" customFormat="1" ht="48" customHeight="1">
      <c r="A1286" s="680" t="s">
        <v>139</v>
      </c>
      <c r="B1286" s="680"/>
      <c r="C1286" s="669"/>
      <c r="D1286" s="669"/>
      <c r="E1286" s="669"/>
      <c r="F1286" s="484" t="s">
        <v>138</v>
      </c>
      <c r="G1286" s="484"/>
      <c r="H1286" s="91"/>
    </row>
    <row r="1287" spans="1:8" s="35" customFormat="1" ht="48" customHeight="1">
      <c r="A1287" s="669" t="s">
        <v>137</v>
      </c>
      <c r="B1287" s="685" t="s">
        <v>108</v>
      </c>
      <c r="C1287" s="685" t="s">
        <v>109</v>
      </c>
      <c r="D1287" s="685" t="s">
        <v>136</v>
      </c>
      <c r="E1287" s="685"/>
      <c r="F1287" s="685"/>
      <c r="G1287" s="92"/>
      <c r="H1287" s="669" t="s">
        <v>135</v>
      </c>
    </row>
    <row r="1288" spans="1:8" s="35" customFormat="1" ht="48" customHeight="1">
      <c r="A1288" s="669"/>
      <c r="B1288" s="685"/>
      <c r="C1288" s="685"/>
      <c r="D1288" s="92" t="s">
        <v>7</v>
      </c>
      <c r="E1288" s="92" t="s">
        <v>150</v>
      </c>
      <c r="F1288" s="92" t="s">
        <v>265</v>
      </c>
      <c r="G1288" s="92" t="s">
        <v>134</v>
      </c>
      <c r="H1288" s="669"/>
    </row>
    <row r="1289" spans="1:8" s="35" customFormat="1" ht="45.75" customHeight="1">
      <c r="A1289" s="52"/>
      <c r="B1289" s="68" t="s">
        <v>130</v>
      </c>
      <c r="C1289" s="92"/>
      <c r="D1289" s="92"/>
      <c r="E1289" s="92"/>
      <c r="F1289" s="92"/>
      <c r="G1289" s="92"/>
      <c r="H1289" s="93"/>
    </row>
    <row r="1290" spans="1:8" s="35" customFormat="1" ht="143.25" customHeight="1">
      <c r="A1290" s="52">
        <v>11</v>
      </c>
      <c r="B1290" s="84" t="s">
        <v>50</v>
      </c>
      <c r="C1290" s="62"/>
      <c r="D1290" s="92"/>
      <c r="E1290" s="92"/>
      <c r="F1290" s="92"/>
      <c r="G1290" s="92"/>
      <c r="H1290" s="93"/>
    </row>
    <row r="1291" spans="1:8" s="35" customFormat="1" ht="48" customHeight="1">
      <c r="A1291" s="62"/>
      <c r="B1291" s="385" t="s">
        <v>482</v>
      </c>
      <c r="C1291" s="62"/>
      <c r="D1291" s="92"/>
      <c r="E1291" s="92"/>
      <c r="F1291" s="92"/>
      <c r="G1291" s="92"/>
      <c r="H1291" s="93"/>
    </row>
    <row r="1292" spans="1:8" s="35" customFormat="1" ht="42.75" customHeight="1">
      <c r="A1292" s="62" t="s">
        <v>473</v>
      </c>
      <c r="B1292" s="61" t="s">
        <v>474</v>
      </c>
      <c r="C1292" s="62"/>
      <c r="D1292" s="63">
        <v>2</v>
      </c>
      <c r="E1292" s="63">
        <v>1.25</v>
      </c>
      <c r="F1292" s="63">
        <v>1.25</v>
      </c>
      <c r="G1292" s="63">
        <v>0.33</v>
      </c>
      <c r="H1292" s="64">
        <f t="shared" ref="H1292:H1315" si="46">(E1292+F1292)*D1292*G1292</f>
        <v>1.6500000000000001</v>
      </c>
    </row>
    <row r="1293" spans="1:8" s="35" customFormat="1" ht="42.75" customHeight="1">
      <c r="A1293" s="62"/>
      <c r="B1293" s="61" t="s">
        <v>474</v>
      </c>
      <c r="C1293" s="62"/>
      <c r="D1293" s="63">
        <v>2</v>
      </c>
      <c r="E1293" s="63">
        <v>1.25</v>
      </c>
      <c r="F1293" s="63">
        <v>1.25</v>
      </c>
      <c r="G1293" s="63">
        <v>0.33</v>
      </c>
      <c r="H1293" s="64">
        <f t="shared" si="46"/>
        <v>1.6500000000000001</v>
      </c>
    </row>
    <row r="1294" spans="1:8" s="35" customFormat="1" ht="42.75" customHeight="1">
      <c r="A1294" s="62"/>
      <c r="B1294" s="61" t="s">
        <v>474</v>
      </c>
      <c r="C1294" s="62"/>
      <c r="D1294" s="63">
        <v>2</v>
      </c>
      <c r="E1294" s="63">
        <v>1.25</v>
      </c>
      <c r="F1294" s="63">
        <v>1.25</v>
      </c>
      <c r="G1294" s="63">
        <v>0.33</v>
      </c>
      <c r="H1294" s="64">
        <f t="shared" si="46"/>
        <v>1.6500000000000001</v>
      </c>
    </row>
    <row r="1295" spans="1:8" s="35" customFormat="1" ht="42.75" customHeight="1">
      <c r="A1295" s="62"/>
      <c r="B1295" s="61" t="s">
        <v>474</v>
      </c>
      <c r="C1295" s="62"/>
      <c r="D1295" s="63">
        <v>2</v>
      </c>
      <c r="E1295" s="63">
        <v>1.25</v>
      </c>
      <c r="F1295" s="63">
        <v>1.25</v>
      </c>
      <c r="G1295" s="63">
        <v>0.33</v>
      </c>
      <c r="H1295" s="64">
        <f t="shared" si="46"/>
        <v>1.6500000000000001</v>
      </c>
    </row>
    <row r="1296" spans="1:8" s="35" customFormat="1" ht="42.75" customHeight="1">
      <c r="A1296" s="52"/>
      <c r="B1296" s="61" t="s">
        <v>475</v>
      </c>
      <c r="C1296" s="62"/>
      <c r="D1296" s="63">
        <v>1</v>
      </c>
      <c r="E1296" s="63">
        <v>0.5</v>
      </c>
      <c r="F1296" s="63">
        <v>0.5</v>
      </c>
      <c r="G1296" s="63">
        <v>0.33</v>
      </c>
      <c r="H1296" s="64">
        <f t="shared" si="46"/>
        <v>0.33</v>
      </c>
    </row>
    <row r="1297" spans="1:8" s="35" customFormat="1" ht="42.75" customHeight="1">
      <c r="A1297" s="62"/>
      <c r="B1297" s="61" t="s">
        <v>475</v>
      </c>
      <c r="C1297" s="62"/>
      <c r="D1297" s="63">
        <v>1</v>
      </c>
      <c r="E1297" s="63">
        <v>0.5</v>
      </c>
      <c r="F1297" s="63">
        <v>0.5</v>
      </c>
      <c r="G1297" s="63">
        <v>0.33</v>
      </c>
      <c r="H1297" s="64">
        <f t="shared" si="46"/>
        <v>0.33</v>
      </c>
    </row>
    <row r="1298" spans="1:8" s="35" customFormat="1" ht="42.75" customHeight="1">
      <c r="A1298" s="62"/>
      <c r="B1298" s="61" t="s">
        <v>474</v>
      </c>
      <c r="C1298" s="62"/>
      <c r="D1298" s="63">
        <v>2</v>
      </c>
      <c r="E1298" s="63">
        <v>1.25</v>
      </c>
      <c r="F1298" s="63">
        <v>1.25</v>
      </c>
      <c r="G1298" s="63">
        <v>0.33</v>
      </c>
      <c r="H1298" s="64">
        <f t="shared" si="46"/>
        <v>1.6500000000000001</v>
      </c>
    </row>
    <row r="1299" spans="1:8" s="35" customFormat="1" ht="42.75" customHeight="1">
      <c r="A1299" s="62"/>
      <c r="B1299" s="61" t="s">
        <v>476</v>
      </c>
      <c r="C1299" s="62"/>
      <c r="D1299" s="63">
        <v>2</v>
      </c>
      <c r="E1299" s="63">
        <v>1.5</v>
      </c>
      <c r="F1299" s="63">
        <v>1.5</v>
      </c>
      <c r="G1299" s="63">
        <v>0.33</v>
      </c>
      <c r="H1299" s="64">
        <f t="shared" si="46"/>
        <v>1.98</v>
      </c>
    </row>
    <row r="1300" spans="1:8" s="35" customFormat="1" ht="42.75" customHeight="1">
      <c r="A1300" s="62"/>
      <c r="B1300" s="61" t="s">
        <v>476</v>
      </c>
      <c r="C1300" s="62"/>
      <c r="D1300" s="63">
        <v>2</v>
      </c>
      <c r="E1300" s="63">
        <v>1.5</v>
      </c>
      <c r="F1300" s="63">
        <v>1.5</v>
      </c>
      <c r="G1300" s="63">
        <v>0.33</v>
      </c>
      <c r="H1300" s="64">
        <f t="shared" si="46"/>
        <v>1.98</v>
      </c>
    </row>
    <row r="1301" spans="1:8" s="35" customFormat="1" ht="42.75" customHeight="1">
      <c r="A1301" s="62"/>
      <c r="B1301" s="61" t="s">
        <v>476</v>
      </c>
      <c r="C1301" s="62"/>
      <c r="D1301" s="63">
        <v>2</v>
      </c>
      <c r="E1301" s="63">
        <v>1.5</v>
      </c>
      <c r="F1301" s="63">
        <v>1.5</v>
      </c>
      <c r="G1301" s="63">
        <v>0.33</v>
      </c>
      <c r="H1301" s="64">
        <f t="shared" si="46"/>
        <v>1.98</v>
      </c>
    </row>
    <row r="1302" spans="1:8" s="35" customFormat="1" ht="42.75" customHeight="1">
      <c r="A1302" s="62"/>
      <c r="B1302" s="61" t="s">
        <v>476</v>
      </c>
      <c r="C1302" s="62"/>
      <c r="D1302" s="63">
        <v>2</v>
      </c>
      <c r="E1302" s="63">
        <v>1.5</v>
      </c>
      <c r="F1302" s="63">
        <v>1.5</v>
      </c>
      <c r="G1302" s="63">
        <v>0.33</v>
      </c>
      <c r="H1302" s="64">
        <f t="shared" si="46"/>
        <v>1.98</v>
      </c>
    </row>
    <row r="1303" spans="1:8" s="35" customFormat="1" ht="42.75" customHeight="1">
      <c r="A1303" s="62"/>
      <c r="B1303" s="61" t="s">
        <v>476</v>
      </c>
      <c r="C1303" s="62"/>
      <c r="D1303" s="63">
        <v>2</v>
      </c>
      <c r="E1303" s="63">
        <v>1.5</v>
      </c>
      <c r="F1303" s="63">
        <v>1.5</v>
      </c>
      <c r="G1303" s="63">
        <v>1</v>
      </c>
      <c r="H1303" s="64">
        <f t="shared" si="46"/>
        <v>6</v>
      </c>
    </row>
    <row r="1304" spans="1:8" s="35" customFormat="1" ht="42.75" customHeight="1">
      <c r="A1304" s="62" t="s">
        <v>477</v>
      </c>
      <c r="B1304" s="61" t="s">
        <v>474</v>
      </c>
      <c r="C1304" s="62"/>
      <c r="D1304" s="63">
        <v>2</v>
      </c>
      <c r="E1304" s="63">
        <v>1.25</v>
      </c>
      <c r="F1304" s="63">
        <v>1.25</v>
      </c>
      <c r="G1304" s="63">
        <v>0.33</v>
      </c>
      <c r="H1304" s="64">
        <f t="shared" si="46"/>
        <v>1.6500000000000001</v>
      </c>
    </row>
    <row r="1305" spans="1:8" s="35" customFormat="1" ht="42.75" customHeight="1">
      <c r="A1305" s="62"/>
      <c r="B1305" s="61" t="s">
        <v>474</v>
      </c>
      <c r="C1305" s="62"/>
      <c r="D1305" s="63">
        <v>2</v>
      </c>
      <c r="E1305" s="63">
        <v>1.25</v>
      </c>
      <c r="F1305" s="63">
        <v>1.25</v>
      </c>
      <c r="G1305" s="63">
        <v>1</v>
      </c>
      <c r="H1305" s="64">
        <f t="shared" si="46"/>
        <v>5</v>
      </c>
    </row>
    <row r="1306" spans="1:8" s="35" customFormat="1" ht="42.75" customHeight="1">
      <c r="A1306" s="62"/>
      <c r="B1306" s="61" t="s">
        <v>474</v>
      </c>
      <c r="C1306" s="62"/>
      <c r="D1306" s="63">
        <v>2</v>
      </c>
      <c r="E1306" s="63">
        <v>1.25</v>
      </c>
      <c r="F1306" s="63">
        <v>1.25</v>
      </c>
      <c r="G1306" s="63">
        <v>1</v>
      </c>
      <c r="H1306" s="64">
        <f t="shared" si="46"/>
        <v>5</v>
      </c>
    </row>
    <row r="1307" spans="1:8" s="35" customFormat="1" ht="42.75" customHeight="1">
      <c r="A1307" s="62"/>
      <c r="B1307" s="61" t="s">
        <v>474</v>
      </c>
      <c r="C1307" s="62"/>
      <c r="D1307" s="63">
        <v>2</v>
      </c>
      <c r="E1307" s="63">
        <v>1.25</v>
      </c>
      <c r="F1307" s="63">
        <v>1.25</v>
      </c>
      <c r="G1307" s="63">
        <v>1</v>
      </c>
      <c r="H1307" s="64">
        <f t="shared" si="46"/>
        <v>5</v>
      </c>
    </row>
    <row r="1308" spans="1:8" s="35" customFormat="1" ht="42.75" customHeight="1">
      <c r="A1308" s="62"/>
      <c r="B1308" s="61" t="s">
        <v>474</v>
      </c>
      <c r="C1308" s="62"/>
      <c r="D1308" s="63">
        <v>2</v>
      </c>
      <c r="E1308" s="63">
        <v>1.25</v>
      </c>
      <c r="F1308" s="63">
        <v>1.25</v>
      </c>
      <c r="G1308" s="63">
        <v>1</v>
      </c>
      <c r="H1308" s="64">
        <f t="shared" si="46"/>
        <v>5</v>
      </c>
    </row>
    <row r="1309" spans="1:8" s="35" customFormat="1" ht="42.75" customHeight="1">
      <c r="A1309" s="62"/>
      <c r="B1309" s="61" t="s">
        <v>475</v>
      </c>
      <c r="C1309" s="62"/>
      <c r="D1309" s="63">
        <v>1</v>
      </c>
      <c r="E1309" s="63">
        <v>0.5</v>
      </c>
      <c r="F1309" s="63">
        <v>0.5</v>
      </c>
      <c r="G1309" s="63">
        <v>0.33</v>
      </c>
      <c r="H1309" s="64">
        <f t="shared" si="46"/>
        <v>0.33</v>
      </c>
    </row>
    <row r="1310" spans="1:8" s="35" customFormat="1" ht="42.75" customHeight="1">
      <c r="A1310" s="62"/>
      <c r="B1310" s="61" t="s">
        <v>475</v>
      </c>
      <c r="C1310" s="62"/>
      <c r="D1310" s="63">
        <v>1</v>
      </c>
      <c r="E1310" s="63">
        <v>0.5</v>
      </c>
      <c r="F1310" s="63">
        <v>0.5</v>
      </c>
      <c r="G1310" s="63">
        <v>0.33</v>
      </c>
      <c r="H1310" s="64">
        <f t="shared" si="46"/>
        <v>0.33</v>
      </c>
    </row>
    <row r="1311" spans="1:8" s="35" customFormat="1" ht="42.75" customHeight="1">
      <c r="A1311" s="62"/>
      <c r="B1311" s="61" t="s">
        <v>476</v>
      </c>
      <c r="C1311" s="62"/>
      <c r="D1311" s="63">
        <v>2</v>
      </c>
      <c r="E1311" s="63">
        <v>1.5</v>
      </c>
      <c r="F1311" s="63">
        <v>1.5</v>
      </c>
      <c r="G1311" s="63">
        <v>0.33</v>
      </c>
      <c r="H1311" s="64">
        <f t="shared" si="46"/>
        <v>1.98</v>
      </c>
    </row>
    <row r="1312" spans="1:8" s="35" customFormat="1" ht="42.75" customHeight="1">
      <c r="A1312" s="62"/>
      <c r="B1312" s="61" t="s">
        <v>476</v>
      </c>
      <c r="C1312" s="62"/>
      <c r="D1312" s="63">
        <v>2</v>
      </c>
      <c r="E1312" s="63">
        <v>1.5</v>
      </c>
      <c r="F1312" s="63">
        <v>1.5</v>
      </c>
      <c r="G1312" s="63">
        <v>0.33</v>
      </c>
      <c r="H1312" s="64">
        <f t="shared" si="46"/>
        <v>1.98</v>
      </c>
    </row>
    <row r="1313" spans="1:8" s="35" customFormat="1" ht="42.75" customHeight="1">
      <c r="A1313" s="62"/>
      <c r="B1313" s="61" t="s">
        <v>476</v>
      </c>
      <c r="C1313" s="62"/>
      <c r="D1313" s="63">
        <v>2</v>
      </c>
      <c r="E1313" s="63">
        <v>1.5</v>
      </c>
      <c r="F1313" s="63">
        <v>1.5</v>
      </c>
      <c r="G1313" s="63">
        <v>0.33</v>
      </c>
      <c r="H1313" s="64">
        <f t="shared" si="46"/>
        <v>1.98</v>
      </c>
    </row>
    <row r="1314" spans="1:8" s="35" customFormat="1" ht="42.75" customHeight="1">
      <c r="A1314" s="62"/>
      <c r="B1314" s="61" t="s">
        <v>476</v>
      </c>
      <c r="C1314" s="62"/>
      <c r="D1314" s="63">
        <v>2</v>
      </c>
      <c r="E1314" s="63">
        <v>1.5</v>
      </c>
      <c r="F1314" s="63">
        <v>1.5</v>
      </c>
      <c r="G1314" s="63">
        <v>0.33</v>
      </c>
      <c r="H1314" s="64">
        <f t="shared" si="46"/>
        <v>1.98</v>
      </c>
    </row>
    <row r="1315" spans="1:8" s="35" customFormat="1" ht="42.75" customHeight="1">
      <c r="A1315" s="62"/>
      <c r="B1315" s="61" t="s">
        <v>476</v>
      </c>
      <c r="C1315" s="62"/>
      <c r="D1315" s="63">
        <v>2</v>
      </c>
      <c r="E1315" s="63">
        <v>1.5</v>
      </c>
      <c r="F1315" s="63">
        <v>1.5</v>
      </c>
      <c r="G1315" s="63">
        <v>0.33</v>
      </c>
      <c r="H1315" s="64">
        <f t="shared" si="46"/>
        <v>1.98</v>
      </c>
    </row>
    <row r="1316" spans="1:8" s="35" customFormat="1" ht="42.75" customHeight="1">
      <c r="A1316" s="62"/>
      <c r="B1316" s="133" t="s">
        <v>128</v>
      </c>
      <c r="C1316" s="134" t="s">
        <v>173</v>
      </c>
      <c r="D1316" s="133"/>
      <c r="E1316" s="135"/>
      <c r="F1316" s="135"/>
      <c r="G1316" s="183"/>
      <c r="H1316" s="67">
        <f>SUM(H1292:H1315)</f>
        <v>55.039999999999985</v>
      </c>
    </row>
    <row r="1317" spans="1:8" ht="60">
      <c r="A1317" s="670" t="s">
        <v>146</v>
      </c>
      <c r="B1317" s="671"/>
      <c r="C1317" s="671"/>
      <c r="D1317" s="671"/>
      <c r="E1317" s="671"/>
      <c r="F1317" s="671"/>
      <c r="G1317" s="671"/>
      <c r="H1317" s="672"/>
    </row>
    <row r="1318" spans="1:8" ht="45">
      <c r="A1318" s="673" t="s">
        <v>145</v>
      </c>
      <c r="B1318" s="674"/>
      <c r="C1318" s="674"/>
      <c r="D1318" s="674"/>
      <c r="E1318" s="674"/>
      <c r="F1318" s="674"/>
      <c r="G1318" s="674"/>
      <c r="H1318" s="675"/>
    </row>
    <row r="1319" spans="1:8" ht="25.5" customHeight="1">
      <c r="A1319" s="676"/>
      <c r="B1319" s="677"/>
      <c r="C1319" s="677"/>
      <c r="D1319" s="677"/>
      <c r="E1319" s="677"/>
      <c r="F1319" s="677"/>
      <c r="G1319" s="677"/>
      <c r="H1319" s="678"/>
    </row>
    <row r="1320" spans="1:8" ht="33.75">
      <c r="A1320" s="679"/>
      <c r="B1320" s="679"/>
      <c r="C1320" s="679"/>
      <c r="D1320" s="679"/>
      <c r="E1320" s="679"/>
      <c r="F1320" s="679"/>
      <c r="G1320" s="679"/>
      <c r="H1320" s="679"/>
    </row>
    <row r="1321" spans="1:8" ht="45" customHeight="1">
      <c r="A1321" s="680" t="s">
        <v>144</v>
      </c>
      <c r="B1321" s="680"/>
      <c r="C1321" s="669" t="s">
        <v>143</v>
      </c>
      <c r="D1321" s="669"/>
      <c r="E1321" s="669"/>
      <c r="F1321" s="680" t="s">
        <v>142</v>
      </c>
      <c r="G1321" s="680"/>
      <c r="H1321" s="89">
        <v>45164</v>
      </c>
    </row>
    <row r="1322" spans="1:8" ht="45" customHeight="1">
      <c r="A1322" s="680" t="s">
        <v>141</v>
      </c>
      <c r="B1322" s="680"/>
      <c r="C1322" s="669"/>
      <c r="D1322" s="669"/>
      <c r="E1322" s="669"/>
      <c r="F1322" s="680" t="s">
        <v>140</v>
      </c>
      <c r="G1322" s="680"/>
      <c r="H1322" s="90"/>
    </row>
    <row r="1323" spans="1:8" ht="45" customHeight="1">
      <c r="A1323" s="680" t="s">
        <v>139</v>
      </c>
      <c r="B1323" s="680"/>
      <c r="C1323" s="669"/>
      <c r="D1323" s="669"/>
      <c r="E1323" s="669"/>
      <c r="F1323" s="684" t="s">
        <v>138</v>
      </c>
      <c r="G1323" s="684"/>
      <c r="H1323" s="91"/>
    </row>
    <row r="1324" spans="1:8" ht="37.5" customHeight="1">
      <c r="A1324" s="669" t="s">
        <v>137</v>
      </c>
      <c r="B1324" s="685" t="s">
        <v>108</v>
      </c>
      <c r="C1324" s="685" t="s">
        <v>109</v>
      </c>
      <c r="D1324" s="685" t="s">
        <v>136</v>
      </c>
      <c r="E1324" s="685"/>
      <c r="F1324" s="685"/>
      <c r="G1324" s="685"/>
      <c r="H1324" s="669" t="s">
        <v>135</v>
      </c>
    </row>
    <row r="1325" spans="1:8" ht="50.25" customHeight="1">
      <c r="A1325" s="669"/>
      <c r="B1325" s="685"/>
      <c r="C1325" s="685"/>
      <c r="D1325" s="92" t="s">
        <v>7</v>
      </c>
      <c r="E1325" s="92" t="s">
        <v>150</v>
      </c>
      <c r="F1325" s="92" t="s">
        <v>265</v>
      </c>
      <c r="G1325" s="92" t="s">
        <v>134</v>
      </c>
      <c r="H1325" s="669"/>
    </row>
    <row r="1326" spans="1:8" ht="45" customHeight="1">
      <c r="A1326" s="52"/>
      <c r="B1326" s="68" t="s">
        <v>130</v>
      </c>
      <c r="C1326" s="92"/>
      <c r="D1326" s="92"/>
      <c r="E1326" s="92"/>
      <c r="F1326" s="92"/>
      <c r="G1326" s="92"/>
      <c r="H1326" s="93"/>
    </row>
    <row r="1327" spans="1:8" ht="27.75" customHeight="1">
      <c r="A1327" s="97"/>
      <c r="B1327" s="68"/>
      <c r="C1327" s="96"/>
      <c r="D1327" s="92"/>
      <c r="E1327" s="92"/>
      <c r="F1327" s="92"/>
      <c r="G1327" s="92"/>
      <c r="H1327" s="93"/>
    </row>
    <row r="1328" spans="1:8" ht="170.25" customHeight="1">
      <c r="A1328" s="52">
        <v>11</v>
      </c>
      <c r="B1328" s="53" t="s">
        <v>50</v>
      </c>
      <c r="C1328" s="62"/>
      <c r="D1328" s="92"/>
      <c r="E1328" s="92"/>
      <c r="F1328" s="92"/>
      <c r="G1328" s="92"/>
      <c r="H1328" s="93"/>
    </row>
    <row r="1329" spans="1:8" ht="52.5" customHeight="1">
      <c r="A1329" s="62"/>
      <c r="B1329" s="104" t="s">
        <v>157</v>
      </c>
      <c r="C1329" s="62"/>
      <c r="D1329" s="92"/>
      <c r="E1329" s="92"/>
      <c r="F1329" s="92"/>
      <c r="G1329" s="92"/>
      <c r="H1329" s="93"/>
    </row>
    <row r="1330" spans="1:8" ht="54.75" customHeight="1">
      <c r="A1330" s="62"/>
      <c r="B1330" s="61" t="s">
        <v>273</v>
      </c>
      <c r="C1330" s="62"/>
      <c r="D1330" s="63">
        <v>2</v>
      </c>
      <c r="E1330" s="63">
        <v>1.83</v>
      </c>
      <c r="F1330" s="63">
        <v>0.83</v>
      </c>
      <c r="G1330" s="63">
        <v>2.58</v>
      </c>
      <c r="H1330" s="64">
        <f t="shared" ref="H1330:H1356" si="47">(E1330+F1330)*D1330*G1330</f>
        <v>13.725600000000002</v>
      </c>
    </row>
    <row r="1331" spans="1:8" ht="54.75" customHeight="1">
      <c r="A1331" s="62"/>
      <c r="B1331" s="61" t="s">
        <v>274</v>
      </c>
      <c r="C1331" s="65"/>
      <c r="D1331" s="63">
        <v>2</v>
      </c>
      <c r="E1331" s="63">
        <v>1.83</v>
      </c>
      <c r="F1331" s="63">
        <v>0.83</v>
      </c>
      <c r="G1331" s="63">
        <v>2.58</v>
      </c>
      <c r="H1331" s="64">
        <f t="shared" si="47"/>
        <v>13.725600000000002</v>
      </c>
    </row>
    <row r="1332" spans="1:8" ht="54.75" customHeight="1">
      <c r="A1332" s="62"/>
      <c r="B1332" s="61" t="s">
        <v>273</v>
      </c>
      <c r="C1332" s="62"/>
      <c r="D1332" s="63">
        <v>2</v>
      </c>
      <c r="E1332" s="63">
        <v>1.83</v>
      </c>
      <c r="F1332" s="63">
        <v>0.83</v>
      </c>
      <c r="G1332" s="63">
        <v>2.91</v>
      </c>
      <c r="H1332" s="64">
        <f t="shared" si="47"/>
        <v>15.481200000000001</v>
      </c>
    </row>
    <row r="1333" spans="1:8" ht="54.75" customHeight="1">
      <c r="A1333" s="62"/>
      <c r="B1333" s="61" t="s">
        <v>274</v>
      </c>
      <c r="C1333" s="65"/>
      <c r="D1333" s="63">
        <v>2</v>
      </c>
      <c r="E1333" s="63">
        <v>1.83</v>
      </c>
      <c r="F1333" s="63">
        <v>0.83</v>
      </c>
      <c r="G1333" s="63">
        <v>2.58</v>
      </c>
      <c r="H1333" s="64">
        <f t="shared" si="47"/>
        <v>13.725600000000002</v>
      </c>
    </row>
    <row r="1334" spans="1:8" ht="54.75" customHeight="1">
      <c r="A1334" s="62"/>
      <c r="B1334" s="61" t="s">
        <v>273</v>
      </c>
      <c r="C1334" s="62"/>
      <c r="D1334" s="63">
        <v>2</v>
      </c>
      <c r="E1334" s="63">
        <v>1.83</v>
      </c>
      <c r="F1334" s="63">
        <v>0.83</v>
      </c>
      <c r="G1334" s="63">
        <v>2.25</v>
      </c>
      <c r="H1334" s="64">
        <f t="shared" si="47"/>
        <v>11.97</v>
      </c>
    </row>
    <row r="1335" spans="1:8" ht="54.75" customHeight="1">
      <c r="A1335" s="62"/>
      <c r="B1335" s="61" t="s">
        <v>275</v>
      </c>
      <c r="C1335" s="62"/>
      <c r="D1335" s="63">
        <v>2</v>
      </c>
      <c r="E1335" s="63">
        <v>1.33</v>
      </c>
      <c r="F1335" s="63">
        <v>2.08</v>
      </c>
      <c r="G1335" s="63">
        <v>1</v>
      </c>
      <c r="H1335" s="64">
        <f t="shared" si="47"/>
        <v>6.82</v>
      </c>
    </row>
    <row r="1336" spans="1:8" ht="54.75" customHeight="1">
      <c r="A1336" s="62"/>
      <c r="B1336" s="61" t="s">
        <v>276</v>
      </c>
      <c r="C1336" s="62"/>
      <c r="D1336" s="63">
        <v>2</v>
      </c>
      <c r="E1336" s="63">
        <v>3</v>
      </c>
      <c r="F1336" s="63">
        <v>1.1599999999999999</v>
      </c>
      <c r="G1336" s="63">
        <v>0.5</v>
      </c>
      <c r="H1336" s="64">
        <f t="shared" si="47"/>
        <v>4.16</v>
      </c>
    </row>
    <row r="1337" spans="1:8" ht="54.75" customHeight="1">
      <c r="A1337" s="62"/>
      <c r="B1337" s="61" t="s">
        <v>273</v>
      </c>
      <c r="C1337" s="62"/>
      <c r="D1337" s="63">
        <v>2</v>
      </c>
      <c r="E1337" s="63">
        <v>1.83</v>
      </c>
      <c r="F1337" s="63">
        <v>0.83</v>
      </c>
      <c r="G1337" s="63">
        <v>8.91</v>
      </c>
      <c r="H1337" s="64">
        <f t="shared" si="47"/>
        <v>47.401200000000003</v>
      </c>
    </row>
    <row r="1338" spans="1:8" ht="54.75" customHeight="1">
      <c r="A1338" s="62"/>
      <c r="B1338" s="61" t="s">
        <v>277</v>
      </c>
      <c r="C1338" s="62"/>
      <c r="D1338" s="63">
        <v>2</v>
      </c>
      <c r="E1338" s="63">
        <v>2.16</v>
      </c>
      <c r="F1338" s="63">
        <v>1.1599999999999999</v>
      </c>
      <c r="G1338" s="63">
        <v>4.08</v>
      </c>
      <c r="H1338" s="64">
        <f t="shared" si="47"/>
        <v>27.091200000000004</v>
      </c>
    </row>
    <row r="1339" spans="1:8" ht="54.75" customHeight="1">
      <c r="A1339" s="62"/>
      <c r="B1339" s="61" t="s">
        <v>278</v>
      </c>
      <c r="C1339" s="65"/>
      <c r="D1339" s="63">
        <v>2</v>
      </c>
      <c r="E1339" s="63">
        <v>2.16</v>
      </c>
      <c r="F1339" s="63">
        <v>1.1599999999999999</v>
      </c>
      <c r="G1339" s="63">
        <v>1.37</v>
      </c>
      <c r="H1339" s="64">
        <f t="shared" si="47"/>
        <v>9.0968000000000018</v>
      </c>
    </row>
    <row r="1340" spans="1:8" ht="54.75" customHeight="1">
      <c r="A1340" s="62"/>
      <c r="B1340" s="61" t="s">
        <v>277</v>
      </c>
      <c r="C1340" s="62"/>
      <c r="D1340" s="63">
        <v>2</v>
      </c>
      <c r="E1340" s="63">
        <v>2.16</v>
      </c>
      <c r="F1340" s="63">
        <v>1.1599999999999999</v>
      </c>
      <c r="G1340" s="63">
        <v>1.1599999999999999</v>
      </c>
      <c r="H1340" s="64">
        <f t="shared" si="47"/>
        <v>7.7023999999999999</v>
      </c>
    </row>
    <row r="1341" spans="1:8" ht="54.75" customHeight="1">
      <c r="A1341" s="62"/>
      <c r="B1341" s="61" t="s">
        <v>278</v>
      </c>
      <c r="C1341" s="65"/>
      <c r="D1341" s="63">
        <v>2</v>
      </c>
      <c r="E1341" s="63">
        <v>2.16</v>
      </c>
      <c r="F1341" s="63">
        <v>1.1599999999999999</v>
      </c>
      <c r="G1341" s="63">
        <v>1.37</v>
      </c>
      <c r="H1341" s="64">
        <f t="shared" si="47"/>
        <v>9.0968000000000018</v>
      </c>
    </row>
    <row r="1342" spans="1:8" ht="54.75" customHeight="1">
      <c r="A1342" s="62"/>
      <c r="B1342" s="61" t="s">
        <v>277</v>
      </c>
      <c r="C1342" s="62"/>
      <c r="D1342" s="63">
        <v>2</v>
      </c>
      <c r="E1342" s="63">
        <v>2.16</v>
      </c>
      <c r="F1342" s="63">
        <v>1.1599999999999999</v>
      </c>
      <c r="G1342" s="63">
        <v>0.57999999999999996</v>
      </c>
      <c r="H1342" s="64">
        <f t="shared" si="47"/>
        <v>3.8512</v>
      </c>
    </row>
    <row r="1343" spans="1:8" ht="54.75" customHeight="1">
      <c r="A1343" s="62"/>
      <c r="B1343" s="61" t="s">
        <v>279</v>
      </c>
      <c r="C1343" s="62"/>
      <c r="D1343" s="63">
        <v>2</v>
      </c>
      <c r="E1343" s="63">
        <v>1.66</v>
      </c>
      <c r="F1343" s="63">
        <v>1.75</v>
      </c>
      <c r="G1343" s="63">
        <v>1</v>
      </c>
      <c r="H1343" s="64">
        <f t="shared" si="47"/>
        <v>6.82</v>
      </c>
    </row>
    <row r="1344" spans="1:8" ht="54.75" customHeight="1">
      <c r="A1344" s="62"/>
      <c r="B1344" s="61" t="s">
        <v>280</v>
      </c>
      <c r="C1344" s="62"/>
      <c r="D1344" s="63">
        <v>2</v>
      </c>
      <c r="E1344" s="63">
        <v>2.33</v>
      </c>
      <c r="F1344" s="63">
        <v>1.1599999999999999</v>
      </c>
      <c r="G1344" s="63">
        <v>0.5</v>
      </c>
      <c r="H1344" s="64">
        <f t="shared" si="47"/>
        <v>3.49</v>
      </c>
    </row>
    <row r="1345" spans="1:8" ht="54.75" customHeight="1">
      <c r="A1345" s="62"/>
      <c r="B1345" s="61" t="s">
        <v>281</v>
      </c>
      <c r="C1345" s="62"/>
      <c r="D1345" s="63">
        <v>2</v>
      </c>
      <c r="E1345" s="63">
        <v>2.16</v>
      </c>
      <c r="F1345" s="63">
        <v>1</v>
      </c>
      <c r="G1345" s="63">
        <v>2.33</v>
      </c>
      <c r="H1345" s="64">
        <f t="shared" si="47"/>
        <v>14.725600000000002</v>
      </c>
    </row>
    <row r="1346" spans="1:8" ht="54.75" customHeight="1">
      <c r="A1346" s="62"/>
      <c r="B1346" s="61" t="s">
        <v>282</v>
      </c>
      <c r="C1346" s="65"/>
      <c r="D1346" s="63">
        <v>2</v>
      </c>
      <c r="E1346" s="63">
        <v>2.16</v>
      </c>
      <c r="F1346" s="63">
        <v>1</v>
      </c>
      <c r="G1346" s="63">
        <v>2.75</v>
      </c>
      <c r="H1346" s="64">
        <f t="shared" si="47"/>
        <v>17.380000000000003</v>
      </c>
    </row>
    <row r="1347" spans="1:8" ht="54.75" customHeight="1">
      <c r="A1347" s="62"/>
      <c r="B1347" s="61" t="s">
        <v>281</v>
      </c>
      <c r="C1347" s="62"/>
      <c r="D1347" s="63">
        <v>2</v>
      </c>
      <c r="E1347" s="63">
        <v>2.16</v>
      </c>
      <c r="F1347" s="63">
        <v>1</v>
      </c>
      <c r="G1347" s="63">
        <v>7.83</v>
      </c>
      <c r="H1347" s="64">
        <f t="shared" si="47"/>
        <v>49.485600000000005</v>
      </c>
    </row>
    <row r="1348" spans="1:8" ht="49.5" customHeight="1">
      <c r="A1348" s="62"/>
      <c r="B1348" s="61" t="s">
        <v>282</v>
      </c>
      <c r="C1348" s="65"/>
      <c r="D1348" s="63">
        <v>2</v>
      </c>
      <c r="E1348" s="63">
        <v>2.16</v>
      </c>
      <c r="F1348" s="63">
        <v>1</v>
      </c>
      <c r="G1348" s="63">
        <v>2.75</v>
      </c>
      <c r="H1348" s="64">
        <f t="shared" si="47"/>
        <v>17.380000000000003</v>
      </c>
    </row>
    <row r="1349" spans="1:8" ht="49.5" customHeight="1">
      <c r="A1349" s="62"/>
      <c r="B1349" s="61" t="s">
        <v>281</v>
      </c>
      <c r="C1349" s="62"/>
      <c r="D1349" s="63">
        <v>2</v>
      </c>
      <c r="E1349" s="63">
        <v>2.16</v>
      </c>
      <c r="F1349" s="63">
        <v>1</v>
      </c>
      <c r="G1349" s="63">
        <v>2.16</v>
      </c>
      <c r="H1349" s="64">
        <f t="shared" si="47"/>
        <v>13.651200000000001</v>
      </c>
    </row>
    <row r="1350" spans="1:8" ht="49.5" customHeight="1">
      <c r="A1350" s="62"/>
      <c r="B1350" s="61" t="s">
        <v>283</v>
      </c>
      <c r="C1350" s="62"/>
      <c r="D1350" s="63">
        <v>2</v>
      </c>
      <c r="E1350" s="63">
        <v>1.58</v>
      </c>
      <c r="F1350" s="63">
        <v>2.16</v>
      </c>
      <c r="G1350" s="63">
        <v>1</v>
      </c>
      <c r="H1350" s="64">
        <f t="shared" si="47"/>
        <v>7.48</v>
      </c>
    </row>
    <row r="1351" spans="1:8" ht="49.5" customHeight="1">
      <c r="A1351" s="62"/>
      <c r="B1351" s="61" t="s">
        <v>284</v>
      </c>
      <c r="C1351" s="62"/>
      <c r="D1351" s="63">
        <v>2</v>
      </c>
      <c r="E1351" s="63">
        <v>3.16</v>
      </c>
      <c r="F1351" s="63">
        <v>1.1599999999999999</v>
      </c>
      <c r="G1351" s="63">
        <v>0.5</v>
      </c>
      <c r="H1351" s="64">
        <f t="shared" si="47"/>
        <v>4.32</v>
      </c>
    </row>
    <row r="1352" spans="1:8" ht="49.5" customHeight="1">
      <c r="A1352" s="62"/>
      <c r="B1352" s="61" t="s">
        <v>281</v>
      </c>
      <c r="C1352" s="62"/>
      <c r="D1352" s="63">
        <v>2</v>
      </c>
      <c r="E1352" s="63">
        <v>2.16</v>
      </c>
      <c r="F1352" s="63">
        <v>1</v>
      </c>
      <c r="G1352" s="63">
        <v>5.33</v>
      </c>
      <c r="H1352" s="64">
        <f t="shared" si="47"/>
        <v>33.685600000000001</v>
      </c>
    </row>
    <row r="1353" spans="1:8" ht="49.5" customHeight="1">
      <c r="A1353" s="62"/>
      <c r="B1353" s="61" t="s">
        <v>285</v>
      </c>
      <c r="C1353" s="65"/>
      <c r="D1353" s="63">
        <v>2</v>
      </c>
      <c r="E1353" s="63">
        <v>2.16</v>
      </c>
      <c r="F1353" s="63">
        <v>1</v>
      </c>
      <c r="G1353" s="63">
        <v>1.24</v>
      </c>
      <c r="H1353" s="64">
        <f t="shared" si="47"/>
        <v>7.8368000000000002</v>
      </c>
    </row>
    <row r="1354" spans="1:8" ht="49.5" customHeight="1">
      <c r="A1354" s="62"/>
      <c r="B1354" s="61" t="s">
        <v>281</v>
      </c>
      <c r="C1354" s="62"/>
      <c r="D1354" s="63">
        <v>2</v>
      </c>
      <c r="E1354" s="63">
        <v>2.16</v>
      </c>
      <c r="F1354" s="63">
        <v>1</v>
      </c>
      <c r="G1354" s="63">
        <v>1.75</v>
      </c>
      <c r="H1354" s="64">
        <f t="shared" si="47"/>
        <v>11.06</v>
      </c>
    </row>
    <row r="1355" spans="1:8" ht="49.5" customHeight="1">
      <c r="A1355" s="62"/>
      <c r="B1355" s="61" t="s">
        <v>285</v>
      </c>
      <c r="C1355" s="65"/>
      <c r="D1355" s="63">
        <v>2</v>
      </c>
      <c r="E1355" s="63">
        <v>2.16</v>
      </c>
      <c r="F1355" s="63">
        <v>1</v>
      </c>
      <c r="G1355" s="63">
        <v>1.24</v>
      </c>
      <c r="H1355" s="64">
        <f t="shared" si="47"/>
        <v>7.8368000000000002</v>
      </c>
    </row>
    <row r="1356" spans="1:8" ht="49.5" customHeight="1">
      <c r="A1356" s="62"/>
      <c r="B1356" s="61" t="s">
        <v>281</v>
      </c>
      <c r="C1356" s="62"/>
      <c r="D1356" s="63">
        <v>2</v>
      </c>
      <c r="E1356" s="63">
        <v>2.16</v>
      </c>
      <c r="F1356" s="63">
        <v>1</v>
      </c>
      <c r="G1356" s="63">
        <v>13.5</v>
      </c>
      <c r="H1356" s="64">
        <f t="shared" si="47"/>
        <v>85.320000000000007</v>
      </c>
    </row>
    <row r="1357" spans="1:8" ht="49.5" customHeight="1">
      <c r="A1357" s="62"/>
      <c r="B1357" s="61" t="s">
        <v>286</v>
      </c>
      <c r="C1357" s="62"/>
      <c r="D1357" s="63">
        <v>1</v>
      </c>
      <c r="E1357" s="63">
        <v>2.16</v>
      </c>
      <c r="F1357" s="63">
        <v>1</v>
      </c>
      <c r="G1357" s="63">
        <v>0</v>
      </c>
      <c r="H1357" s="64">
        <v>2.16</v>
      </c>
    </row>
    <row r="1358" spans="1:8" ht="49.5" customHeight="1">
      <c r="A1358" s="62"/>
      <c r="B1358" s="61" t="s">
        <v>287</v>
      </c>
      <c r="C1358" s="62"/>
      <c r="D1358" s="63">
        <v>2</v>
      </c>
      <c r="E1358" s="63">
        <v>1.83</v>
      </c>
      <c r="F1358" s="63">
        <v>0.5</v>
      </c>
      <c r="G1358" s="63">
        <v>0.5</v>
      </c>
      <c r="H1358" s="64">
        <f t="shared" ref="H1358:H1359" si="48">(E1358+F1358)*D1358*G1358</f>
        <v>2.33</v>
      </c>
    </row>
    <row r="1359" spans="1:8" ht="49.5" customHeight="1">
      <c r="A1359" s="62"/>
      <c r="B1359" s="61" t="s">
        <v>288</v>
      </c>
      <c r="C1359" s="62"/>
      <c r="D1359" s="63">
        <v>2</v>
      </c>
      <c r="E1359" s="63">
        <v>1.83</v>
      </c>
      <c r="F1359" s="63">
        <v>0.5</v>
      </c>
      <c r="G1359" s="63">
        <v>8</v>
      </c>
      <c r="H1359" s="64">
        <f t="shared" si="48"/>
        <v>37.28</v>
      </c>
    </row>
    <row r="1360" spans="1:8" ht="49.5" customHeight="1">
      <c r="A1360" s="62"/>
      <c r="B1360" s="61" t="s">
        <v>289</v>
      </c>
      <c r="C1360" s="62"/>
      <c r="D1360" s="63">
        <v>1</v>
      </c>
      <c r="E1360" s="63">
        <v>1.83</v>
      </c>
      <c r="F1360" s="63">
        <v>0.5</v>
      </c>
      <c r="G1360" s="63">
        <v>0</v>
      </c>
      <c r="H1360" s="64">
        <v>0.91</v>
      </c>
    </row>
    <row r="1361" spans="1:8" ht="49.5" customHeight="1">
      <c r="A1361" s="62"/>
      <c r="B1361" s="61" t="s">
        <v>287</v>
      </c>
      <c r="C1361" s="62"/>
      <c r="D1361" s="63">
        <v>2</v>
      </c>
      <c r="E1361" s="63">
        <v>1.83</v>
      </c>
      <c r="F1361" s="63">
        <v>0.5</v>
      </c>
      <c r="G1361" s="63">
        <v>0.5</v>
      </c>
      <c r="H1361" s="64">
        <f t="shared" ref="H1361:H1362" si="49">(E1361+F1361)*D1361*G1361</f>
        <v>2.33</v>
      </c>
    </row>
    <row r="1362" spans="1:8" ht="49.5" customHeight="1">
      <c r="A1362" s="62"/>
      <c r="B1362" s="61" t="s">
        <v>288</v>
      </c>
      <c r="C1362" s="62"/>
      <c r="D1362" s="63">
        <v>2</v>
      </c>
      <c r="E1362" s="63">
        <v>1.83</v>
      </c>
      <c r="F1362" s="63">
        <v>0.5</v>
      </c>
      <c r="G1362" s="63">
        <v>8.16</v>
      </c>
      <c r="H1362" s="64">
        <f t="shared" si="49"/>
        <v>38.025600000000004</v>
      </c>
    </row>
    <row r="1363" spans="1:8" ht="49.5" customHeight="1">
      <c r="A1363" s="62"/>
      <c r="B1363" s="61" t="s">
        <v>289</v>
      </c>
      <c r="C1363" s="62"/>
      <c r="D1363" s="63">
        <v>1</v>
      </c>
      <c r="E1363" s="63">
        <v>1.83</v>
      </c>
      <c r="F1363" s="63">
        <v>0.5</v>
      </c>
      <c r="G1363" s="63">
        <v>0</v>
      </c>
      <c r="H1363" s="64">
        <v>0.91</v>
      </c>
    </row>
    <row r="1364" spans="1:8" ht="49.5" customHeight="1">
      <c r="A1364" s="62"/>
      <c r="B1364" s="61" t="s">
        <v>287</v>
      </c>
      <c r="C1364" s="62"/>
      <c r="D1364" s="63">
        <v>2</v>
      </c>
      <c r="E1364" s="63">
        <v>1.83</v>
      </c>
      <c r="F1364" s="63">
        <v>0.5</v>
      </c>
      <c r="G1364" s="63">
        <v>0.5</v>
      </c>
      <c r="H1364" s="64">
        <f t="shared" ref="H1364:H1365" si="50">(E1364+F1364)*D1364*G1364</f>
        <v>2.33</v>
      </c>
    </row>
    <row r="1365" spans="1:8" ht="49.5" customHeight="1">
      <c r="A1365" s="62"/>
      <c r="B1365" s="61" t="s">
        <v>288</v>
      </c>
      <c r="C1365" s="62"/>
      <c r="D1365" s="63">
        <v>2</v>
      </c>
      <c r="E1365" s="63">
        <v>1.83</v>
      </c>
      <c r="F1365" s="63">
        <v>0.5</v>
      </c>
      <c r="G1365" s="63">
        <v>9.66</v>
      </c>
      <c r="H1365" s="64">
        <f t="shared" si="50"/>
        <v>45.015599999999999</v>
      </c>
    </row>
    <row r="1366" spans="1:8" ht="49.5" customHeight="1">
      <c r="A1366" s="62"/>
      <c r="B1366" s="61" t="s">
        <v>289</v>
      </c>
      <c r="C1366" s="62"/>
      <c r="D1366" s="63">
        <v>1</v>
      </c>
      <c r="E1366" s="63">
        <v>1.83</v>
      </c>
      <c r="F1366" s="63">
        <v>0.5</v>
      </c>
      <c r="G1366" s="63">
        <v>0</v>
      </c>
      <c r="H1366" s="64">
        <v>0.91</v>
      </c>
    </row>
    <row r="1367" spans="1:8" ht="49.5" customHeight="1">
      <c r="A1367" s="62"/>
      <c r="B1367" s="61" t="s">
        <v>290</v>
      </c>
      <c r="C1367" s="62"/>
      <c r="D1367" s="63">
        <v>2</v>
      </c>
      <c r="E1367" s="63">
        <v>2.5</v>
      </c>
      <c r="F1367" s="63">
        <v>1.1599999999999999</v>
      </c>
      <c r="G1367" s="63">
        <v>2.66</v>
      </c>
      <c r="H1367" s="64">
        <f t="shared" ref="H1367:H1379" si="51">(E1367+F1367)*D1367*G1367</f>
        <v>19.471200000000003</v>
      </c>
    </row>
    <row r="1368" spans="1:8" ht="49.5" customHeight="1">
      <c r="A1368" s="62"/>
      <c r="B1368" s="61" t="s">
        <v>291</v>
      </c>
      <c r="C1368" s="65"/>
      <c r="D1368" s="63">
        <v>2</v>
      </c>
      <c r="E1368" s="63">
        <v>2.5</v>
      </c>
      <c r="F1368" s="63">
        <v>1.1599999999999999</v>
      </c>
      <c r="G1368" s="63">
        <v>3.04</v>
      </c>
      <c r="H1368" s="64">
        <f t="shared" si="51"/>
        <v>22.252800000000001</v>
      </c>
    </row>
    <row r="1369" spans="1:8" ht="49.5" customHeight="1">
      <c r="A1369" s="62"/>
      <c r="B1369" s="61" t="s">
        <v>290</v>
      </c>
      <c r="C1369" s="62"/>
      <c r="D1369" s="63">
        <v>2</v>
      </c>
      <c r="E1369" s="63">
        <v>2.5</v>
      </c>
      <c r="F1369" s="63">
        <v>1.1599999999999999</v>
      </c>
      <c r="G1369" s="63">
        <v>12.16</v>
      </c>
      <c r="H1369" s="64">
        <f t="shared" si="51"/>
        <v>89.011200000000002</v>
      </c>
    </row>
    <row r="1370" spans="1:8" ht="49.5" customHeight="1">
      <c r="A1370" s="62"/>
      <c r="B1370" s="61" t="s">
        <v>291</v>
      </c>
      <c r="C1370" s="65"/>
      <c r="D1370" s="63">
        <v>2</v>
      </c>
      <c r="E1370" s="63">
        <v>2.5</v>
      </c>
      <c r="F1370" s="63">
        <v>1.1599999999999999</v>
      </c>
      <c r="G1370" s="63">
        <v>3.04</v>
      </c>
      <c r="H1370" s="64">
        <f t="shared" si="51"/>
        <v>22.252800000000001</v>
      </c>
    </row>
    <row r="1371" spans="1:8" ht="49.5" customHeight="1">
      <c r="A1371" s="62"/>
      <c r="B1371" s="61" t="s">
        <v>290</v>
      </c>
      <c r="C1371" s="62"/>
      <c r="D1371" s="63">
        <v>2</v>
      </c>
      <c r="E1371" s="63">
        <v>2.5</v>
      </c>
      <c r="F1371" s="63">
        <v>1.1599999999999999</v>
      </c>
      <c r="G1371" s="63">
        <v>1.41</v>
      </c>
      <c r="H1371" s="64">
        <f t="shared" si="51"/>
        <v>10.321199999999999</v>
      </c>
    </row>
    <row r="1372" spans="1:8" ht="49.5" customHeight="1">
      <c r="A1372" s="62"/>
      <c r="B1372" s="61" t="s">
        <v>292</v>
      </c>
      <c r="C1372" s="62"/>
      <c r="D1372" s="63">
        <v>2</v>
      </c>
      <c r="E1372" s="63">
        <v>1.83</v>
      </c>
      <c r="F1372" s="63">
        <v>2.16</v>
      </c>
      <c r="G1372" s="63">
        <v>1</v>
      </c>
      <c r="H1372" s="64">
        <f t="shared" si="51"/>
        <v>7.98</v>
      </c>
    </row>
    <row r="1373" spans="1:8" ht="49.5" customHeight="1">
      <c r="A1373" s="62"/>
      <c r="B1373" s="61" t="s">
        <v>284</v>
      </c>
      <c r="C1373" s="62"/>
      <c r="D1373" s="63">
        <v>2</v>
      </c>
      <c r="E1373" s="63">
        <v>3.16</v>
      </c>
      <c r="F1373" s="63">
        <v>1.1599999999999999</v>
      </c>
      <c r="G1373" s="63">
        <v>0.5</v>
      </c>
      <c r="H1373" s="64">
        <f t="shared" si="51"/>
        <v>4.32</v>
      </c>
    </row>
    <row r="1374" spans="1:8" ht="49.5" customHeight="1">
      <c r="A1374" s="62"/>
      <c r="B1374" s="61" t="s">
        <v>293</v>
      </c>
      <c r="C1374" s="65"/>
      <c r="D1374" s="63">
        <v>2</v>
      </c>
      <c r="E1374" s="63">
        <v>1.83</v>
      </c>
      <c r="F1374" s="63">
        <v>1</v>
      </c>
      <c r="G1374" s="63">
        <v>2.4900000000000002</v>
      </c>
      <c r="H1374" s="64">
        <f t="shared" si="51"/>
        <v>14.093400000000001</v>
      </c>
    </row>
    <row r="1375" spans="1:8" ht="49.5" customHeight="1">
      <c r="A1375" s="62"/>
      <c r="B1375" s="61" t="s">
        <v>294</v>
      </c>
      <c r="C1375" s="62"/>
      <c r="D1375" s="63">
        <v>2</v>
      </c>
      <c r="E1375" s="63">
        <v>1.83</v>
      </c>
      <c r="F1375" s="63">
        <v>1</v>
      </c>
      <c r="G1375" s="63">
        <v>2.25</v>
      </c>
      <c r="H1375" s="64">
        <f t="shared" si="51"/>
        <v>12.734999999999999</v>
      </c>
    </row>
    <row r="1376" spans="1:8" ht="49.5" customHeight="1">
      <c r="A1376" s="62"/>
      <c r="B1376" s="61" t="s">
        <v>273</v>
      </c>
      <c r="C1376" s="62"/>
      <c r="D1376" s="63">
        <v>2</v>
      </c>
      <c r="E1376" s="63">
        <v>1.83</v>
      </c>
      <c r="F1376" s="63">
        <v>0.83</v>
      </c>
      <c r="G1376" s="63">
        <v>4</v>
      </c>
      <c r="H1376" s="64">
        <f t="shared" si="51"/>
        <v>21.28</v>
      </c>
    </row>
    <row r="1377" spans="1:8" ht="49.5" customHeight="1">
      <c r="A1377" s="62"/>
      <c r="B1377" s="61" t="s">
        <v>295</v>
      </c>
      <c r="C1377" s="62"/>
      <c r="D1377" s="63">
        <v>2</v>
      </c>
      <c r="E1377" s="63">
        <v>1.33</v>
      </c>
      <c r="F1377" s="63">
        <v>1.25</v>
      </c>
      <c r="G1377" s="63">
        <v>1.5</v>
      </c>
      <c r="H1377" s="64">
        <f t="shared" si="51"/>
        <v>7.74</v>
      </c>
    </row>
    <row r="1378" spans="1:8" ht="49.5" customHeight="1">
      <c r="A1378" s="62"/>
      <c r="B1378" s="61" t="s">
        <v>163</v>
      </c>
      <c r="C1378" s="62"/>
      <c r="D1378" s="63">
        <v>2</v>
      </c>
      <c r="E1378" s="63">
        <v>0.66</v>
      </c>
      <c r="F1378" s="63">
        <v>0.33</v>
      </c>
      <c r="G1378" s="63">
        <v>0.5</v>
      </c>
      <c r="H1378" s="64">
        <f t="shared" si="51"/>
        <v>0.99</v>
      </c>
    </row>
    <row r="1379" spans="1:8" ht="49.5" customHeight="1">
      <c r="A1379" s="62"/>
      <c r="B1379" s="61" t="s">
        <v>164</v>
      </c>
      <c r="C1379" s="62"/>
      <c r="D1379" s="63">
        <v>2</v>
      </c>
      <c r="E1379" s="63">
        <v>0.66</v>
      </c>
      <c r="F1379" s="63">
        <v>0.33</v>
      </c>
      <c r="G1379" s="63">
        <v>12.16</v>
      </c>
      <c r="H1379" s="64">
        <f t="shared" si="51"/>
        <v>24.076799999999999</v>
      </c>
    </row>
    <row r="1380" spans="1:8" ht="49.5" customHeight="1">
      <c r="A1380" s="62"/>
      <c r="B1380" s="61" t="s">
        <v>296</v>
      </c>
      <c r="C1380" s="62"/>
      <c r="D1380" s="63">
        <v>1</v>
      </c>
      <c r="E1380" s="63">
        <v>0.66</v>
      </c>
      <c r="F1380" s="63">
        <v>0.33</v>
      </c>
      <c r="G1380" s="63">
        <v>0</v>
      </c>
      <c r="H1380" s="64">
        <v>0.22</v>
      </c>
    </row>
    <row r="1381" spans="1:8" ht="49.5" customHeight="1">
      <c r="A1381" s="62"/>
      <c r="B1381" s="133" t="s">
        <v>128</v>
      </c>
      <c r="C1381" s="134" t="s">
        <v>173</v>
      </c>
      <c r="D1381" s="133"/>
      <c r="E1381" s="135"/>
      <c r="F1381" s="135"/>
      <c r="G1381" s="135"/>
      <c r="H1381" s="67">
        <f>SUM(H1330:H1380)</f>
        <v>853.26480000000015</v>
      </c>
    </row>
    <row r="1382" spans="1:8" s="35" customFormat="1" ht="48" customHeight="1">
      <c r="A1382" s="670" t="s">
        <v>146</v>
      </c>
      <c r="B1382" s="671"/>
      <c r="C1382" s="671"/>
      <c r="D1382" s="671"/>
      <c r="E1382" s="671"/>
      <c r="F1382" s="671"/>
      <c r="G1382" s="671"/>
      <c r="H1382" s="672"/>
    </row>
    <row r="1383" spans="1:8" s="35" customFormat="1" ht="48" customHeight="1">
      <c r="A1383" s="721" t="s">
        <v>145</v>
      </c>
      <c r="B1383" s="722"/>
      <c r="C1383" s="722"/>
      <c r="D1383" s="722"/>
      <c r="E1383" s="722"/>
      <c r="F1383" s="722"/>
      <c r="G1383" s="722"/>
      <c r="H1383" s="723"/>
    </row>
    <row r="1384" spans="1:8" s="35" customFormat="1" ht="48" customHeight="1">
      <c r="A1384" s="676"/>
      <c r="B1384" s="677"/>
      <c r="C1384" s="677"/>
      <c r="D1384" s="677"/>
      <c r="E1384" s="677"/>
      <c r="F1384" s="677"/>
      <c r="G1384" s="677"/>
      <c r="H1384" s="678"/>
    </row>
    <row r="1385" spans="1:8" s="35" customFormat="1" ht="48" customHeight="1">
      <c r="A1385" s="679"/>
      <c r="B1385" s="679"/>
      <c r="C1385" s="679"/>
      <c r="D1385" s="679"/>
      <c r="E1385" s="679"/>
      <c r="F1385" s="679"/>
      <c r="G1385" s="679"/>
      <c r="H1385" s="679"/>
    </row>
    <row r="1386" spans="1:8" s="35" customFormat="1" ht="48" customHeight="1">
      <c r="A1386" s="724" t="s">
        <v>144</v>
      </c>
      <c r="B1386" s="724"/>
      <c r="C1386" s="720" t="s">
        <v>143</v>
      </c>
      <c r="D1386" s="720"/>
      <c r="E1386" s="720"/>
      <c r="F1386" s="724" t="s">
        <v>142</v>
      </c>
      <c r="G1386" s="724"/>
      <c r="H1386" s="389">
        <v>45194</v>
      </c>
    </row>
    <row r="1387" spans="1:8" s="35" customFormat="1" ht="48" customHeight="1">
      <c r="A1387" s="724" t="s">
        <v>141</v>
      </c>
      <c r="B1387" s="724"/>
      <c r="C1387" s="720"/>
      <c r="D1387" s="720"/>
      <c r="E1387" s="720"/>
      <c r="F1387" s="724" t="s">
        <v>140</v>
      </c>
      <c r="G1387" s="724"/>
      <c r="H1387" s="390"/>
    </row>
    <row r="1388" spans="1:8" s="35" customFormat="1" ht="48" customHeight="1">
      <c r="A1388" s="724" t="s">
        <v>139</v>
      </c>
      <c r="B1388" s="724"/>
      <c r="C1388" s="720"/>
      <c r="D1388" s="720"/>
      <c r="E1388" s="720"/>
      <c r="F1388" s="725" t="s">
        <v>138</v>
      </c>
      <c r="G1388" s="725"/>
      <c r="H1388" s="391"/>
    </row>
    <row r="1389" spans="1:8" s="35" customFormat="1" ht="48" customHeight="1">
      <c r="A1389" s="720" t="s">
        <v>137</v>
      </c>
      <c r="B1389" s="726" t="s">
        <v>108</v>
      </c>
      <c r="C1389" s="726" t="s">
        <v>109</v>
      </c>
      <c r="D1389" s="726" t="s">
        <v>136</v>
      </c>
      <c r="E1389" s="726"/>
      <c r="F1389" s="726"/>
      <c r="G1389" s="726"/>
      <c r="H1389" s="720" t="s">
        <v>135</v>
      </c>
    </row>
    <row r="1390" spans="1:8" s="35" customFormat="1" ht="48" customHeight="1">
      <c r="A1390" s="720"/>
      <c r="B1390" s="726"/>
      <c r="C1390" s="726"/>
      <c r="D1390" s="392" t="s">
        <v>7</v>
      </c>
      <c r="E1390" s="392" t="s">
        <v>150</v>
      </c>
      <c r="F1390" s="392" t="s">
        <v>265</v>
      </c>
      <c r="G1390" s="392" t="s">
        <v>134</v>
      </c>
      <c r="H1390" s="720"/>
    </row>
    <row r="1391" spans="1:8" s="35" customFormat="1" ht="48" customHeight="1">
      <c r="A1391" s="46"/>
      <c r="B1391" s="51" t="s">
        <v>130</v>
      </c>
      <c r="C1391" s="47"/>
      <c r="D1391" s="47"/>
      <c r="E1391" s="47"/>
      <c r="F1391" s="47"/>
      <c r="G1391" s="47"/>
      <c r="H1391" s="48"/>
    </row>
    <row r="1392" spans="1:8" s="35" customFormat="1" ht="48" customHeight="1">
      <c r="A1392" s="393"/>
      <c r="B1392" s="394"/>
      <c r="C1392" s="395"/>
      <c r="D1392" s="47"/>
      <c r="E1392" s="47"/>
      <c r="F1392" s="47"/>
      <c r="G1392" s="47"/>
      <c r="H1392" s="48"/>
    </row>
    <row r="1393" spans="1:8" s="35" customFormat="1" ht="218.25" customHeight="1">
      <c r="A1393" s="52">
        <v>11</v>
      </c>
      <c r="B1393" s="53" t="s">
        <v>50</v>
      </c>
      <c r="C1393" s="54"/>
      <c r="D1393" s="47"/>
      <c r="E1393" s="47"/>
      <c r="F1393" s="47"/>
      <c r="G1393" s="47"/>
      <c r="H1393" s="48"/>
    </row>
    <row r="1394" spans="1:8" s="35" customFormat="1" ht="48" customHeight="1">
      <c r="A1394" s="54"/>
      <c r="B1394" s="187" t="s">
        <v>484</v>
      </c>
      <c r="C1394" s="54"/>
      <c r="D1394" s="47"/>
      <c r="E1394" s="47"/>
      <c r="F1394" s="47"/>
      <c r="G1394" s="47"/>
      <c r="H1394" s="48"/>
    </row>
    <row r="1395" spans="1:8" s="35" customFormat="1" ht="48" customHeight="1">
      <c r="A1395" s="54"/>
      <c r="B1395" s="396" t="s">
        <v>485</v>
      </c>
      <c r="C1395" s="45"/>
      <c r="D1395" s="49">
        <v>2</v>
      </c>
      <c r="E1395" s="49">
        <v>1.83</v>
      </c>
      <c r="F1395" s="49">
        <v>0.66</v>
      </c>
      <c r="G1395" s="49">
        <v>0.5</v>
      </c>
      <c r="H1395" s="55">
        <f t="shared" ref="H1395:H1458" si="52">(E1395+F1395)*D1395*G1395</f>
        <v>2.4900000000000002</v>
      </c>
    </row>
    <row r="1396" spans="1:8" s="35" customFormat="1" ht="48" customHeight="1">
      <c r="A1396" s="54"/>
      <c r="B1396" s="396" t="s">
        <v>485</v>
      </c>
      <c r="C1396" s="45"/>
      <c r="D1396" s="49">
        <v>2</v>
      </c>
      <c r="E1396" s="49">
        <v>1.83</v>
      </c>
      <c r="F1396" s="49">
        <v>0.66</v>
      </c>
      <c r="G1396" s="49">
        <v>0.5</v>
      </c>
      <c r="H1396" s="55">
        <f t="shared" si="52"/>
        <v>2.4900000000000002</v>
      </c>
    </row>
    <row r="1397" spans="1:8" s="35" customFormat="1" ht="48" customHeight="1">
      <c r="A1397" s="54"/>
      <c r="B1397" s="396" t="s">
        <v>485</v>
      </c>
      <c r="C1397" s="45"/>
      <c r="D1397" s="49">
        <v>2</v>
      </c>
      <c r="E1397" s="49">
        <v>1.83</v>
      </c>
      <c r="F1397" s="49">
        <v>0.66</v>
      </c>
      <c r="G1397" s="49">
        <v>0.5</v>
      </c>
      <c r="H1397" s="55">
        <f t="shared" si="52"/>
        <v>2.4900000000000002</v>
      </c>
    </row>
    <row r="1398" spans="1:8" s="35" customFormat="1" ht="34.5">
      <c r="A1398" s="54"/>
      <c r="B1398" s="396" t="s">
        <v>486</v>
      </c>
      <c r="C1398" s="45"/>
      <c r="D1398" s="49">
        <v>2</v>
      </c>
      <c r="E1398" s="49">
        <v>1.83</v>
      </c>
      <c r="F1398" s="49">
        <v>0.33</v>
      </c>
      <c r="G1398" s="49">
        <v>0.5</v>
      </c>
      <c r="H1398" s="55">
        <f t="shared" si="52"/>
        <v>2.16</v>
      </c>
    </row>
    <row r="1399" spans="1:8" s="35" customFormat="1" ht="48" customHeight="1">
      <c r="A1399" s="54"/>
      <c r="B1399" s="396" t="s">
        <v>486</v>
      </c>
      <c r="C1399" s="45"/>
      <c r="D1399" s="49">
        <v>2</v>
      </c>
      <c r="E1399" s="49">
        <v>1.83</v>
      </c>
      <c r="F1399" s="49">
        <v>0.33</v>
      </c>
      <c r="G1399" s="49">
        <v>0.5</v>
      </c>
      <c r="H1399" s="55">
        <f t="shared" si="52"/>
        <v>2.16</v>
      </c>
    </row>
    <row r="1400" spans="1:8" s="35" customFormat="1" ht="48" customHeight="1">
      <c r="A1400" s="54"/>
      <c r="B1400" s="396" t="s">
        <v>486</v>
      </c>
      <c r="C1400" s="45"/>
      <c r="D1400" s="49">
        <v>2</v>
      </c>
      <c r="E1400" s="49">
        <v>1.83</v>
      </c>
      <c r="F1400" s="49">
        <v>0.33</v>
      </c>
      <c r="G1400" s="49">
        <v>0.5</v>
      </c>
      <c r="H1400" s="55">
        <f t="shared" si="52"/>
        <v>2.16</v>
      </c>
    </row>
    <row r="1401" spans="1:8" s="35" customFormat="1" ht="48" customHeight="1">
      <c r="A1401" s="54"/>
      <c r="B1401" s="396" t="s">
        <v>486</v>
      </c>
      <c r="C1401" s="45"/>
      <c r="D1401" s="49">
        <v>2</v>
      </c>
      <c r="E1401" s="49">
        <v>1.83</v>
      </c>
      <c r="F1401" s="49">
        <v>0.33</v>
      </c>
      <c r="G1401" s="49">
        <v>0.5</v>
      </c>
      <c r="H1401" s="55">
        <f t="shared" si="52"/>
        <v>2.16</v>
      </c>
    </row>
    <row r="1402" spans="1:8" s="35" customFormat="1" ht="48" customHeight="1">
      <c r="A1402" s="54"/>
      <c r="B1402" s="396" t="s">
        <v>486</v>
      </c>
      <c r="C1402" s="45"/>
      <c r="D1402" s="49">
        <v>2</v>
      </c>
      <c r="E1402" s="49">
        <v>1.83</v>
      </c>
      <c r="F1402" s="49">
        <v>0.33</v>
      </c>
      <c r="G1402" s="49">
        <v>0.5</v>
      </c>
      <c r="H1402" s="55">
        <f t="shared" si="52"/>
        <v>2.16</v>
      </c>
    </row>
    <row r="1403" spans="1:8" s="35" customFormat="1" ht="48" customHeight="1">
      <c r="A1403" s="54"/>
      <c r="B1403" s="396" t="s">
        <v>486</v>
      </c>
      <c r="C1403" s="45"/>
      <c r="D1403" s="49">
        <v>2</v>
      </c>
      <c r="E1403" s="49">
        <v>1.83</v>
      </c>
      <c r="F1403" s="49">
        <v>0.33</v>
      </c>
      <c r="G1403" s="49">
        <v>0.5</v>
      </c>
      <c r="H1403" s="55">
        <f t="shared" si="52"/>
        <v>2.16</v>
      </c>
    </row>
    <row r="1404" spans="1:8" s="35" customFormat="1" ht="48" customHeight="1">
      <c r="A1404" s="54"/>
      <c r="B1404" s="396" t="s">
        <v>486</v>
      </c>
      <c r="C1404" s="45"/>
      <c r="D1404" s="49">
        <v>2</v>
      </c>
      <c r="E1404" s="49">
        <v>1.83</v>
      </c>
      <c r="F1404" s="49">
        <v>0.33</v>
      </c>
      <c r="G1404" s="49">
        <v>0.5</v>
      </c>
      <c r="H1404" s="55">
        <f t="shared" si="52"/>
        <v>2.16</v>
      </c>
    </row>
    <row r="1405" spans="1:8" s="35" customFormat="1" ht="48" customHeight="1">
      <c r="A1405" s="54"/>
      <c r="B1405" s="396" t="s">
        <v>486</v>
      </c>
      <c r="C1405" s="45"/>
      <c r="D1405" s="49">
        <v>2</v>
      </c>
      <c r="E1405" s="49">
        <v>1.83</v>
      </c>
      <c r="F1405" s="49">
        <v>0.33</v>
      </c>
      <c r="G1405" s="49">
        <v>0.5</v>
      </c>
      <c r="H1405" s="55">
        <f t="shared" si="52"/>
        <v>2.16</v>
      </c>
    </row>
    <row r="1406" spans="1:8" s="35" customFormat="1" ht="48" customHeight="1">
      <c r="A1406" s="54"/>
      <c r="B1406" s="396" t="s">
        <v>486</v>
      </c>
      <c r="C1406" s="45"/>
      <c r="D1406" s="49">
        <v>2</v>
      </c>
      <c r="E1406" s="49">
        <v>1.83</v>
      </c>
      <c r="F1406" s="49">
        <v>0.33</v>
      </c>
      <c r="G1406" s="49">
        <v>0.5</v>
      </c>
      <c r="H1406" s="55">
        <f t="shared" si="52"/>
        <v>2.16</v>
      </c>
    </row>
    <row r="1407" spans="1:8" s="35" customFormat="1" ht="48" customHeight="1">
      <c r="A1407" s="54"/>
      <c r="B1407" s="396" t="s">
        <v>486</v>
      </c>
      <c r="C1407" s="45"/>
      <c r="D1407" s="49">
        <v>2</v>
      </c>
      <c r="E1407" s="49">
        <v>1.83</v>
      </c>
      <c r="F1407" s="49">
        <v>0.33</v>
      </c>
      <c r="G1407" s="49">
        <v>0.5</v>
      </c>
      <c r="H1407" s="55">
        <f t="shared" si="52"/>
        <v>2.16</v>
      </c>
    </row>
    <row r="1408" spans="1:8" s="35" customFormat="1" ht="48" customHeight="1">
      <c r="A1408" s="54"/>
      <c r="B1408" s="396" t="s">
        <v>486</v>
      </c>
      <c r="C1408" s="45"/>
      <c r="D1408" s="49">
        <v>2</v>
      </c>
      <c r="E1408" s="49">
        <v>1.83</v>
      </c>
      <c r="F1408" s="49">
        <v>0.33</v>
      </c>
      <c r="G1408" s="49">
        <v>0.5</v>
      </c>
      <c r="H1408" s="55">
        <f t="shared" si="52"/>
        <v>2.16</v>
      </c>
    </row>
    <row r="1409" spans="1:8" s="35" customFormat="1" ht="48" customHeight="1">
      <c r="A1409" s="54"/>
      <c r="B1409" s="396" t="s">
        <v>486</v>
      </c>
      <c r="C1409" s="45"/>
      <c r="D1409" s="49">
        <v>2</v>
      </c>
      <c r="E1409" s="49">
        <v>1.83</v>
      </c>
      <c r="F1409" s="49">
        <v>0.33</v>
      </c>
      <c r="G1409" s="49">
        <v>0.5</v>
      </c>
      <c r="H1409" s="55">
        <f t="shared" si="52"/>
        <v>2.16</v>
      </c>
    </row>
    <row r="1410" spans="1:8" s="35" customFormat="1" ht="48" customHeight="1">
      <c r="A1410" s="54"/>
      <c r="B1410" s="396" t="s">
        <v>486</v>
      </c>
      <c r="C1410" s="45"/>
      <c r="D1410" s="49">
        <v>2</v>
      </c>
      <c r="E1410" s="49">
        <v>1.83</v>
      </c>
      <c r="F1410" s="49">
        <v>0.33</v>
      </c>
      <c r="G1410" s="49">
        <v>0.5</v>
      </c>
      <c r="H1410" s="55">
        <f t="shared" si="52"/>
        <v>2.16</v>
      </c>
    </row>
    <row r="1411" spans="1:8" s="35" customFormat="1" ht="48" customHeight="1">
      <c r="A1411" s="54"/>
      <c r="B1411" s="396" t="s">
        <v>487</v>
      </c>
      <c r="C1411" s="45"/>
      <c r="D1411" s="49">
        <v>2</v>
      </c>
      <c r="E1411" s="49">
        <v>1.83</v>
      </c>
      <c r="F1411" s="49">
        <v>0.83</v>
      </c>
      <c r="G1411" s="49">
        <v>0.5</v>
      </c>
      <c r="H1411" s="55">
        <f t="shared" si="52"/>
        <v>2.66</v>
      </c>
    </row>
    <row r="1412" spans="1:8" s="35" customFormat="1" ht="48" customHeight="1">
      <c r="A1412" s="54"/>
      <c r="B1412" s="396" t="s">
        <v>487</v>
      </c>
      <c r="C1412" s="45"/>
      <c r="D1412" s="49">
        <v>2</v>
      </c>
      <c r="E1412" s="49">
        <v>1.83</v>
      </c>
      <c r="F1412" s="49">
        <v>0.83</v>
      </c>
      <c r="G1412" s="49">
        <v>0.5</v>
      </c>
      <c r="H1412" s="55">
        <f t="shared" si="52"/>
        <v>2.66</v>
      </c>
    </row>
    <row r="1413" spans="1:8" s="35" customFormat="1" ht="48" customHeight="1">
      <c r="A1413" s="54"/>
      <c r="B1413" s="396" t="s">
        <v>487</v>
      </c>
      <c r="C1413" s="45"/>
      <c r="D1413" s="49">
        <v>2</v>
      </c>
      <c r="E1413" s="49">
        <v>1.83</v>
      </c>
      <c r="F1413" s="49">
        <v>0.83</v>
      </c>
      <c r="G1413" s="49">
        <v>0.5</v>
      </c>
      <c r="H1413" s="55">
        <f t="shared" si="52"/>
        <v>2.66</v>
      </c>
    </row>
    <row r="1414" spans="1:8" s="35" customFormat="1" ht="48" customHeight="1">
      <c r="A1414" s="54"/>
      <c r="B1414" s="396" t="s">
        <v>487</v>
      </c>
      <c r="C1414" s="45"/>
      <c r="D1414" s="49">
        <v>2</v>
      </c>
      <c r="E1414" s="49">
        <v>1.83</v>
      </c>
      <c r="F1414" s="49">
        <v>0.83</v>
      </c>
      <c r="G1414" s="49">
        <v>0.5</v>
      </c>
      <c r="H1414" s="55">
        <f t="shared" si="52"/>
        <v>2.66</v>
      </c>
    </row>
    <row r="1415" spans="1:8" s="35" customFormat="1" ht="48" customHeight="1">
      <c r="A1415" s="54"/>
      <c r="B1415" s="396" t="s">
        <v>487</v>
      </c>
      <c r="C1415" s="45"/>
      <c r="D1415" s="49">
        <v>2</v>
      </c>
      <c r="E1415" s="49">
        <v>1.83</v>
      </c>
      <c r="F1415" s="49">
        <v>0.83</v>
      </c>
      <c r="G1415" s="49">
        <v>0.5</v>
      </c>
      <c r="H1415" s="55">
        <f t="shared" si="52"/>
        <v>2.66</v>
      </c>
    </row>
    <row r="1416" spans="1:8" s="35" customFormat="1" ht="48" customHeight="1">
      <c r="A1416" s="54"/>
      <c r="B1416" s="396" t="s">
        <v>487</v>
      </c>
      <c r="C1416" s="45"/>
      <c r="D1416" s="49">
        <v>2</v>
      </c>
      <c r="E1416" s="49">
        <v>1.83</v>
      </c>
      <c r="F1416" s="49">
        <v>0.83</v>
      </c>
      <c r="G1416" s="49">
        <v>0.5</v>
      </c>
      <c r="H1416" s="55">
        <f t="shared" si="52"/>
        <v>2.66</v>
      </c>
    </row>
    <row r="1417" spans="1:8" s="35" customFormat="1" ht="48" customHeight="1">
      <c r="A1417" s="54"/>
      <c r="B1417" s="396" t="s">
        <v>487</v>
      </c>
      <c r="C1417" s="45"/>
      <c r="D1417" s="49">
        <v>2</v>
      </c>
      <c r="E1417" s="49">
        <v>1.83</v>
      </c>
      <c r="F1417" s="49">
        <v>0.83</v>
      </c>
      <c r="G1417" s="49">
        <v>0.5</v>
      </c>
      <c r="H1417" s="55">
        <f t="shared" si="52"/>
        <v>2.66</v>
      </c>
    </row>
    <row r="1418" spans="1:8" s="35" customFormat="1" ht="48" customHeight="1">
      <c r="A1418" s="54"/>
      <c r="B1418" s="396" t="s">
        <v>487</v>
      </c>
      <c r="C1418" s="45"/>
      <c r="D1418" s="49">
        <v>2</v>
      </c>
      <c r="E1418" s="49">
        <v>1.83</v>
      </c>
      <c r="F1418" s="49">
        <v>0.83</v>
      </c>
      <c r="G1418" s="49">
        <v>0.5</v>
      </c>
      <c r="H1418" s="55">
        <f t="shared" si="52"/>
        <v>2.66</v>
      </c>
    </row>
    <row r="1419" spans="1:8" s="35" customFormat="1" ht="48" customHeight="1">
      <c r="A1419" s="54"/>
      <c r="B1419" s="396" t="s">
        <v>487</v>
      </c>
      <c r="C1419" s="45"/>
      <c r="D1419" s="49">
        <v>2</v>
      </c>
      <c r="E1419" s="49">
        <v>1.83</v>
      </c>
      <c r="F1419" s="49">
        <v>0.83</v>
      </c>
      <c r="G1419" s="49">
        <v>0.5</v>
      </c>
      <c r="H1419" s="55">
        <f t="shared" si="52"/>
        <v>2.66</v>
      </c>
    </row>
    <row r="1420" spans="1:8" s="35" customFormat="1" ht="48" customHeight="1">
      <c r="A1420" s="54"/>
      <c r="B1420" s="396" t="s">
        <v>487</v>
      </c>
      <c r="C1420" s="45"/>
      <c r="D1420" s="49">
        <v>2</v>
      </c>
      <c r="E1420" s="49">
        <v>1.83</v>
      </c>
      <c r="F1420" s="49">
        <v>0.83</v>
      </c>
      <c r="G1420" s="49">
        <v>0.5</v>
      </c>
      <c r="H1420" s="55">
        <f t="shared" si="52"/>
        <v>2.66</v>
      </c>
    </row>
    <row r="1421" spans="1:8" s="35" customFormat="1" ht="34.5">
      <c r="A1421" s="54"/>
      <c r="B1421" s="396" t="s">
        <v>487</v>
      </c>
      <c r="C1421" s="45"/>
      <c r="D1421" s="49">
        <v>2</v>
      </c>
      <c r="E1421" s="49">
        <v>1.83</v>
      </c>
      <c r="F1421" s="49">
        <v>0.83</v>
      </c>
      <c r="G1421" s="49">
        <v>0.5</v>
      </c>
      <c r="H1421" s="55">
        <f t="shared" si="52"/>
        <v>2.66</v>
      </c>
    </row>
    <row r="1422" spans="1:8" s="35" customFormat="1" ht="48" customHeight="1">
      <c r="A1422" s="54"/>
      <c r="B1422" s="396" t="s">
        <v>487</v>
      </c>
      <c r="C1422" s="45"/>
      <c r="D1422" s="49">
        <v>2</v>
      </c>
      <c r="E1422" s="49">
        <v>1.83</v>
      </c>
      <c r="F1422" s="49">
        <v>0.83</v>
      </c>
      <c r="G1422" s="49">
        <v>0.5</v>
      </c>
      <c r="H1422" s="55">
        <f t="shared" si="52"/>
        <v>2.66</v>
      </c>
    </row>
    <row r="1423" spans="1:8" s="35" customFormat="1" ht="48" customHeight="1">
      <c r="A1423" s="54"/>
      <c r="B1423" s="396" t="s">
        <v>488</v>
      </c>
      <c r="C1423" s="45"/>
      <c r="D1423" s="49">
        <v>2</v>
      </c>
      <c r="E1423" s="49">
        <v>1.33</v>
      </c>
      <c r="F1423" s="49">
        <v>0.66</v>
      </c>
      <c r="G1423" s="49">
        <v>0.5</v>
      </c>
      <c r="H1423" s="55">
        <f t="shared" si="52"/>
        <v>1.9900000000000002</v>
      </c>
    </row>
    <row r="1424" spans="1:8" s="35" customFormat="1" ht="48" customHeight="1">
      <c r="A1424" s="54"/>
      <c r="B1424" s="396" t="s">
        <v>488</v>
      </c>
      <c r="C1424" s="45"/>
      <c r="D1424" s="49">
        <v>2</v>
      </c>
      <c r="E1424" s="49">
        <v>1.33</v>
      </c>
      <c r="F1424" s="49">
        <v>0.66</v>
      </c>
      <c r="G1424" s="49">
        <v>0.5</v>
      </c>
      <c r="H1424" s="55">
        <f t="shared" si="52"/>
        <v>1.9900000000000002</v>
      </c>
    </row>
    <row r="1425" spans="1:8" s="35" customFormat="1" ht="48" customHeight="1">
      <c r="A1425" s="54"/>
      <c r="B1425" s="396" t="s">
        <v>488</v>
      </c>
      <c r="C1425" s="45"/>
      <c r="D1425" s="49">
        <v>2</v>
      </c>
      <c r="E1425" s="49">
        <v>1.33</v>
      </c>
      <c r="F1425" s="49">
        <v>0.66</v>
      </c>
      <c r="G1425" s="49">
        <v>0.5</v>
      </c>
      <c r="H1425" s="55">
        <f t="shared" si="52"/>
        <v>1.9900000000000002</v>
      </c>
    </row>
    <row r="1426" spans="1:8" s="35" customFormat="1" ht="48" customHeight="1">
      <c r="A1426" s="54"/>
      <c r="B1426" s="396" t="s">
        <v>488</v>
      </c>
      <c r="C1426" s="45"/>
      <c r="D1426" s="49">
        <v>2</v>
      </c>
      <c r="E1426" s="49">
        <v>1.33</v>
      </c>
      <c r="F1426" s="49">
        <v>0.66</v>
      </c>
      <c r="G1426" s="49">
        <v>0.5</v>
      </c>
      <c r="H1426" s="55">
        <f t="shared" si="52"/>
        <v>1.9900000000000002</v>
      </c>
    </row>
    <row r="1427" spans="1:8" s="35" customFormat="1" ht="48" customHeight="1">
      <c r="A1427" s="54"/>
      <c r="B1427" s="396" t="s">
        <v>489</v>
      </c>
      <c r="C1427" s="45"/>
      <c r="D1427" s="49">
        <v>2</v>
      </c>
      <c r="E1427" s="49">
        <v>1.1599999999999999</v>
      </c>
      <c r="F1427" s="49">
        <v>0.66</v>
      </c>
      <c r="G1427" s="49">
        <v>0.5</v>
      </c>
      <c r="H1427" s="55">
        <f t="shared" si="52"/>
        <v>1.8199999999999998</v>
      </c>
    </row>
    <row r="1428" spans="1:8" s="35" customFormat="1" ht="48" customHeight="1">
      <c r="A1428" s="54"/>
      <c r="B1428" s="396" t="s">
        <v>489</v>
      </c>
      <c r="C1428" s="45"/>
      <c r="D1428" s="49">
        <v>2</v>
      </c>
      <c r="E1428" s="49">
        <v>1.1599999999999999</v>
      </c>
      <c r="F1428" s="49">
        <v>0.66</v>
      </c>
      <c r="G1428" s="49">
        <v>0.5</v>
      </c>
      <c r="H1428" s="55">
        <f t="shared" si="52"/>
        <v>1.8199999999999998</v>
      </c>
    </row>
    <row r="1429" spans="1:8" s="35" customFormat="1" ht="48" customHeight="1">
      <c r="A1429" s="54"/>
      <c r="B1429" s="396" t="s">
        <v>489</v>
      </c>
      <c r="C1429" s="45"/>
      <c r="D1429" s="49">
        <v>2</v>
      </c>
      <c r="E1429" s="49">
        <v>1.1599999999999999</v>
      </c>
      <c r="F1429" s="49">
        <v>0.66</v>
      </c>
      <c r="G1429" s="49">
        <v>0.5</v>
      </c>
      <c r="H1429" s="55">
        <f t="shared" si="52"/>
        <v>1.8199999999999998</v>
      </c>
    </row>
    <row r="1430" spans="1:8" s="35" customFormat="1" ht="48" customHeight="1">
      <c r="A1430" s="54"/>
      <c r="B1430" s="396" t="s">
        <v>490</v>
      </c>
      <c r="C1430" s="45"/>
      <c r="D1430" s="49">
        <v>2</v>
      </c>
      <c r="E1430" s="49">
        <v>1.33</v>
      </c>
      <c r="F1430" s="49">
        <v>0.5</v>
      </c>
      <c r="G1430" s="49">
        <v>0.5</v>
      </c>
      <c r="H1430" s="55">
        <f t="shared" si="52"/>
        <v>1.83</v>
      </c>
    </row>
    <row r="1431" spans="1:8" s="35" customFormat="1" ht="48" customHeight="1">
      <c r="A1431" s="54"/>
      <c r="B1431" s="396" t="s">
        <v>490</v>
      </c>
      <c r="C1431" s="45"/>
      <c r="D1431" s="49">
        <v>2</v>
      </c>
      <c r="E1431" s="49">
        <v>1.33</v>
      </c>
      <c r="F1431" s="49">
        <v>0.5</v>
      </c>
      <c r="G1431" s="49">
        <v>0.5</v>
      </c>
      <c r="H1431" s="55">
        <f t="shared" si="52"/>
        <v>1.83</v>
      </c>
    </row>
    <row r="1432" spans="1:8" s="35" customFormat="1" ht="48" customHeight="1">
      <c r="A1432" s="54"/>
      <c r="B1432" s="396" t="s">
        <v>491</v>
      </c>
      <c r="C1432" s="45"/>
      <c r="D1432" s="49">
        <v>2</v>
      </c>
      <c r="E1432" s="49">
        <v>1.1599999999999999</v>
      </c>
      <c r="F1432" s="49">
        <v>0.5</v>
      </c>
      <c r="G1432" s="49">
        <v>0.5</v>
      </c>
      <c r="H1432" s="55">
        <f t="shared" si="52"/>
        <v>1.66</v>
      </c>
    </row>
    <row r="1433" spans="1:8" s="35" customFormat="1" ht="48" customHeight="1">
      <c r="A1433" s="54"/>
      <c r="B1433" s="396" t="s">
        <v>491</v>
      </c>
      <c r="C1433" s="45"/>
      <c r="D1433" s="49">
        <v>2</v>
      </c>
      <c r="E1433" s="49">
        <v>1.1599999999999999</v>
      </c>
      <c r="F1433" s="49">
        <v>0.5</v>
      </c>
      <c r="G1433" s="49">
        <v>0.5</v>
      </c>
      <c r="H1433" s="55">
        <f t="shared" si="52"/>
        <v>1.66</v>
      </c>
    </row>
    <row r="1434" spans="1:8" s="35" customFormat="1" ht="48" customHeight="1">
      <c r="A1434" s="54"/>
      <c r="B1434" s="396" t="s">
        <v>486</v>
      </c>
      <c r="C1434" s="45"/>
      <c r="D1434" s="49">
        <v>2</v>
      </c>
      <c r="E1434" s="49">
        <v>1.83</v>
      </c>
      <c r="F1434" s="49">
        <v>0.33</v>
      </c>
      <c r="G1434" s="49">
        <v>0.5</v>
      </c>
      <c r="H1434" s="55">
        <f t="shared" si="52"/>
        <v>2.16</v>
      </c>
    </row>
    <row r="1435" spans="1:8" s="35" customFormat="1" ht="48" customHeight="1">
      <c r="A1435" s="54"/>
      <c r="B1435" s="396" t="s">
        <v>491</v>
      </c>
      <c r="C1435" s="45"/>
      <c r="D1435" s="49">
        <v>2</v>
      </c>
      <c r="E1435" s="49">
        <v>1.1599999999999999</v>
      </c>
      <c r="F1435" s="49">
        <v>0.5</v>
      </c>
      <c r="G1435" s="49">
        <v>0.5</v>
      </c>
      <c r="H1435" s="55">
        <f t="shared" si="52"/>
        <v>1.66</v>
      </c>
    </row>
    <row r="1436" spans="1:8" s="35" customFormat="1" ht="48" customHeight="1">
      <c r="A1436" s="54"/>
      <c r="B1436" s="396" t="s">
        <v>492</v>
      </c>
      <c r="C1436" s="45"/>
      <c r="D1436" s="49">
        <v>2</v>
      </c>
      <c r="E1436" s="49">
        <v>0.66</v>
      </c>
      <c r="F1436" s="49">
        <v>0.5</v>
      </c>
      <c r="G1436" s="49">
        <v>0.5</v>
      </c>
      <c r="H1436" s="55">
        <f t="shared" si="52"/>
        <v>1.1600000000000001</v>
      </c>
    </row>
    <row r="1437" spans="1:8" s="35" customFormat="1" ht="48" customHeight="1">
      <c r="A1437" s="54"/>
      <c r="B1437" s="396" t="s">
        <v>492</v>
      </c>
      <c r="C1437" s="45"/>
      <c r="D1437" s="49">
        <v>2</v>
      </c>
      <c r="E1437" s="49">
        <v>0.66</v>
      </c>
      <c r="F1437" s="49">
        <v>0.5</v>
      </c>
      <c r="G1437" s="49">
        <v>0.5</v>
      </c>
      <c r="H1437" s="55">
        <f t="shared" si="52"/>
        <v>1.1600000000000001</v>
      </c>
    </row>
    <row r="1438" spans="1:8" s="35" customFormat="1" ht="48" customHeight="1">
      <c r="A1438" s="54"/>
      <c r="B1438" s="396" t="s">
        <v>493</v>
      </c>
      <c r="C1438" s="45"/>
      <c r="D1438" s="49">
        <v>2</v>
      </c>
      <c r="E1438" s="49">
        <v>0.5</v>
      </c>
      <c r="F1438" s="49">
        <v>0.5</v>
      </c>
      <c r="G1438" s="49">
        <v>0.5</v>
      </c>
      <c r="H1438" s="55">
        <f t="shared" si="52"/>
        <v>1</v>
      </c>
    </row>
    <row r="1439" spans="1:8" s="35" customFormat="1" ht="48" customHeight="1">
      <c r="A1439" s="54"/>
      <c r="B1439" s="396" t="s">
        <v>493</v>
      </c>
      <c r="C1439" s="45"/>
      <c r="D1439" s="49">
        <v>2</v>
      </c>
      <c r="E1439" s="49">
        <v>0.5</v>
      </c>
      <c r="F1439" s="49">
        <v>0.5</v>
      </c>
      <c r="G1439" s="49">
        <v>0.5</v>
      </c>
      <c r="H1439" s="55">
        <f t="shared" si="52"/>
        <v>1</v>
      </c>
    </row>
    <row r="1440" spans="1:8" s="35" customFormat="1" ht="48" customHeight="1">
      <c r="A1440" s="54"/>
      <c r="B1440" s="396" t="s">
        <v>494</v>
      </c>
      <c r="C1440" s="45"/>
      <c r="D1440" s="49">
        <v>2</v>
      </c>
      <c r="E1440" s="49">
        <v>1.83</v>
      </c>
      <c r="F1440" s="49">
        <v>0.5</v>
      </c>
      <c r="G1440" s="49">
        <v>0.5</v>
      </c>
      <c r="H1440" s="55">
        <f t="shared" si="52"/>
        <v>2.33</v>
      </c>
    </row>
    <row r="1441" spans="1:8" s="35" customFormat="1" ht="48" customHeight="1">
      <c r="A1441" s="54"/>
      <c r="B1441" s="396" t="s">
        <v>494</v>
      </c>
      <c r="C1441" s="45"/>
      <c r="D1441" s="49">
        <v>2</v>
      </c>
      <c r="E1441" s="49">
        <v>1.83</v>
      </c>
      <c r="F1441" s="49">
        <v>0.5</v>
      </c>
      <c r="G1441" s="49">
        <v>0.5</v>
      </c>
      <c r="H1441" s="55">
        <f t="shared" si="52"/>
        <v>2.33</v>
      </c>
    </row>
    <row r="1442" spans="1:8" s="35" customFormat="1" ht="48" customHeight="1">
      <c r="A1442" s="54"/>
      <c r="B1442" s="396" t="s">
        <v>494</v>
      </c>
      <c r="C1442" s="45"/>
      <c r="D1442" s="49">
        <v>2</v>
      </c>
      <c r="E1442" s="49">
        <v>1.83</v>
      </c>
      <c r="F1442" s="49">
        <v>0.5</v>
      </c>
      <c r="G1442" s="49">
        <v>0.5</v>
      </c>
      <c r="H1442" s="55">
        <f t="shared" si="52"/>
        <v>2.33</v>
      </c>
    </row>
    <row r="1443" spans="1:8" s="35" customFormat="1" ht="48" customHeight="1">
      <c r="A1443" s="54"/>
      <c r="B1443" s="396" t="s">
        <v>487</v>
      </c>
      <c r="C1443" s="45"/>
      <c r="D1443" s="49">
        <v>2</v>
      </c>
      <c r="E1443" s="49">
        <v>1.83</v>
      </c>
      <c r="F1443" s="49">
        <v>0.83</v>
      </c>
      <c r="G1443" s="49">
        <v>0.5</v>
      </c>
      <c r="H1443" s="55">
        <f t="shared" si="52"/>
        <v>2.66</v>
      </c>
    </row>
    <row r="1444" spans="1:8" s="35" customFormat="1" ht="48" customHeight="1">
      <c r="A1444" s="54"/>
      <c r="B1444" s="396" t="s">
        <v>487</v>
      </c>
      <c r="C1444" s="45"/>
      <c r="D1444" s="49">
        <v>2</v>
      </c>
      <c r="E1444" s="49">
        <v>1.83</v>
      </c>
      <c r="F1444" s="49">
        <v>0.83</v>
      </c>
      <c r="G1444" s="49">
        <v>0.5</v>
      </c>
      <c r="H1444" s="55">
        <f t="shared" si="52"/>
        <v>2.66</v>
      </c>
    </row>
    <row r="1445" spans="1:8" s="35" customFormat="1" ht="34.5">
      <c r="A1445" s="54"/>
      <c r="B1445" s="396" t="s">
        <v>487</v>
      </c>
      <c r="C1445" s="45"/>
      <c r="D1445" s="49">
        <v>2</v>
      </c>
      <c r="E1445" s="49">
        <v>1.83</v>
      </c>
      <c r="F1445" s="49">
        <v>0.83</v>
      </c>
      <c r="G1445" s="49">
        <v>0.5</v>
      </c>
      <c r="H1445" s="55">
        <f t="shared" si="52"/>
        <v>2.66</v>
      </c>
    </row>
    <row r="1446" spans="1:8" s="35" customFormat="1" ht="48" customHeight="1">
      <c r="A1446" s="54"/>
      <c r="B1446" s="396" t="s">
        <v>487</v>
      </c>
      <c r="C1446" s="45"/>
      <c r="D1446" s="49">
        <v>2</v>
      </c>
      <c r="E1446" s="49">
        <v>1.83</v>
      </c>
      <c r="F1446" s="49">
        <v>0.83</v>
      </c>
      <c r="G1446" s="49">
        <v>0.5</v>
      </c>
      <c r="H1446" s="55">
        <f t="shared" si="52"/>
        <v>2.66</v>
      </c>
    </row>
    <row r="1447" spans="1:8" s="35" customFormat="1" ht="48" customHeight="1">
      <c r="A1447" s="54"/>
      <c r="B1447" s="396" t="s">
        <v>494</v>
      </c>
      <c r="C1447" s="45"/>
      <c r="D1447" s="49">
        <v>2</v>
      </c>
      <c r="E1447" s="49">
        <v>1.83</v>
      </c>
      <c r="F1447" s="49">
        <v>0.5</v>
      </c>
      <c r="G1447" s="49">
        <v>0.5</v>
      </c>
      <c r="H1447" s="55">
        <f t="shared" si="52"/>
        <v>2.33</v>
      </c>
    </row>
    <row r="1448" spans="1:8" s="35" customFormat="1" ht="48" customHeight="1">
      <c r="A1448" s="54"/>
      <c r="B1448" s="396" t="s">
        <v>494</v>
      </c>
      <c r="C1448" s="45"/>
      <c r="D1448" s="49">
        <v>2</v>
      </c>
      <c r="E1448" s="49">
        <v>1.83</v>
      </c>
      <c r="F1448" s="49">
        <v>0.5</v>
      </c>
      <c r="G1448" s="49">
        <v>0.5</v>
      </c>
      <c r="H1448" s="55">
        <f t="shared" si="52"/>
        <v>2.33</v>
      </c>
    </row>
    <row r="1449" spans="1:8" s="35" customFormat="1" ht="48" customHeight="1">
      <c r="A1449" s="54"/>
      <c r="B1449" s="396" t="s">
        <v>494</v>
      </c>
      <c r="C1449" s="45"/>
      <c r="D1449" s="49">
        <v>2</v>
      </c>
      <c r="E1449" s="49">
        <v>1.83</v>
      </c>
      <c r="F1449" s="49">
        <v>0.5</v>
      </c>
      <c r="G1449" s="49">
        <v>0.5</v>
      </c>
      <c r="H1449" s="55">
        <f t="shared" si="52"/>
        <v>2.33</v>
      </c>
    </row>
    <row r="1450" spans="1:8" s="35" customFormat="1" ht="48" customHeight="1">
      <c r="A1450" s="54"/>
      <c r="B1450" s="396" t="s">
        <v>494</v>
      </c>
      <c r="C1450" s="45"/>
      <c r="D1450" s="49">
        <v>2</v>
      </c>
      <c r="E1450" s="49">
        <v>1.83</v>
      </c>
      <c r="F1450" s="49">
        <v>0.5</v>
      </c>
      <c r="G1450" s="49">
        <v>0.5</v>
      </c>
      <c r="H1450" s="55">
        <f t="shared" si="52"/>
        <v>2.33</v>
      </c>
    </row>
    <row r="1451" spans="1:8" s="35" customFormat="1" ht="48" customHeight="1">
      <c r="A1451" s="54"/>
      <c r="B1451" s="396" t="s">
        <v>494</v>
      </c>
      <c r="C1451" s="45"/>
      <c r="D1451" s="49">
        <v>2</v>
      </c>
      <c r="E1451" s="49">
        <v>1.83</v>
      </c>
      <c r="F1451" s="49">
        <v>0.5</v>
      </c>
      <c r="G1451" s="49">
        <v>0.5</v>
      </c>
      <c r="H1451" s="55">
        <f t="shared" si="52"/>
        <v>2.33</v>
      </c>
    </row>
    <row r="1452" spans="1:8" s="35" customFormat="1" ht="48" customHeight="1">
      <c r="A1452" s="54"/>
      <c r="B1452" s="396" t="s">
        <v>495</v>
      </c>
      <c r="C1452" s="45"/>
      <c r="D1452" s="49">
        <v>2</v>
      </c>
      <c r="E1452" s="49">
        <v>2.16</v>
      </c>
      <c r="F1452" s="49">
        <v>1</v>
      </c>
      <c r="G1452" s="49">
        <v>0.5</v>
      </c>
      <c r="H1452" s="55">
        <f t="shared" si="52"/>
        <v>3.16</v>
      </c>
    </row>
    <row r="1453" spans="1:8" s="35" customFormat="1" ht="48" customHeight="1">
      <c r="A1453" s="54"/>
      <c r="B1453" s="396" t="s">
        <v>495</v>
      </c>
      <c r="C1453" s="45"/>
      <c r="D1453" s="49">
        <v>2</v>
      </c>
      <c r="E1453" s="49">
        <v>2.16</v>
      </c>
      <c r="F1453" s="49">
        <v>1</v>
      </c>
      <c r="G1453" s="49">
        <v>0.5</v>
      </c>
      <c r="H1453" s="55">
        <f t="shared" si="52"/>
        <v>3.16</v>
      </c>
    </row>
    <row r="1454" spans="1:8" s="35" customFormat="1" ht="48" customHeight="1">
      <c r="A1454" s="54"/>
      <c r="B1454" s="396" t="s">
        <v>495</v>
      </c>
      <c r="C1454" s="45"/>
      <c r="D1454" s="49">
        <v>2</v>
      </c>
      <c r="E1454" s="49">
        <v>2.16</v>
      </c>
      <c r="F1454" s="49">
        <v>1</v>
      </c>
      <c r="G1454" s="49">
        <v>0.5</v>
      </c>
      <c r="H1454" s="55">
        <f t="shared" si="52"/>
        <v>3.16</v>
      </c>
    </row>
    <row r="1455" spans="1:8" s="35" customFormat="1" ht="48" customHeight="1">
      <c r="A1455" s="54"/>
      <c r="B1455" s="396" t="s">
        <v>495</v>
      </c>
      <c r="C1455" s="45"/>
      <c r="D1455" s="49">
        <v>2</v>
      </c>
      <c r="E1455" s="49">
        <v>2.16</v>
      </c>
      <c r="F1455" s="49">
        <v>1</v>
      </c>
      <c r="G1455" s="49">
        <v>0.5</v>
      </c>
      <c r="H1455" s="55">
        <f t="shared" si="52"/>
        <v>3.16</v>
      </c>
    </row>
    <row r="1456" spans="1:8" s="35" customFormat="1" ht="48" customHeight="1">
      <c r="A1456" s="54"/>
      <c r="B1456" s="396" t="s">
        <v>495</v>
      </c>
      <c r="C1456" s="45"/>
      <c r="D1456" s="49">
        <v>2</v>
      </c>
      <c r="E1456" s="49">
        <v>2.16</v>
      </c>
      <c r="F1456" s="49">
        <v>1</v>
      </c>
      <c r="G1456" s="49">
        <v>0.5</v>
      </c>
      <c r="H1456" s="55">
        <f t="shared" si="52"/>
        <v>3.16</v>
      </c>
    </row>
    <row r="1457" spans="1:8" s="35" customFormat="1" ht="48" customHeight="1">
      <c r="A1457" s="54"/>
      <c r="B1457" s="396" t="s">
        <v>495</v>
      </c>
      <c r="C1457" s="45"/>
      <c r="D1457" s="49">
        <v>2</v>
      </c>
      <c r="E1457" s="49">
        <v>2.16</v>
      </c>
      <c r="F1457" s="49">
        <v>1</v>
      </c>
      <c r="G1457" s="49">
        <v>0.5</v>
      </c>
      <c r="H1457" s="55">
        <f t="shared" si="52"/>
        <v>3.16</v>
      </c>
    </row>
    <row r="1458" spans="1:8" s="35" customFormat="1" ht="48" customHeight="1">
      <c r="A1458" s="54"/>
      <c r="B1458" s="396" t="s">
        <v>495</v>
      </c>
      <c r="C1458" s="45"/>
      <c r="D1458" s="49">
        <v>2</v>
      </c>
      <c r="E1458" s="49">
        <v>2.16</v>
      </c>
      <c r="F1458" s="49">
        <v>1</v>
      </c>
      <c r="G1458" s="49">
        <v>0.5</v>
      </c>
      <c r="H1458" s="55">
        <f t="shared" si="52"/>
        <v>3.16</v>
      </c>
    </row>
    <row r="1459" spans="1:8" s="35" customFormat="1" ht="48" customHeight="1">
      <c r="A1459" s="54"/>
      <c r="B1459" s="396" t="s">
        <v>495</v>
      </c>
      <c r="C1459" s="45"/>
      <c r="D1459" s="49">
        <v>2</v>
      </c>
      <c r="E1459" s="49">
        <v>2.16</v>
      </c>
      <c r="F1459" s="49">
        <v>1</v>
      </c>
      <c r="G1459" s="49">
        <v>0.5</v>
      </c>
      <c r="H1459" s="55">
        <f t="shared" ref="H1459:H1522" si="53">(E1459+F1459)*D1459*G1459</f>
        <v>3.16</v>
      </c>
    </row>
    <row r="1460" spans="1:8" s="35" customFormat="1" ht="48" customHeight="1">
      <c r="A1460" s="54"/>
      <c r="B1460" s="396" t="s">
        <v>487</v>
      </c>
      <c r="C1460" s="45"/>
      <c r="D1460" s="49">
        <v>2</v>
      </c>
      <c r="E1460" s="49">
        <v>1.83</v>
      </c>
      <c r="F1460" s="49">
        <v>0.83</v>
      </c>
      <c r="G1460" s="49">
        <v>0.5</v>
      </c>
      <c r="H1460" s="55">
        <f t="shared" si="53"/>
        <v>2.66</v>
      </c>
    </row>
    <row r="1461" spans="1:8" s="35" customFormat="1" ht="48" customHeight="1">
      <c r="A1461" s="54"/>
      <c r="B1461" s="396" t="s">
        <v>487</v>
      </c>
      <c r="C1461" s="45"/>
      <c r="D1461" s="49">
        <v>2</v>
      </c>
      <c r="E1461" s="49">
        <v>1.83</v>
      </c>
      <c r="F1461" s="49">
        <v>0.83</v>
      </c>
      <c r="G1461" s="49">
        <v>0.5</v>
      </c>
      <c r="H1461" s="55">
        <f t="shared" si="53"/>
        <v>2.66</v>
      </c>
    </row>
    <row r="1462" spans="1:8" s="35" customFormat="1" ht="48" customHeight="1">
      <c r="A1462" s="54"/>
      <c r="B1462" s="396" t="s">
        <v>487</v>
      </c>
      <c r="C1462" s="45"/>
      <c r="D1462" s="49">
        <v>2</v>
      </c>
      <c r="E1462" s="49">
        <v>1.83</v>
      </c>
      <c r="F1462" s="49">
        <v>0.83</v>
      </c>
      <c r="G1462" s="49">
        <v>0.5</v>
      </c>
      <c r="H1462" s="55">
        <f t="shared" si="53"/>
        <v>2.66</v>
      </c>
    </row>
    <row r="1463" spans="1:8" s="35" customFormat="1" ht="48" customHeight="1">
      <c r="A1463" s="54"/>
      <c r="B1463" s="396" t="s">
        <v>494</v>
      </c>
      <c r="C1463" s="45"/>
      <c r="D1463" s="49">
        <v>2</v>
      </c>
      <c r="E1463" s="49">
        <v>1.83</v>
      </c>
      <c r="F1463" s="49">
        <v>0.5</v>
      </c>
      <c r="G1463" s="49">
        <v>0.5</v>
      </c>
      <c r="H1463" s="55">
        <f t="shared" si="53"/>
        <v>2.33</v>
      </c>
    </row>
    <row r="1464" spans="1:8" s="35" customFormat="1" ht="48" customHeight="1">
      <c r="A1464" s="54"/>
      <c r="B1464" s="396" t="s">
        <v>494</v>
      </c>
      <c r="C1464" s="45"/>
      <c r="D1464" s="49">
        <v>2</v>
      </c>
      <c r="E1464" s="49">
        <v>1.83</v>
      </c>
      <c r="F1464" s="49">
        <v>0.5</v>
      </c>
      <c r="G1464" s="49">
        <v>0.5</v>
      </c>
      <c r="H1464" s="55">
        <f t="shared" si="53"/>
        <v>2.33</v>
      </c>
    </row>
    <row r="1465" spans="1:8" s="35" customFormat="1" ht="48" customHeight="1">
      <c r="A1465" s="54"/>
      <c r="B1465" s="396" t="s">
        <v>494</v>
      </c>
      <c r="C1465" s="45"/>
      <c r="D1465" s="49">
        <v>2</v>
      </c>
      <c r="E1465" s="49">
        <v>1.83</v>
      </c>
      <c r="F1465" s="49">
        <v>0.5</v>
      </c>
      <c r="G1465" s="49">
        <v>0.5</v>
      </c>
      <c r="H1465" s="55">
        <f t="shared" si="53"/>
        <v>2.33</v>
      </c>
    </row>
    <row r="1466" spans="1:8" s="35" customFormat="1" ht="48" customHeight="1">
      <c r="A1466" s="54"/>
      <c r="B1466" s="396" t="s">
        <v>494</v>
      </c>
      <c r="C1466" s="45"/>
      <c r="D1466" s="49">
        <v>2</v>
      </c>
      <c r="E1466" s="49">
        <v>1.83</v>
      </c>
      <c r="F1466" s="49">
        <v>0.5</v>
      </c>
      <c r="G1466" s="49">
        <v>0.5</v>
      </c>
      <c r="H1466" s="55">
        <f t="shared" si="53"/>
        <v>2.33</v>
      </c>
    </row>
    <row r="1467" spans="1:8" s="35" customFormat="1" ht="48" customHeight="1">
      <c r="A1467" s="54"/>
      <c r="B1467" s="396" t="s">
        <v>494</v>
      </c>
      <c r="C1467" s="45"/>
      <c r="D1467" s="49">
        <v>2</v>
      </c>
      <c r="E1467" s="49">
        <v>1.83</v>
      </c>
      <c r="F1467" s="49">
        <v>0.5</v>
      </c>
      <c r="G1467" s="49">
        <v>0.5</v>
      </c>
      <c r="H1467" s="55">
        <f t="shared" si="53"/>
        <v>2.33</v>
      </c>
    </row>
    <row r="1468" spans="1:8" s="35" customFormat="1" ht="48" customHeight="1">
      <c r="A1468" s="54"/>
      <c r="B1468" s="396" t="s">
        <v>494</v>
      </c>
      <c r="C1468" s="45"/>
      <c r="D1468" s="49">
        <v>2</v>
      </c>
      <c r="E1468" s="49">
        <v>1.83</v>
      </c>
      <c r="F1468" s="49">
        <v>0.5</v>
      </c>
      <c r="G1468" s="49">
        <v>0.5</v>
      </c>
      <c r="H1468" s="55">
        <f t="shared" si="53"/>
        <v>2.33</v>
      </c>
    </row>
    <row r="1469" spans="1:8" s="35" customFormat="1" ht="48" customHeight="1">
      <c r="A1469" s="54"/>
      <c r="B1469" s="396" t="s">
        <v>494</v>
      </c>
      <c r="C1469" s="45"/>
      <c r="D1469" s="49">
        <v>2</v>
      </c>
      <c r="E1469" s="49">
        <v>1.83</v>
      </c>
      <c r="F1469" s="49">
        <v>0.5</v>
      </c>
      <c r="G1469" s="49">
        <v>0.5</v>
      </c>
      <c r="H1469" s="55">
        <f t="shared" si="53"/>
        <v>2.33</v>
      </c>
    </row>
    <row r="1470" spans="1:8" s="35" customFormat="1" ht="48" customHeight="1">
      <c r="A1470" s="54"/>
      <c r="B1470" s="396" t="s">
        <v>494</v>
      </c>
      <c r="C1470" s="45"/>
      <c r="D1470" s="49">
        <v>2</v>
      </c>
      <c r="E1470" s="49">
        <v>1.83</v>
      </c>
      <c r="F1470" s="49">
        <v>0.5</v>
      </c>
      <c r="G1470" s="49">
        <v>0.5</v>
      </c>
      <c r="H1470" s="55">
        <f t="shared" si="53"/>
        <v>2.33</v>
      </c>
    </row>
    <row r="1471" spans="1:8" s="35" customFormat="1" ht="48" customHeight="1">
      <c r="A1471" s="54"/>
      <c r="B1471" s="396" t="s">
        <v>485</v>
      </c>
      <c r="C1471" s="45"/>
      <c r="D1471" s="49">
        <v>2</v>
      </c>
      <c r="E1471" s="49">
        <v>1.83</v>
      </c>
      <c r="F1471" s="49">
        <v>0.66</v>
      </c>
      <c r="G1471" s="49">
        <v>0.5</v>
      </c>
      <c r="H1471" s="55">
        <f t="shared" si="53"/>
        <v>2.4900000000000002</v>
      </c>
    </row>
    <row r="1472" spans="1:8" s="35" customFormat="1" ht="48" customHeight="1">
      <c r="A1472" s="54"/>
      <c r="B1472" s="396" t="s">
        <v>485</v>
      </c>
      <c r="C1472" s="45"/>
      <c r="D1472" s="49">
        <v>2</v>
      </c>
      <c r="E1472" s="49">
        <v>1.83</v>
      </c>
      <c r="F1472" s="49">
        <v>0.66</v>
      </c>
      <c r="G1472" s="49">
        <v>0.5</v>
      </c>
      <c r="H1472" s="55">
        <f t="shared" si="53"/>
        <v>2.4900000000000002</v>
      </c>
    </row>
    <row r="1473" spans="1:8" s="35" customFormat="1" ht="48" customHeight="1">
      <c r="A1473" s="54"/>
      <c r="B1473" s="396" t="s">
        <v>494</v>
      </c>
      <c r="C1473" s="45"/>
      <c r="D1473" s="49">
        <v>2</v>
      </c>
      <c r="E1473" s="49">
        <v>1.83</v>
      </c>
      <c r="F1473" s="49">
        <v>0.5</v>
      </c>
      <c r="G1473" s="49">
        <v>0.5</v>
      </c>
      <c r="H1473" s="55">
        <f t="shared" si="53"/>
        <v>2.33</v>
      </c>
    </row>
    <row r="1474" spans="1:8" s="35" customFormat="1" ht="48" customHeight="1">
      <c r="A1474" s="54"/>
      <c r="B1474" s="396" t="s">
        <v>494</v>
      </c>
      <c r="C1474" s="45"/>
      <c r="D1474" s="49">
        <v>2</v>
      </c>
      <c r="E1474" s="49">
        <v>1.83</v>
      </c>
      <c r="F1474" s="49">
        <v>0.5</v>
      </c>
      <c r="G1474" s="49">
        <v>0.5</v>
      </c>
      <c r="H1474" s="55">
        <f t="shared" si="53"/>
        <v>2.33</v>
      </c>
    </row>
    <row r="1475" spans="1:8" s="35" customFormat="1" ht="48" customHeight="1">
      <c r="A1475" s="54"/>
      <c r="B1475" s="396" t="s">
        <v>494</v>
      </c>
      <c r="C1475" s="45"/>
      <c r="D1475" s="49">
        <v>2</v>
      </c>
      <c r="E1475" s="49">
        <v>1.83</v>
      </c>
      <c r="F1475" s="49">
        <v>0.5</v>
      </c>
      <c r="G1475" s="49">
        <v>0.5</v>
      </c>
      <c r="H1475" s="55">
        <f t="shared" si="53"/>
        <v>2.33</v>
      </c>
    </row>
    <row r="1476" spans="1:8" s="35" customFormat="1" ht="48" customHeight="1">
      <c r="A1476" s="54"/>
      <c r="B1476" s="396" t="s">
        <v>494</v>
      </c>
      <c r="C1476" s="45"/>
      <c r="D1476" s="49">
        <v>2</v>
      </c>
      <c r="E1476" s="49">
        <v>1.83</v>
      </c>
      <c r="F1476" s="49">
        <v>0.5</v>
      </c>
      <c r="G1476" s="49">
        <v>0.5</v>
      </c>
      <c r="H1476" s="55">
        <f t="shared" si="53"/>
        <v>2.33</v>
      </c>
    </row>
    <row r="1477" spans="1:8" s="35" customFormat="1" ht="48" customHeight="1">
      <c r="A1477" s="54"/>
      <c r="B1477" s="396" t="s">
        <v>494</v>
      </c>
      <c r="C1477" s="45"/>
      <c r="D1477" s="49">
        <v>2</v>
      </c>
      <c r="E1477" s="49">
        <v>1.83</v>
      </c>
      <c r="F1477" s="49">
        <v>0.5</v>
      </c>
      <c r="G1477" s="49">
        <v>0.5</v>
      </c>
      <c r="H1477" s="55">
        <f t="shared" si="53"/>
        <v>2.33</v>
      </c>
    </row>
    <row r="1478" spans="1:8" s="35" customFormat="1" ht="48" customHeight="1">
      <c r="A1478" s="54"/>
      <c r="B1478" s="396" t="s">
        <v>494</v>
      </c>
      <c r="C1478" s="45"/>
      <c r="D1478" s="49">
        <v>2</v>
      </c>
      <c r="E1478" s="49">
        <v>1.83</v>
      </c>
      <c r="F1478" s="49">
        <v>0.5</v>
      </c>
      <c r="G1478" s="49">
        <v>0.5</v>
      </c>
      <c r="H1478" s="55">
        <f t="shared" si="53"/>
        <v>2.33</v>
      </c>
    </row>
    <row r="1479" spans="1:8" s="35" customFormat="1" ht="48" customHeight="1">
      <c r="A1479" s="54"/>
      <c r="B1479" s="396" t="s">
        <v>496</v>
      </c>
      <c r="C1479" s="45"/>
      <c r="D1479" s="49">
        <v>2</v>
      </c>
      <c r="E1479" s="49">
        <v>2.16</v>
      </c>
      <c r="F1479" s="49">
        <v>0.83</v>
      </c>
      <c r="G1479" s="49">
        <v>0.5</v>
      </c>
      <c r="H1479" s="55">
        <f t="shared" si="53"/>
        <v>2.99</v>
      </c>
    </row>
    <row r="1480" spans="1:8" s="35" customFormat="1" ht="48" customHeight="1">
      <c r="A1480" s="54"/>
      <c r="B1480" s="396" t="s">
        <v>496</v>
      </c>
      <c r="C1480" s="45"/>
      <c r="D1480" s="49">
        <v>2</v>
      </c>
      <c r="E1480" s="49">
        <v>2.16</v>
      </c>
      <c r="F1480" s="49">
        <v>0.83</v>
      </c>
      <c r="G1480" s="49">
        <v>0.5</v>
      </c>
      <c r="H1480" s="55">
        <f t="shared" si="53"/>
        <v>2.99</v>
      </c>
    </row>
    <row r="1481" spans="1:8" s="35" customFormat="1" ht="48" customHeight="1">
      <c r="A1481" s="54"/>
      <c r="B1481" s="396" t="s">
        <v>496</v>
      </c>
      <c r="C1481" s="45"/>
      <c r="D1481" s="49">
        <v>2</v>
      </c>
      <c r="E1481" s="49">
        <v>2.16</v>
      </c>
      <c r="F1481" s="49">
        <v>0.83</v>
      </c>
      <c r="G1481" s="49">
        <v>0.5</v>
      </c>
      <c r="H1481" s="55">
        <f t="shared" si="53"/>
        <v>2.99</v>
      </c>
    </row>
    <row r="1482" spans="1:8" s="35" customFormat="1" ht="48" customHeight="1">
      <c r="A1482" s="54"/>
      <c r="B1482" s="396" t="s">
        <v>496</v>
      </c>
      <c r="C1482" s="45"/>
      <c r="D1482" s="49">
        <v>2</v>
      </c>
      <c r="E1482" s="49">
        <v>2.16</v>
      </c>
      <c r="F1482" s="49">
        <v>0.83</v>
      </c>
      <c r="G1482" s="49">
        <v>0.5</v>
      </c>
      <c r="H1482" s="55">
        <f t="shared" si="53"/>
        <v>2.99</v>
      </c>
    </row>
    <row r="1483" spans="1:8" s="35" customFormat="1" ht="48" customHeight="1">
      <c r="A1483" s="54"/>
      <c r="B1483" s="396" t="s">
        <v>496</v>
      </c>
      <c r="C1483" s="45"/>
      <c r="D1483" s="49">
        <v>2</v>
      </c>
      <c r="E1483" s="49">
        <v>2.16</v>
      </c>
      <c r="F1483" s="49">
        <v>0.83</v>
      </c>
      <c r="G1483" s="49">
        <v>0.5</v>
      </c>
      <c r="H1483" s="55">
        <f t="shared" si="53"/>
        <v>2.99</v>
      </c>
    </row>
    <row r="1484" spans="1:8" s="35" customFormat="1" ht="48" customHeight="1">
      <c r="A1484" s="54"/>
      <c r="B1484" s="396" t="s">
        <v>496</v>
      </c>
      <c r="C1484" s="45"/>
      <c r="D1484" s="49">
        <v>2</v>
      </c>
      <c r="E1484" s="49">
        <v>2.16</v>
      </c>
      <c r="F1484" s="49">
        <v>0.83</v>
      </c>
      <c r="G1484" s="49">
        <v>0.5</v>
      </c>
      <c r="H1484" s="55">
        <f t="shared" si="53"/>
        <v>2.99</v>
      </c>
    </row>
    <row r="1485" spans="1:8" s="35" customFormat="1" ht="48" customHeight="1">
      <c r="A1485" s="54"/>
      <c r="B1485" s="396" t="s">
        <v>496</v>
      </c>
      <c r="C1485" s="45"/>
      <c r="D1485" s="49">
        <v>2</v>
      </c>
      <c r="E1485" s="49">
        <v>2.16</v>
      </c>
      <c r="F1485" s="49">
        <v>0.83</v>
      </c>
      <c r="G1485" s="49">
        <v>0.5</v>
      </c>
      <c r="H1485" s="55">
        <f t="shared" si="53"/>
        <v>2.99</v>
      </c>
    </row>
    <row r="1486" spans="1:8" s="35" customFormat="1" ht="48" customHeight="1">
      <c r="A1486" s="54"/>
      <c r="B1486" s="396" t="s">
        <v>497</v>
      </c>
      <c r="C1486" s="45"/>
      <c r="D1486" s="49">
        <v>2</v>
      </c>
      <c r="E1486" s="49">
        <v>2.16</v>
      </c>
      <c r="F1486" s="49">
        <v>1.1599999999999999</v>
      </c>
      <c r="G1486" s="49">
        <v>0.5</v>
      </c>
      <c r="H1486" s="55">
        <f t="shared" si="53"/>
        <v>3.3200000000000003</v>
      </c>
    </row>
    <row r="1487" spans="1:8" s="35" customFormat="1" ht="48" customHeight="1">
      <c r="A1487" s="54"/>
      <c r="B1487" s="396" t="s">
        <v>497</v>
      </c>
      <c r="C1487" s="45"/>
      <c r="D1487" s="49">
        <v>2</v>
      </c>
      <c r="E1487" s="49">
        <v>2.16</v>
      </c>
      <c r="F1487" s="49">
        <v>1.1599999999999999</v>
      </c>
      <c r="G1487" s="49">
        <v>0.5</v>
      </c>
      <c r="H1487" s="55">
        <f t="shared" si="53"/>
        <v>3.3200000000000003</v>
      </c>
    </row>
    <row r="1488" spans="1:8" s="35" customFormat="1" ht="48" customHeight="1">
      <c r="A1488" s="54"/>
      <c r="B1488" s="396" t="s">
        <v>497</v>
      </c>
      <c r="C1488" s="45"/>
      <c r="D1488" s="49">
        <v>2</v>
      </c>
      <c r="E1488" s="49">
        <v>2.16</v>
      </c>
      <c r="F1488" s="49">
        <v>1.1599999999999999</v>
      </c>
      <c r="G1488" s="49">
        <v>0.5</v>
      </c>
      <c r="H1488" s="55">
        <f t="shared" si="53"/>
        <v>3.3200000000000003</v>
      </c>
    </row>
    <row r="1489" spans="1:8" s="35" customFormat="1" ht="48" customHeight="1">
      <c r="A1489" s="54"/>
      <c r="B1489" s="396" t="s">
        <v>494</v>
      </c>
      <c r="C1489" s="45"/>
      <c r="D1489" s="49">
        <v>2</v>
      </c>
      <c r="E1489" s="49">
        <v>1.83</v>
      </c>
      <c r="F1489" s="49">
        <v>0.5</v>
      </c>
      <c r="G1489" s="49">
        <v>0.5</v>
      </c>
      <c r="H1489" s="55">
        <f t="shared" si="53"/>
        <v>2.33</v>
      </c>
    </row>
    <row r="1490" spans="1:8" s="35" customFormat="1" ht="48" customHeight="1">
      <c r="A1490" s="54"/>
      <c r="B1490" s="396" t="s">
        <v>494</v>
      </c>
      <c r="C1490" s="45"/>
      <c r="D1490" s="49">
        <v>2</v>
      </c>
      <c r="E1490" s="49">
        <v>1.83</v>
      </c>
      <c r="F1490" s="49">
        <v>0.5</v>
      </c>
      <c r="G1490" s="49">
        <v>0.5</v>
      </c>
      <c r="H1490" s="55">
        <f t="shared" si="53"/>
        <v>2.33</v>
      </c>
    </row>
    <row r="1491" spans="1:8" s="35" customFormat="1" ht="48" customHeight="1">
      <c r="A1491" s="54"/>
      <c r="B1491" s="396" t="s">
        <v>494</v>
      </c>
      <c r="C1491" s="45"/>
      <c r="D1491" s="49">
        <v>2</v>
      </c>
      <c r="E1491" s="49">
        <v>1.83</v>
      </c>
      <c r="F1491" s="49">
        <v>0.5</v>
      </c>
      <c r="G1491" s="49">
        <v>0.5</v>
      </c>
      <c r="H1491" s="55">
        <f t="shared" si="53"/>
        <v>2.33</v>
      </c>
    </row>
    <row r="1492" spans="1:8" s="35" customFormat="1" ht="48" customHeight="1">
      <c r="A1492" s="54"/>
      <c r="B1492" s="396" t="s">
        <v>494</v>
      </c>
      <c r="C1492" s="45"/>
      <c r="D1492" s="49">
        <v>2</v>
      </c>
      <c r="E1492" s="49">
        <v>1.83</v>
      </c>
      <c r="F1492" s="49">
        <v>0.5</v>
      </c>
      <c r="G1492" s="49">
        <v>0.5</v>
      </c>
      <c r="H1492" s="55">
        <f t="shared" si="53"/>
        <v>2.33</v>
      </c>
    </row>
    <row r="1493" spans="1:8" s="35" customFormat="1" ht="48" customHeight="1">
      <c r="A1493" s="54"/>
      <c r="B1493" s="396" t="s">
        <v>494</v>
      </c>
      <c r="C1493" s="45"/>
      <c r="D1493" s="49">
        <v>2</v>
      </c>
      <c r="E1493" s="49">
        <v>1.83</v>
      </c>
      <c r="F1493" s="49">
        <v>0.5</v>
      </c>
      <c r="G1493" s="49">
        <v>0.5</v>
      </c>
      <c r="H1493" s="55">
        <f t="shared" si="53"/>
        <v>2.33</v>
      </c>
    </row>
    <row r="1494" spans="1:8" s="35" customFormat="1" ht="48" customHeight="1">
      <c r="A1494" s="54"/>
      <c r="B1494" s="396" t="s">
        <v>485</v>
      </c>
      <c r="C1494" s="45"/>
      <c r="D1494" s="49">
        <v>2</v>
      </c>
      <c r="E1494" s="49">
        <v>1.83</v>
      </c>
      <c r="F1494" s="49">
        <v>0.66</v>
      </c>
      <c r="G1494" s="49">
        <v>0.5</v>
      </c>
      <c r="H1494" s="55">
        <f t="shared" si="53"/>
        <v>2.4900000000000002</v>
      </c>
    </row>
    <row r="1495" spans="1:8" s="35" customFormat="1" ht="48" customHeight="1">
      <c r="A1495" s="54"/>
      <c r="B1495" s="396" t="s">
        <v>485</v>
      </c>
      <c r="C1495" s="45"/>
      <c r="D1495" s="49">
        <v>2</v>
      </c>
      <c r="E1495" s="49">
        <v>1.83</v>
      </c>
      <c r="F1495" s="49">
        <v>0.66</v>
      </c>
      <c r="G1495" s="49">
        <v>0.5</v>
      </c>
      <c r="H1495" s="55">
        <f t="shared" si="53"/>
        <v>2.4900000000000002</v>
      </c>
    </row>
    <row r="1496" spans="1:8" s="35" customFormat="1" ht="48" customHeight="1">
      <c r="A1496" s="54"/>
      <c r="B1496" s="396" t="s">
        <v>485</v>
      </c>
      <c r="C1496" s="45"/>
      <c r="D1496" s="49">
        <v>2</v>
      </c>
      <c r="E1496" s="49">
        <v>1.83</v>
      </c>
      <c r="F1496" s="49">
        <v>0.66</v>
      </c>
      <c r="G1496" s="49">
        <v>0.5</v>
      </c>
      <c r="H1496" s="55">
        <f t="shared" si="53"/>
        <v>2.4900000000000002</v>
      </c>
    </row>
    <row r="1497" spans="1:8" s="35" customFormat="1" ht="48" customHeight="1">
      <c r="A1497" s="54"/>
      <c r="B1497" s="396" t="s">
        <v>485</v>
      </c>
      <c r="C1497" s="45"/>
      <c r="D1497" s="49">
        <v>2</v>
      </c>
      <c r="E1497" s="49">
        <v>1.83</v>
      </c>
      <c r="F1497" s="49">
        <v>0.66</v>
      </c>
      <c r="G1497" s="49">
        <v>0.5</v>
      </c>
      <c r="H1497" s="55">
        <f t="shared" si="53"/>
        <v>2.4900000000000002</v>
      </c>
    </row>
    <row r="1498" spans="1:8" s="35" customFormat="1" ht="48" customHeight="1">
      <c r="A1498" s="54"/>
      <c r="B1498" s="396" t="s">
        <v>485</v>
      </c>
      <c r="C1498" s="45"/>
      <c r="D1498" s="49">
        <v>2</v>
      </c>
      <c r="E1498" s="49">
        <v>1.83</v>
      </c>
      <c r="F1498" s="49">
        <v>0.66</v>
      </c>
      <c r="G1498" s="49">
        <v>0.5</v>
      </c>
      <c r="H1498" s="55">
        <f t="shared" si="53"/>
        <v>2.4900000000000002</v>
      </c>
    </row>
    <row r="1499" spans="1:8" s="35" customFormat="1" ht="48" customHeight="1">
      <c r="A1499" s="54"/>
      <c r="B1499" s="396" t="s">
        <v>485</v>
      </c>
      <c r="C1499" s="45"/>
      <c r="D1499" s="49">
        <v>2</v>
      </c>
      <c r="E1499" s="49">
        <v>1.83</v>
      </c>
      <c r="F1499" s="49">
        <v>0.66</v>
      </c>
      <c r="G1499" s="49">
        <v>0.5</v>
      </c>
      <c r="H1499" s="55">
        <f t="shared" si="53"/>
        <v>2.4900000000000002</v>
      </c>
    </row>
    <row r="1500" spans="1:8" s="35" customFormat="1" ht="48" customHeight="1">
      <c r="A1500" s="54"/>
      <c r="B1500" s="396" t="s">
        <v>485</v>
      </c>
      <c r="C1500" s="45"/>
      <c r="D1500" s="49">
        <v>2</v>
      </c>
      <c r="E1500" s="49">
        <v>1.83</v>
      </c>
      <c r="F1500" s="49">
        <v>0.66</v>
      </c>
      <c r="G1500" s="49">
        <v>0.5</v>
      </c>
      <c r="H1500" s="55">
        <f t="shared" si="53"/>
        <v>2.4900000000000002</v>
      </c>
    </row>
    <row r="1501" spans="1:8" s="35" customFormat="1" ht="34.5">
      <c r="A1501" s="54"/>
      <c r="B1501" s="396" t="s">
        <v>494</v>
      </c>
      <c r="C1501" s="45"/>
      <c r="D1501" s="49">
        <v>2</v>
      </c>
      <c r="E1501" s="49">
        <v>1.83</v>
      </c>
      <c r="F1501" s="49">
        <v>0.5</v>
      </c>
      <c r="G1501" s="49">
        <v>0.5</v>
      </c>
      <c r="H1501" s="55">
        <f t="shared" si="53"/>
        <v>2.33</v>
      </c>
    </row>
    <row r="1502" spans="1:8" s="35" customFormat="1" ht="48" customHeight="1">
      <c r="A1502" s="54"/>
      <c r="B1502" s="396" t="s">
        <v>494</v>
      </c>
      <c r="C1502" s="45"/>
      <c r="D1502" s="49">
        <v>2</v>
      </c>
      <c r="E1502" s="49">
        <v>1.83</v>
      </c>
      <c r="F1502" s="49">
        <v>0.5</v>
      </c>
      <c r="G1502" s="49">
        <v>0.5</v>
      </c>
      <c r="H1502" s="55">
        <f t="shared" si="53"/>
        <v>2.33</v>
      </c>
    </row>
    <row r="1503" spans="1:8" s="35" customFormat="1" ht="48" customHeight="1">
      <c r="A1503" s="54"/>
      <c r="B1503" s="396" t="s">
        <v>494</v>
      </c>
      <c r="C1503" s="45"/>
      <c r="D1503" s="49">
        <v>2</v>
      </c>
      <c r="E1503" s="49">
        <v>1.83</v>
      </c>
      <c r="F1503" s="49">
        <v>0.5</v>
      </c>
      <c r="G1503" s="49">
        <v>0.5</v>
      </c>
      <c r="H1503" s="55">
        <f t="shared" si="53"/>
        <v>2.33</v>
      </c>
    </row>
    <row r="1504" spans="1:8" s="35" customFormat="1" ht="48" customHeight="1">
      <c r="A1504" s="54"/>
      <c r="B1504" s="396" t="s">
        <v>494</v>
      </c>
      <c r="C1504" s="45"/>
      <c r="D1504" s="49">
        <v>2</v>
      </c>
      <c r="E1504" s="49">
        <v>1.83</v>
      </c>
      <c r="F1504" s="49">
        <v>0.5</v>
      </c>
      <c r="G1504" s="49">
        <v>0.5</v>
      </c>
      <c r="H1504" s="55">
        <f t="shared" si="53"/>
        <v>2.33</v>
      </c>
    </row>
    <row r="1505" spans="1:8" s="35" customFormat="1" ht="48" customHeight="1">
      <c r="A1505" s="54"/>
      <c r="B1505" s="396" t="s">
        <v>494</v>
      </c>
      <c r="C1505" s="45"/>
      <c r="D1505" s="49">
        <v>2</v>
      </c>
      <c r="E1505" s="49">
        <v>1.83</v>
      </c>
      <c r="F1505" s="49">
        <v>0.5</v>
      </c>
      <c r="G1505" s="49">
        <v>0.5</v>
      </c>
      <c r="H1505" s="55">
        <f t="shared" si="53"/>
        <v>2.33</v>
      </c>
    </row>
    <row r="1506" spans="1:8" s="35" customFormat="1" ht="48" customHeight="1">
      <c r="A1506" s="54"/>
      <c r="B1506" s="396" t="s">
        <v>494</v>
      </c>
      <c r="C1506" s="45"/>
      <c r="D1506" s="49">
        <v>2</v>
      </c>
      <c r="E1506" s="49">
        <v>1.83</v>
      </c>
      <c r="F1506" s="49">
        <v>0.5</v>
      </c>
      <c r="G1506" s="49">
        <v>0.5</v>
      </c>
      <c r="H1506" s="55">
        <f t="shared" si="53"/>
        <v>2.33</v>
      </c>
    </row>
    <row r="1507" spans="1:8" s="35" customFormat="1" ht="48" customHeight="1">
      <c r="A1507" s="54"/>
      <c r="B1507" s="396" t="s">
        <v>498</v>
      </c>
      <c r="C1507" s="45"/>
      <c r="D1507" s="49">
        <v>2</v>
      </c>
      <c r="E1507" s="49">
        <v>0.66</v>
      </c>
      <c r="F1507" s="49">
        <v>0.33</v>
      </c>
      <c r="G1507" s="49">
        <v>0.5</v>
      </c>
      <c r="H1507" s="55">
        <f t="shared" si="53"/>
        <v>0.99</v>
      </c>
    </row>
    <row r="1508" spans="1:8" s="35" customFormat="1" ht="48" customHeight="1">
      <c r="A1508" s="54"/>
      <c r="B1508" s="396" t="s">
        <v>498</v>
      </c>
      <c r="C1508" s="45"/>
      <c r="D1508" s="49">
        <v>2</v>
      </c>
      <c r="E1508" s="49">
        <v>0.66</v>
      </c>
      <c r="F1508" s="49">
        <v>0.33</v>
      </c>
      <c r="G1508" s="49">
        <v>0.5</v>
      </c>
      <c r="H1508" s="55">
        <f t="shared" si="53"/>
        <v>0.99</v>
      </c>
    </row>
    <row r="1509" spans="1:8" s="35" customFormat="1" ht="48" customHeight="1">
      <c r="A1509" s="54"/>
      <c r="B1509" s="396" t="s">
        <v>498</v>
      </c>
      <c r="C1509" s="45"/>
      <c r="D1509" s="49">
        <v>2</v>
      </c>
      <c r="E1509" s="49">
        <v>0.66</v>
      </c>
      <c r="F1509" s="49">
        <v>0.33</v>
      </c>
      <c r="G1509" s="49">
        <v>0.5</v>
      </c>
      <c r="H1509" s="55">
        <f t="shared" si="53"/>
        <v>0.99</v>
      </c>
    </row>
    <row r="1510" spans="1:8" s="35" customFormat="1" ht="48" customHeight="1">
      <c r="A1510" s="54"/>
      <c r="B1510" s="396" t="s">
        <v>498</v>
      </c>
      <c r="C1510" s="45"/>
      <c r="D1510" s="49">
        <v>2</v>
      </c>
      <c r="E1510" s="49">
        <v>0.66</v>
      </c>
      <c r="F1510" s="49">
        <v>0.33</v>
      </c>
      <c r="G1510" s="49">
        <v>0.5</v>
      </c>
      <c r="H1510" s="55">
        <f t="shared" si="53"/>
        <v>0.99</v>
      </c>
    </row>
    <row r="1511" spans="1:8" s="35" customFormat="1" ht="48" customHeight="1">
      <c r="A1511" s="54"/>
      <c r="B1511" s="396" t="s">
        <v>498</v>
      </c>
      <c r="C1511" s="45"/>
      <c r="D1511" s="49">
        <v>2</v>
      </c>
      <c r="E1511" s="49">
        <v>0.66</v>
      </c>
      <c r="F1511" s="49">
        <v>0.33</v>
      </c>
      <c r="G1511" s="49">
        <v>0.5</v>
      </c>
      <c r="H1511" s="55">
        <f t="shared" si="53"/>
        <v>0.99</v>
      </c>
    </row>
    <row r="1512" spans="1:8" s="35" customFormat="1" ht="48" customHeight="1">
      <c r="A1512" s="54"/>
      <c r="B1512" s="396" t="s">
        <v>498</v>
      </c>
      <c r="C1512" s="45"/>
      <c r="D1512" s="49">
        <v>2</v>
      </c>
      <c r="E1512" s="49">
        <v>0.66</v>
      </c>
      <c r="F1512" s="49">
        <v>0.33</v>
      </c>
      <c r="G1512" s="49">
        <v>0.5</v>
      </c>
      <c r="H1512" s="55">
        <f t="shared" si="53"/>
        <v>0.99</v>
      </c>
    </row>
    <row r="1513" spans="1:8" s="35" customFormat="1" ht="48" customHeight="1">
      <c r="A1513" s="54"/>
      <c r="B1513" s="396" t="s">
        <v>498</v>
      </c>
      <c r="C1513" s="45"/>
      <c r="D1513" s="49">
        <v>2</v>
      </c>
      <c r="E1513" s="49">
        <v>0.66</v>
      </c>
      <c r="F1513" s="49">
        <v>0.33</v>
      </c>
      <c r="G1513" s="49">
        <v>0.5</v>
      </c>
      <c r="H1513" s="55">
        <f t="shared" si="53"/>
        <v>0.99</v>
      </c>
    </row>
    <row r="1514" spans="1:8" s="35" customFormat="1" ht="48" customHeight="1">
      <c r="A1514" s="54"/>
      <c r="B1514" s="396" t="s">
        <v>498</v>
      </c>
      <c r="C1514" s="45"/>
      <c r="D1514" s="49">
        <v>2</v>
      </c>
      <c r="E1514" s="49">
        <v>0.66</v>
      </c>
      <c r="F1514" s="49">
        <v>0.33</v>
      </c>
      <c r="G1514" s="49">
        <v>0.5</v>
      </c>
      <c r="H1514" s="55">
        <f t="shared" si="53"/>
        <v>0.99</v>
      </c>
    </row>
    <row r="1515" spans="1:8" s="35" customFormat="1" ht="48" customHeight="1">
      <c r="A1515" s="54"/>
      <c r="B1515" s="396" t="s">
        <v>498</v>
      </c>
      <c r="C1515" s="45"/>
      <c r="D1515" s="49">
        <v>2</v>
      </c>
      <c r="E1515" s="49">
        <v>0.66</v>
      </c>
      <c r="F1515" s="49">
        <v>0.33</v>
      </c>
      <c r="G1515" s="49">
        <v>0.5</v>
      </c>
      <c r="H1515" s="55">
        <f t="shared" si="53"/>
        <v>0.99</v>
      </c>
    </row>
    <row r="1516" spans="1:8" s="35" customFormat="1" ht="48" customHeight="1">
      <c r="A1516" s="54"/>
      <c r="B1516" s="396" t="s">
        <v>499</v>
      </c>
      <c r="C1516" s="45"/>
      <c r="D1516" s="49">
        <v>2</v>
      </c>
      <c r="E1516" s="49">
        <v>1.83</v>
      </c>
      <c r="F1516" s="49">
        <v>1</v>
      </c>
      <c r="G1516" s="49">
        <v>0.5</v>
      </c>
      <c r="H1516" s="55">
        <f t="shared" si="53"/>
        <v>2.83</v>
      </c>
    </row>
    <row r="1517" spans="1:8" s="35" customFormat="1" ht="48" customHeight="1">
      <c r="A1517" s="54"/>
      <c r="B1517" s="396" t="s">
        <v>499</v>
      </c>
      <c r="C1517" s="45"/>
      <c r="D1517" s="49">
        <v>2</v>
      </c>
      <c r="E1517" s="49">
        <v>1.83</v>
      </c>
      <c r="F1517" s="49">
        <v>1</v>
      </c>
      <c r="G1517" s="49">
        <v>0.5</v>
      </c>
      <c r="H1517" s="55">
        <f t="shared" si="53"/>
        <v>2.83</v>
      </c>
    </row>
    <row r="1518" spans="1:8" s="35" customFormat="1" ht="48" customHeight="1">
      <c r="A1518" s="54"/>
      <c r="B1518" s="396" t="s">
        <v>487</v>
      </c>
      <c r="C1518" s="45"/>
      <c r="D1518" s="49">
        <v>2</v>
      </c>
      <c r="E1518" s="49">
        <v>1.83</v>
      </c>
      <c r="F1518" s="49">
        <v>0.83</v>
      </c>
      <c r="G1518" s="49">
        <v>0.5</v>
      </c>
      <c r="H1518" s="55">
        <f t="shared" si="53"/>
        <v>2.66</v>
      </c>
    </row>
    <row r="1519" spans="1:8" s="35" customFormat="1" ht="48" customHeight="1">
      <c r="A1519" s="54"/>
      <c r="B1519" s="396" t="s">
        <v>487</v>
      </c>
      <c r="C1519" s="45"/>
      <c r="D1519" s="49">
        <v>2</v>
      </c>
      <c r="E1519" s="49">
        <v>1.83</v>
      </c>
      <c r="F1519" s="49">
        <v>0.83</v>
      </c>
      <c r="G1519" s="49">
        <v>0.5</v>
      </c>
      <c r="H1519" s="55">
        <f t="shared" si="53"/>
        <v>2.66</v>
      </c>
    </row>
    <row r="1520" spans="1:8" s="35" customFormat="1" ht="48" customHeight="1">
      <c r="A1520" s="54"/>
      <c r="B1520" s="396" t="s">
        <v>487</v>
      </c>
      <c r="C1520" s="45"/>
      <c r="D1520" s="49">
        <v>2</v>
      </c>
      <c r="E1520" s="49">
        <v>1.83</v>
      </c>
      <c r="F1520" s="49">
        <v>0.83</v>
      </c>
      <c r="G1520" s="49">
        <v>0.5</v>
      </c>
      <c r="H1520" s="55">
        <f t="shared" si="53"/>
        <v>2.66</v>
      </c>
    </row>
    <row r="1521" spans="1:8" s="35" customFormat="1" ht="48" customHeight="1">
      <c r="A1521" s="54"/>
      <c r="B1521" s="396" t="s">
        <v>487</v>
      </c>
      <c r="C1521" s="45"/>
      <c r="D1521" s="49">
        <v>2</v>
      </c>
      <c r="E1521" s="49">
        <v>1.83</v>
      </c>
      <c r="F1521" s="49">
        <v>0.83</v>
      </c>
      <c r="G1521" s="49">
        <v>0.5</v>
      </c>
      <c r="H1521" s="55">
        <f t="shared" si="53"/>
        <v>2.66</v>
      </c>
    </row>
    <row r="1522" spans="1:8" s="35" customFormat="1" ht="48" customHeight="1">
      <c r="A1522" s="54"/>
      <c r="B1522" s="396" t="s">
        <v>487</v>
      </c>
      <c r="C1522" s="45"/>
      <c r="D1522" s="49">
        <v>2</v>
      </c>
      <c r="E1522" s="49">
        <v>1.83</v>
      </c>
      <c r="F1522" s="49">
        <v>0.83</v>
      </c>
      <c r="G1522" s="49">
        <v>0.5</v>
      </c>
      <c r="H1522" s="55">
        <f t="shared" si="53"/>
        <v>2.66</v>
      </c>
    </row>
    <row r="1523" spans="1:8" s="35" customFormat="1" ht="48" customHeight="1">
      <c r="A1523" s="54"/>
      <c r="B1523" s="396" t="s">
        <v>485</v>
      </c>
      <c r="C1523" s="45"/>
      <c r="D1523" s="49">
        <v>2</v>
      </c>
      <c r="E1523" s="49">
        <v>1.83</v>
      </c>
      <c r="F1523" s="49">
        <v>0.66</v>
      </c>
      <c r="G1523" s="49">
        <v>0.5</v>
      </c>
      <c r="H1523" s="55">
        <f t="shared" ref="H1523:H1543" si="54">(E1523+F1523)*D1523*G1523</f>
        <v>2.4900000000000002</v>
      </c>
    </row>
    <row r="1524" spans="1:8" s="35" customFormat="1" ht="48" customHeight="1">
      <c r="A1524" s="54"/>
      <c r="B1524" s="396" t="s">
        <v>485</v>
      </c>
      <c r="C1524" s="45"/>
      <c r="D1524" s="49">
        <v>2</v>
      </c>
      <c r="E1524" s="49">
        <v>1.83</v>
      </c>
      <c r="F1524" s="49">
        <v>0.66</v>
      </c>
      <c r="G1524" s="49">
        <v>0.5</v>
      </c>
      <c r="H1524" s="55">
        <f t="shared" si="54"/>
        <v>2.4900000000000002</v>
      </c>
    </row>
    <row r="1525" spans="1:8" s="35" customFormat="1" ht="48" customHeight="1">
      <c r="A1525" s="54"/>
      <c r="B1525" s="396" t="s">
        <v>485</v>
      </c>
      <c r="C1525" s="45"/>
      <c r="D1525" s="49">
        <v>2</v>
      </c>
      <c r="E1525" s="49">
        <v>1.83</v>
      </c>
      <c r="F1525" s="49">
        <v>0.66</v>
      </c>
      <c r="G1525" s="49">
        <v>0.5</v>
      </c>
      <c r="H1525" s="55">
        <f t="shared" si="54"/>
        <v>2.4900000000000002</v>
      </c>
    </row>
    <row r="1526" spans="1:8" s="35" customFormat="1" ht="48" customHeight="1">
      <c r="A1526" s="54"/>
      <c r="B1526" s="396" t="s">
        <v>485</v>
      </c>
      <c r="C1526" s="45"/>
      <c r="D1526" s="49">
        <v>2</v>
      </c>
      <c r="E1526" s="49">
        <v>1.83</v>
      </c>
      <c r="F1526" s="49">
        <v>0.66</v>
      </c>
      <c r="G1526" s="49">
        <v>0.5</v>
      </c>
      <c r="H1526" s="55">
        <f t="shared" si="54"/>
        <v>2.4900000000000002</v>
      </c>
    </row>
    <row r="1527" spans="1:8" s="35" customFormat="1" ht="48" customHeight="1">
      <c r="A1527" s="54"/>
      <c r="B1527" s="396" t="s">
        <v>494</v>
      </c>
      <c r="C1527" s="45"/>
      <c r="D1527" s="49">
        <v>2</v>
      </c>
      <c r="E1527" s="49">
        <v>1.83</v>
      </c>
      <c r="F1527" s="49">
        <v>0.5</v>
      </c>
      <c r="G1527" s="49">
        <v>0.5</v>
      </c>
      <c r="H1527" s="55">
        <f t="shared" si="54"/>
        <v>2.33</v>
      </c>
    </row>
    <row r="1528" spans="1:8" s="35" customFormat="1" ht="48" customHeight="1">
      <c r="A1528" s="54"/>
      <c r="B1528" s="396" t="s">
        <v>494</v>
      </c>
      <c r="C1528" s="45"/>
      <c r="D1528" s="49">
        <v>2</v>
      </c>
      <c r="E1528" s="49">
        <v>1.83</v>
      </c>
      <c r="F1528" s="49">
        <v>0.5</v>
      </c>
      <c r="G1528" s="49">
        <v>0.5</v>
      </c>
      <c r="H1528" s="55">
        <f t="shared" si="54"/>
        <v>2.33</v>
      </c>
    </row>
    <row r="1529" spans="1:8" s="35" customFormat="1" ht="48" customHeight="1">
      <c r="A1529" s="54"/>
      <c r="B1529" s="396" t="s">
        <v>494</v>
      </c>
      <c r="C1529" s="45"/>
      <c r="D1529" s="49">
        <v>2</v>
      </c>
      <c r="E1529" s="49">
        <v>1.83</v>
      </c>
      <c r="F1529" s="49">
        <v>0.5</v>
      </c>
      <c r="G1529" s="49">
        <v>0.5</v>
      </c>
      <c r="H1529" s="55">
        <f t="shared" si="54"/>
        <v>2.33</v>
      </c>
    </row>
    <row r="1530" spans="1:8" s="35" customFormat="1" ht="48" customHeight="1">
      <c r="A1530" s="54"/>
      <c r="B1530" s="396" t="s">
        <v>494</v>
      </c>
      <c r="C1530" s="45"/>
      <c r="D1530" s="49">
        <v>2</v>
      </c>
      <c r="E1530" s="49">
        <v>1.83</v>
      </c>
      <c r="F1530" s="49">
        <v>0.5</v>
      </c>
      <c r="G1530" s="49">
        <v>0.5</v>
      </c>
      <c r="H1530" s="55">
        <f t="shared" si="54"/>
        <v>2.33</v>
      </c>
    </row>
    <row r="1531" spans="1:8" s="35" customFormat="1" ht="48" customHeight="1">
      <c r="A1531" s="54"/>
      <c r="B1531" s="396" t="s">
        <v>494</v>
      </c>
      <c r="C1531" s="45"/>
      <c r="D1531" s="49">
        <v>2</v>
      </c>
      <c r="E1531" s="49">
        <v>1.83</v>
      </c>
      <c r="F1531" s="49">
        <v>0.5</v>
      </c>
      <c r="G1531" s="49">
        <v>0.5</v>
      </c>
      <c r="H1531" s="55">
        <f t="shared" si="54"/>
        <v>2.33</v>
      </c>
    </row>
    <row r="1532" spans="1:8" s="35" customFormat="1" ht="48" customHeight="1">
      <c r="A1532" s="54"/>
      <c r="B1532" s="396" t="s">
        <v>494</v>
      </c>
      <c r="C1532" s="45"/>
      <c r="D1532" s="49">
        <v>2</v>
      </c>
      <c r="E1532" s="49">
        <v>1.83</v>
      </c>
      <c r="F1532" s="49">
        <v>0.5</v>
      </c>
      <c r="G1532" s="49">
        <v>0.5</v>
      </c>
      <c r="H1532" s="55">
        <f t="shared" si="54"/>
        <v>2.33</v>
      </c>
    </row>
    <row r="1533" spans="1:8" s="35" customFormat="1" ht="48" customHeight="1">
      <c r="A1533" s="54"/>
      <c r="B1533" s="396" t="s">
        <v>494</v>
      </c>
      <c r="C1533" s="45"/>
      <c r="D1533" s="49">
        <v>2</v>
      </c>
      <c r="E1533" s="49">
        <v>1.83</v>
      </c>
      <c r="F1533" s="49">
        <v>0.5</v>
      </c>
      <c r="G1533" s="49">
        <v>0.5</v>
      </c>
      <c r="H1533" s="55">
        <f t="shared" si="54"/>
        <v>2.33</v>
      </c>
    </row>
    <row r="1534" spans="1:8" s="35" customFormat="1" ht="48" customHeight="1">
      <c r="A1534" s="54"/>
      <c r="B1534" s="396" t="s">
        <v>485</v>
      </c>
      <c r="C1534" s="45"/>
      <c r="D1534" s="49">
        <v>2</v>
      </c>
      <c r="E1534" s="49">
        <v>1.83</v>
      </c>
      <c r="F1534" s="49">
        <v>0.66</v>
      </c>
      <c r="G1534" s="49">
        <v>0.5</v>
      </c>
      <c r="H1534" s="55">
        <f t="shared" si="54"/>
        <v>2.4900000000000002</v>
      </c>
    </row>
    <row r="1535" spans="1:8" s="35" customFormat="1" ht="48" customHeight="1">
      <c r="A1535" s="54"/>
      <c r="B1535" s="396" t="s">
        <v>485</v>
      </c>
      <c r="C1535" s="45"/>
      <c r="D1535" s="49">
        <v>2</v>
      </c>
      <c r="E1535" s="49">
        <v>1.83</v>
      </c>
      <c r="F1535" s="49">
        <v>0.66</v>
      </c>
      <c r="G1535" s="49">
        <v>0.5</v>
      </c>
      <c r="H1535" s="55">
        <f t="shared" si="54"/>
        <v>2.4900000000000002</v>
      </c>
    </row>
    <row r="1536" spans="1:8" s="35" customFormat="1" ht="48" customHeight="1">
      <c r="A1536" s="54"/>
      <c r="B1536" s="396" t="s">
        <v>485</v>
      </c>
      <c r="C1536" s="45"/>
      <c r="D1536" s="49">
        <v>2</v>
      </c>
      <c r="E1536" s="49">
        <v>1.83</v>
      </c>
      <c r="F1536" s="49">
        <v>0.66</v>
      </c>
      <c r="G1536" s="49">
        <v>0.5</v>
      </c>
      <c r="H1536" s="55">
        <f t="shared" si="54"/>
        <v>2.4900000000000002</v>
      </c>
    </row>
    <row r="1537" spans="1:8" s="35" customFormat="1" ht="48" customHeight="1">
      <c r="A1537" s="54"/>
      <c r="B1537" s="396" t="s">
        <v>485</v>
      </c>
      <c r="C1537" s="45"/>
      <c r="D1537" s="49">
        <v>2</v>
      </c>
      <c r="E1537" s="49">
        <v>1.83</v>
      </c>
      <c r="F1537" s="49">
        <v>0.66</v>
      </c>
      <c r="G1537" s="49">
        <v>0.5</v>
      </c>
      <c r="H1537" s="55">
        <f t="shared" si="54"/>
        <v>2.4900000000000002</v>
      </c>
    </row>
    <row r="1538" spans="1:8" s="35" customFormat="1" ht="48" customHeight="1">
      <c r="A1538" s="54"/>
      <c r="B1538" s="396" t="s">
        <v>485</v>
      </c>
      <c r="C1538" s="45"/>
      <c r="D1538" s="49">
        <v>2</v>
      </c>
      <c r="E1538" s="49">
        <v>1.83</v>
      </c>
      <c r="F1538" s="49">
        <v>0.66</v>
      </c>
      <c r="G1538" s="49">
        <v>0.5</v>
      </c>
      <c r="H1538" s="55">
        <f t="shared" si="54"/>
        <v>2.4900000000000002</v>
      </c>
    </row>
    <row r="1539" spans="1:8" s="35" customFormat="1" ht="48" customHeight="1">
      <c r="A1539" s="54"/>
      <c r="B1539" s="396" t="s">
        <v>494</v>
      </c>
      <c r="C1539" s="45"/>
      <c r="D1539" s="49">
        <v>2</v>
      </c>
      <c r="E1539" s="49">
        <v>1.83</v>
      </c>
      <c r="F1539" s="49">
        <v>0.5</v>
      </c>
      <c r="G1539" s="49">
        <v>0.5</v>
      </c>
      <c r="H1539" s="55">
        <f t="shared" si="54"/>
        <v>2.33</v>
      </c>
    </row>
    <row r="1540" spans="1:8" s="35" customFormat="1" ht="48" customHeight="1">
      <c r="A1540" s="54"/>
      <c r="B1540" s="396" t="s">
        <v>498</v>
      </c>
      <c r="C1540" s="45"/>
      <c r="D1540" s="49">
        <v>2</v>
      </c>
      <c r="E1540" s="49">
        <v>0.66</v>
      </c>
      <c r="F1540" s="49">
        <v>0.33</v>
      </c>
      <c r="G1540" s="49">
        <v>0.5</v>
      </c>
      <c r="H1540" s="55">
        <f t="shared" si="54"/>
        <v>0.99</v>
      </c>
    </row>
    <row r="1541" spans="1:8" s="35" customFormat="1" ht="48" customHeight="1">
      <c r="A1541" s="54"/>
      <c r="B1541" s="396" t="s">
        <v>498</v>
      </c>
      <c r="C1541" s="45"/>
      <c r="D1541" s="49">
        <v>2</v>
      </c>
      <c r="E1541" s="49">
        <v>0.66</v>
      </c>
      <c r="F1541" s="49">
        <v>0.33</v>
      </c>
      <c r="G1541" s="49">
        <v>0.5</v>
      </c>
      <c r="H1541" s="55">
        <f t="shared" si="54"/>
        <v>0.99</v>
      </c>
    </row>
    <row r="1542" spans="1:8" s="35" customFormat="1" ht="48" customHeight="1">
      <c r="A1542" s="54"/>
      <c r="B1542" s="396" t="s">
        <v>498</v>
      </c>
      <c r="C1542" s="45"/>
      <c r="D1542" s="49">
        <v>2</v>
      </c>
      <c r="E1542" s="49">
        <v>0.66</v>
      </c>
      <c r="F1542" s="49">
        <v>0.33</v>
      </c>
      <c r="G1542" s="49">
        <v>0.5</v>
      </c>
      <c r="H1542" s="55">
        <f t="shared" si="54"/>
        <v>0.99</v>
      </c>
    </row>
    <row r="1543" spans="1:8" s="35" customFormat="1" ht="48" customHeight="1">
      <c r="A1543" s="54"/>
      <c r="B1543" s="396" t="s">
        <v>498</v>
      </c>
      <c r="C1543" s="45"/>
      <c r="D1543" s="49">
        <v>2</v>
      </c>
      <c r="E1543" s="49">
        <v>0.66</v>
      </c>
      <c r="F1543" s="49">
        <v>0.33</v>
      </c>
      <c r="G1543" s="49">
        <v>0.5</v>
      </c>
      <c r="H1543" s="55">
        <f t="shared" si="54"/>
        <v>0.99</v>
      </c>
    </row>
    <row r="1544" spans="1:8" s="35" customFormat="1" ht="48" customHeight="1">
      <c r="A1544" s="54"/>
      <c r="B1544" s="56"/>
      <c r="C1544" s="45"/>
      <c r="D1544" s="49"/>
      <c r="E1544" s="49"/>
      <c r="F1544" s="49"/>
      <c r="G1544" s="49"/>
      <c r="H1544" s="55"/>
    </row>
    <row r="1545" spans="1:8" s="35" customFormat="1" ht="48" customHeight="1">
      <c r="A1545" s="54"/>
      <c r="B1545" s="57" t="s">
        <v>128</v>
      </c>
      <c r="C1545" s="58" t="s">
        <v>173</v>
      </c>
      <c r="D1545" s="57"/>
      <c r="E1545" s="59"/>
      <c r="F1545" s="59"/>
      <c r="G1545" s="59"/>
      <c r="H1545" s="60">
        <f>SUM(H1395:H1544)</f>
        <v>342.98000000000025</v>
      </c>
    </row>
    <row r="1546" spans="1:8" s="35" customFormat="1" ht="48" customHeight="1">
      <c r="A1546" s="670" t="s">
        <v>146</v>
      </c>
      <c r="B1546" s="671"/>
      <c r="C1546" s="671"/>
      <c r="D1546" s="671"/>
      <c r="E1546" s="671"/>
      <c r="F1546" s="671"/>
      <c r="G1546" s="671"/>
      <c r="H1546" s="672"/>
    </row>
    <row r="1547" spans="1:8" s="35" customFormat="1" ht="48" customHeight="1">
      <c r="A1547" s="673" t="s">
        <v>145</v>
      </c>
      <c r="B1547" s="674"/>
      <c r="C1547" s="674"/>
      <c r="D1547" s="674"/>
      <c r="E1547" s="674"/>
      <c r="F1547" s="674"/>
      <c r="G1547" s="674"/>
      <c r="H1547" s="675"/>
    </row>
    <row r="1548" spans="1:8" s="35" customFormat="1" ht="48" customHeight="1">
      <c r="A1548" s="676"/>
      <c r="B1548" s="677"/>
      <c r="C1548" s="677"/>
      <c r="D1548" s="677"/>
      <c r="E1548" s="677"/>
      <c r="F1548" s="677"/>
      <c r="G1548" s="677"/>
      <c r="H1548" s="678"/>
    </row>
    <row r="1549" spans="1:8" s="35" customFormat="1" ht="48" customHeight="1">
      <c r="A1549" s="717"/>
      <c r="B1549" s="718"/>
      <c r="C1549" s="718"/>
      <c r="D1549" s="718"/>
      <c r="E1549" s="718"/>
      <c r="F1549" s="718"/>
      <c r="G1549" s="718"/>
      <c r="H1549" s="719"/>
    </row>
    <row r="1550" spans="1:8" s="35" customFormat="1" ht="48" customHeight="1">
      <c r="A1550" s="697" t="s">
        <v>144</v>
      </c>
      <c r="B1550" s="698"/>
      <c r="C1550" s="699" t="s">
        <v>143</v>
      </c>
      <c r="D1550" s="700"/>
      <c r="E1550" s="701"/>
      <c r="F1550" s="90" t="s">
        <v>142</v>
      </c>
      <c r="G1550" s="90"/>
      <c r="H1550" s="89">
        <v>45178</v>
      </c>
    </row>
    <row r="1551" spans="1:8" s="35" customFormat="1" ht="48" customHeight="1">
      <c r="A1551" s="697" t="s">
        <v>141</v>
      </c>
      <c r="B1551" s="698"/>
      <c r="C1551" s="702"/>
      <c r="D1551" s="703"/>
      <c r="E1551" s="704"/>
      <c r="F1551" s="90" t="s">
        <v>140</v>
      </c>
      <c r="G1551" s="90"/>
      <c r="H1551" s="90"/>
    </row>
    <row r="1552" spans="1:8" s="35" customFormat="1" ht="48" customHeight="1">
      <c r="A1552" s="697" t="s">
        <v>139</v>
      </c>
      <c r="B1552" s="698"/>
      <c r="C1552" s="705"/>
      <c r="D1552" s="706"/>
      <c r="E1552" s="707"/>
      <c r="F1552" s="484" t="s">
        <v>138</v>
      </c>
      <c r="G1552" s="484"/>
      <c r="H1552" s="91"/>
    </row>
    <row r="1553" spans="1:8" s="35" customFormat="1" ht="48" customHeight="1">
      <c r="A1553" s="695" t="s">
        <v>137</v>
      </c>
      <c r="B1553" s="712" t="s">
        <v>108</v>
      </c>
      <c r="C1553" s="712" t="s">
        <v>109</v>
      </c>
      <c r="D1553" s="714" t="s">
        <v>136</v>
      </c>
      <c r="E1553" s="715"/>
      <c r="F1553" s="716"/>
      <c r="G1553" s="92"/>
      <c r="H1553" s="695" t="s">
        <v>135</v>
      </c>
    </row>
    <row r="1554" spans="1:8" s="35" customFormat="1" ht="48" customHeight="1">
      <c r="A1554" s="696"/>
      <c r="B1554" s="713"/>
      <c r="C1554" s="713"/>
      <c r="D1554" s="92" t="s">
        <v>7</v>
      </c>
      <c r="E1554" s="92" t="s">
        <v>150</v>
      </c>
      <c r="F1554" s="92" t="s">
        <v>265</v>
      </c>
      <c r="G1554" s="92" t="s">
        <v>134</v>
      </c>
      <c r="H1554" s="696"/>
    </row>
    <row r="1555" spans="1:8" s="35" customFormat="1" ht="48" customHeight="1">
      <c r="A1555" s="52"/>
      <c r="B1555" s="68" t="s">
        <v>129</v>
      </c>
      <c r="C1555" s="92"/>
      <c r="D1555" s="92"/>
      <c r="E1555" s="92"/>
      <c r="F1555" s="92"/>
      <c r="G1555" s="92"/>
      <c r="H1555" s="93"/>
    </row>
    <row r="1556" spans="1:8" s="35" customFormat="1" ht="48" customHeight="1">
      <c r="A1556" s="97"/>
      <c r="B1556" s="68"/>
      <c r="C1556" s="96"/>
      <c r="D1556" s="92"/>
      <c r="E1556" s="92"/>
      <c r="F1556" s="92"/>
      <c r="G1556" s="92"/>
      <c r="H1556" s="93"/>
    </row>
    <row r="1557" spans="1:8" s="35" customFormat="1" ht="263.25" customHeight="1">
      <c r="A1557" s="52">
        <v>11</v>
      </c>
      <c r="B1557" s="53" t="s">
        <v>50</v>
      </c>
      <c r="C1557" s="62"/>
      <c r="D1557" s="92"/>
      <c r="E1557" s="92"/>
      <c r="F1557" s="92"/>
      <c r="G1557" s="92"/>
      <c r="H1557" s="93"/>
    </row>
    <row r="1558" spans="1:8" s="35" customFormat="1" ht="60.75" customHeight="1">
      <c r="A1558" s="62"/>
      <c r="B1558" s="385" t="s">
        <v>483</v>
      </c>
      <c r="C1558" s="62"/>
      <c r="D1558" s="92"/>
      <c r="E1558" s="92"/>
      <c r="F1558" s="92"/>
      <c r="G1558" s="92"/>
      <c r="H1558" s="93"/>
    </row>
    <row r="1559" spans="1:8" s="35" customFormat="1" ht="60.75" customHeight="1">
      <c r="A1559" s="62" t="s">
        <v>473</v>
      </c>
      <c r="B1559" s="61" t="s">
        <v>476</v>
      </c>
      <c r="C1559" s="62"/>
      <c r="D1559" s="63">
        <v>2</v>
      </c>
      <c r="E1559" s="63">
        <v>1.5</v>
      </c>
      <c r="F1559" s="63">
        <v>1.5</v>
      </c>
      <c r="G1559" s="63">
        <v>0.33</v>
      </c>
      <c r="H1559" s="64">
        <f t="shared" ref="H1559:H1585" si="55">(E1559+F1559)*D1559*G1559</f>
        <v>1.98</v>
      </c>
    </row>
    <row r="1560" spans="1:8" s="35" customFormat="1" ht="60.75" customHeight="1">
      <c r="A1560" s="62"/>
      <c r="B1560" s="61" t="s">
        <v>476</v>
      </c>
      <c r="C1560" s="62"/>
      <c r="D1560" s="63">
        <v>2</v>
      </c>
      <c r="E1560" s="63">
        <v>1.5</v>
      </c>
      <c r="F1560" s="63">
        <v>1.5</v>
      </c>
      <c r="G1560" s="63">
        <v>0.33</v>
      </c>
      <c r="H1560" s="64">
        <f t="shared" si="55"/>
        <v>1.98</v>
      </c>
    </row>
    <row r="1561" spans="1:8" s="35" customFormat="1" ht="60.75" customHeight="1">
      <c r="A1561" s="62"/>
      <c r="B1561" s="61" t="s">
        <v>474</v>
      </c>
      <c r="C1561" s="62"/>
      <c r="D1561" s="63">
        <v>2</v>
      </c>
      <c r="E1561" s="63">
        <v>1.25</v>
      </c>
      <c r="F1561" s="63">
        <v>1.25</v>
      </c>
      <c r="G1561" s="63">
        <v>0.33</v>
      </c>
      <c r="H1561" s="64">
        <f t="shared" si="55"/>
        <v>1.6500000000000001</v>
      </c>
    </row>
    <row r="1562" spans="1:8" s="35" customFormat="1" ht="60.75" customHeight="1">
      <c r="A1562" s="62"/>
      <c r="B1562" s="61" t="s">
        <v>474</v>
      </c>
      <c r="C1562" s="62"/>
      <c r="D1562" s="63">
        <v>2</v>
      </c>
      <c r="E1562" s="63">
        <v>1.25</v>
      </c>
      <c r="F1562" s="63">
        <v>1.25</v>
      </c>
      <c r="G1562" s="63">
        <v>0.33</v>
      </c>
      <c r="H1562" s="64">
        <f t="shared" si="55"/>
        <v>1.6500000000000001</v>
      </c>
    </row>
    <row r="1563" spans="1:8" s="35" customFormat="1" ht="60.75" customHeight="1">
      <c r="A1563" s="52"/>
      <c r="B1563" s="61" t="s">
        <v>478</v>
      </c>
      <c r="C1563" s="62"/>
      <c r="D1563" s="63">
        <v>2</v>
      </c>
      <c r="E1563" s="63">
        <v>1</v>
      </c>
      <c r="F1563" s="63">
        <v>1</v>
      </c>
      <c r="G1563" s="63">
        <v>1</v>
      </c>
      <c r="H1563" s="64">
        <f t="shared" si="55"/>
        <v>4</v>
      </c>
    </row>
    <row r="1564" spans="1:8" s="35" customFormat="1" ht="60.75" customHeight="1">
      <c r="A1564" s="52"/>
      <c r="B1564" s="61" t="s">
        <v>478</v>
      </c>
      <c r="C1564" s="62"/>
      <c r="D1564" s="63">
        <v>2</v>
      </c>
      <c r="E1564" s="63">
        <v>1</v>
      </c>
      <c r="F1564" s="63">
        <v>1</v>
      </c>
      <c r="G1564" s="63">
        <v>1</v>
      </c>
      <c r="H1564" s="64">
        <f t="shared" si="55"/>
        <v>4</v>
      </c>
    </row>
    <row r="1565" spans="1:8" s="35" customFormat="1" ht="60.75" customHeight="1">
      <c r="A1565" s="52"/>
      <c r="B1565" s="61" t="s">
        <v>478</v>
      </c>
      <c r="C1565" s="62"/>
      <c r="D1565" s="63">
        <v>2</v>
      </c>
      <c r="E1565" s="63">
        <v>1</v>
      </c>
      <c r="F1565" s="63">
        <v>1</v>
      </c>
      <c r="G1565" s="63">
        <v>0.33</v>
      </c>
      <c r="H1565" s="64">
        <f t="shared" si="55"/>
        <v>1.32</v>
      </c>
    </row>
    <row r="1566" spans="1:8" s="35" customFormat="1" ht="60.75" customHeight="1">
      <c r="A1566" s="52"/>
      <c r="B1566" s="61" t="s">
        <v>478</v>
      </c>
      <c r="C1566" s="62"/>
      <c r="D1566" s="63">
        <v>2</v>
      </c>
      <c r="E1566" s="63">
        <v>1</v>
      </c>
      <c r="F1566" s="63">
        <v>1</v>
      </c>
      <c r="G1566" s="63">
        <v>0.33</v>
      </c>
      <c r="H1566" s="64">
        <f t="shared" si="55"/>
        <v>1.32</v>
      </c>
    </row>
    <row r="1567" spans="1:8" s="35" customFormat="1" ht="60.75" customHeight="1">
      <c r="A1567" s="52"/>
      <c r="B1567" s="61" t="s">
        <v>478</v>
      </c>
      <c r="C1567" s="62"/>
      <c r="D1567" s="63">
        <v>2</v>
      </c>
      <c r="E1567" s="63">
        <v>1</v>
      </c>
      <c r="F1567" s="63">
        <v>1</v>
      </c>
      <c r="G1567" s="63">
        <v>0.33</v>
      </c>
      <c r="H1567" s="64">
        <f t="shared" si="55"/>
        <v>1.32</v>
      </c>
    </row>
    <row r="1568" spans="1:8" s="35" customFormat="1" ht="60.75" customHeight="1">
      <c r="A1568" s="52"/>
      <c r="B1568" s="61" t="s">
        <v>478</v>
      </c>
      <c r="C1568" s="62"/>
      <c r="D1568" s="63">
        <v>2</v>
      </c>
      <c r="E1568" s="63">
        <v>1</v>
      </c>
      <c r="F1568" s="63">
        <v>1</v>
      </c>
      <c r="G1568" s="63">
        <v>0.33</v>
      </c>
      <c r="H1568" s="64">
        <f t="shared" si="55"/>
        <v>1.32</v>
      </c>
    </row>
    <row r="1569" spans="1:8" s="35" customFormat="1" ht="60.75" customHeight="1">
      <c r="A1569" s="62"/>
      <c r="B1569" s="61" t="s">
        <v>478</v>
      </c>
      <c r="C1569" s="62"/>
      <c r="D1569" s="63">
        <v>2</v>
      </c>
      <c r="E1569" s="63">
        <v>1</v>
      </c>
      <c r="F1569" s="63">
        <v>1</v>
      </c>
      <c r="G1569" s="63">
        <v>0.33</v>
      </c>
      <c r="H1569" s="64">
        <f t="shared" si="55"/>
        <v>1.32</v>
      </c>
    </row>
    <row r="1570" spans="1:8" s="35" customFormat="1" ht="60.75" customHeight="1">
      <c r="A1570" s="62"/>
      <c r="B1570" s="61" t="s">
        <v>479</v>
      </c>
      <c r="C1570" s="62"/>
      <c r="D1570" s="63">
        <v>2</v>
      </c>
      <c r="E1570" s="63">
        <v>0.75</v>
      </c>
      <c r="F1570" s="63">
        <v>0.75</v>
      </c>
      <c r="G1570" s="63">
        <v>0.33</v>
      </c>
      <c r="H1570" s="64">
        <f t="shared" si="55"/>
        <v>0.99</v>
      </c>
    </row>
    <row r="1571" spans="1:8" s="35" customFormat="1" ht="60.75" customHeight="1">
      <c r="A1571" s="62"/>
      <c r="B1571" s="61" t="s">
        <v>479</v>
      </c>
      <c r="C1571" s="62"/>
      <c r="D1571" s="63">
        <v>2</v>
      </c>
      <c r="E1571" s="63">
        <v>0.75</v>
      </c>
      <c r="F1571" s="63">
        <v>0.75</v>
      </c>
      <c r="G1571" s="63">
        <v>0.33</v>
      </c>
      <c r="H1571" s="64">
        <f t="shared" si="55"/>
        <v>0.99</v>
      </c>
    </row>
    <row r="1572" spans="1:8" s="35" customFormat="1" ht="60.75" customHeight="1">
      <c r="A1572" s="62"/>
      <c r="B1572" s="61" t="s">
        <v>479</v>
      </c>
      <c r="C1572" s="62"/>
      <c r="D1572" s="63">
        <v>2</v>
      </c>
      <c r="E1572" s="63">
        <v>0.75</v>
      </c>
      <c r="F1572" s="63">
        <v>0.75</v>
      </c>
      <c r="G1572" s="63">
        <v>0.33</v>
      </c>
      <c r="H1572" s="64">
        <f t="shared" si="55"/>
        <v>0.99</v>
      </c>
    </row>
    <row r="1573" spans="1:8" s="35" customFormat="1" ht="60.75" customHeight="1">
      <c r="A1573" s="62"/>
      <c r="B1573" s="61" t="s">
        <v>479</v>
      </c>
      <c r="C1573" s="62"/>
      <c r="D1573" s="63">
        <v>2</v>
      </c>
      <c r="E1573" s="63">
        <v>0.75</v>
      </c>
      <c r="F1573" s="63">
        <v>0.75</v>
      </c>
      <c r="G1573" s="63">
        <v>0.33</v>
      </c>
      <c r="H1573" s="64">
        <f t="shared" si="55"/>
        <v>0.99</v>
      </c>
    </row>
    <row r="1574" spans="1:8" s="35" customFormat="1" ht="60.75" customHeight="1">
      <c r="A1574" s="62" t="s">
        <v>477</v>
      </c>
      <c r="B1574" s="61" t="s">
        <v>474</v>
      </c>
      <c r="C1574" s="62"/>
      <c r="D1574" s="63">
        <v>2</v>
      </c>
      <c r="E1574" s="63">
        <v>1.25</v>
      </c>
      <c r="F1574" s="63">
        <v>1.25</v>
      </c>
      <c r="G1574" s="63">
        <v>1</v>
      </c>
      <c r="H1574" s="64">
        <f t="shared" si="55"/>
        <v>5</v>
      </c>
    </row>
    <row r="1575" spans="1:8" s="35" customFormat="1" ht="60.75" customHeight="1">
      <c r="A1575" s="62"/>
      <c r="B1575" s="61" t="s">
        <v>474</v>
      </c>
      <c r="C1575" s="62"/>
      <c r="D1575" s="63">
        <v>2</v>
      </c>
      <c r="E1575" s="63">
        <v>1.25</v>
      </c>
      <c r="F1575" s="63">
        <v>1.25</v>
      </c>
      <c r="G1575" s="63">
        <v>1</v>
      </c>
      <c r="H1575" s="64">
        <f t="shared" si="55"/>
        <v>5</v>
      </c>
    </row>
    <row r="1576" spans="1:8" s="35" customFormat="1" ht="60.75" customHeight="1">
      <c r="A1576" s="62"/>
      <c r="B1576" s="61" t="s">
        <v>479</v>
      </c>
      <c r="C1576" s="62"/>
      <c r="D1576" s="63">
        <v>2</v>
      </c>
      <c r="E1576" s="63">
        <v>0.75</v>
      </c>
      <c r="F1576" s="63">
        <v>0.75</v>
      </c>
      <c r="G1576" s="63">
        <v>1</v>
      </c>
      <c r="H1576" s="64">
        <f t="shared" si="55"/>
        <v>3</v>
      </c>
    </row>
    <row r="1577" spans="1:8" s="35" customFormat="1" ht="60.75" customHeight="1">
      <c r="A1577" s="62"/>
      <c r="B1577" s="61" t="s">
        <v>479</v>
      </c>
      <c r="C1577" s="62"/>
      <c r="D1577" s="63">
        <v>2</v>
      </c>
      <c r="E1577" s="63">
        <v>0.75</v>
      </c>
      <c r="F1577" s="63">
        <v>0.75</v>
      </c>
      <c r="G1577" s="63">
        <v>1</v>
      </c>
      <c r="H1577" s="64">
        <f t="shared" si="55"/>
        <v>3</v>
      </c>
    </row>
    <row r="1578" spans="1:8" s="35" customFormat="1" ht="60.75" customHeight="1">
      <c r="A1578" s="62"/>
      <c r="B1578" s="61" t="s">
        <v>474</v>
      </c>
      <c r="C1578" s="62"/>
      <c r="D1578" s="63">
        <v>2</v>
      </c>
      <c r="E1578" s="63">
        <v>1.25</v>
      </c>
      <c r="F1578" s="63">
        <v>1.25</v>
      </c>
      <c r="G1578" s="63">
        <v>1</v>
      </c>
      <c r="H1578" s="64">
        <f t="shared" si="55"/>
        <v>5</v>
      </c>
    </row>
    <row r="1579" spans="1:8" s="35" customFormat="1" ht="60.75" customHeight="1">
      <c r="A1579" s="62"/>
      <c r="B1579" s="61" t="s">
        <v>474</v>
      </c>
      <c r="C1579" s="62"/>
      <c r="D1579" s="63">
        <v>2</v>
      </c>
      <c r="E1579" s="63">
        <v>1.25</v>
      </c>
      <c r="F1579" s="63">
        <v>1.25</v>
      </c>
      <c r="G1579" s="63">
        <v>1</v>
      </c>
      <c r="H1579" s="64">
        <f t="shared" si="55"/>
        <v>5</v>
      </c>
    </row>
    <row r="1580" spans="1:8" s="35" customFormat="1" ht="60.75" customHeight="1">
      <c r="A1580" s="62"/>
      <c r="B1580" s="61" t="s">
        <v>474</v>
      </c>
      <c r="C1580" s="62"/>
      <c r="D1580" s="63">
        <v>2</v>
      </c>
      <c r="E1580" s="63">
        <v>1.25</v>
      </c>
      <c r="F1580" s="63">
        <v>1.25</v>
      </c>
      <c r="G1580" s="63">
        <v>0.33</v>
      </c>
      <c r="H1580" s="64">
        <f t="shared" si="55"/>
        <v>1.6500000000000001</v>
      </c>
    </row>
    <row r="1581" spans="1:8" s="35" customFormat="1" ht="60.75" customHeight="1">
      <c r="A1581" s="62"/>
      <c r="B1581" s="61" t="s">
        <v>474</v>
      </c>
      <c r="C1581" s="62"/>
      <c r="D1581" s="63">
        <v>2</v>
      </c>
      <c r="E1581" s="63">
        <v>1.25</v>
      </c>
      <c r="F1581" s="63">
        <v>1.25</v>
      </c>
      <c r="G1581" s="63">
        <v>0.33</v>
      </c>
      <c r="H1581" s="64">
        <f t="shared" si="55"/>
        <v>1.6500000000000001</v>
      </c>
    </row>
    <row r="1582" spans="1:8" s="35" customFormat="1" ht="60.75" customHeight="1">
      <c r="A1582" s="62"/>
      <c r="B1582" s="61" t="s">
        <v>474</v>
      </c>
      <c r="C1582" s="62"/>
      <c r="D1582" s="63">
        <v>2</v>
      </c>
      <c r="E1582" s="63">
        <v>1.25</v>
      </c>
      <c r="F1582" s="63">
        <v>1.25</v>
      </c>
      <c r="G1582" s="63">
        <v>0.33</v>
      </c>
      <c r="H1582" s="64">
        <f t="shared" si="55"/>
        <v>1.6500000000000001</v>
      </c>
    </row>
    <row r="1583" spans="1:8" s="35" customFormat="1" ht="60.75" customHeight="1">
      <c r="A1583" s="62"/>
      <c r="B1583" s="61" t="s">
        <v>474</v>
      </c>
      <c r="C1583" s="62"/>
      <c r="D1583" s="63">
        <v>2</v>
      </c>
      <c r="E1583" s="63">
        <v>1.25</v>
      </c>
      <c r="F1583" s="63">
        <v>1.25</v>
      </c>
      <c r="G1583" s="63">
        <v>0.33</v>
      </c>
      <c r="H1583" s="64">
        <f t="shared" si="55"/>
        <v>1.6500000000000001</v>
      </c>
    </row>
    <row r="1584" spans="1:8" s="35" customFormat="1" ht="60.75" customHeight="1">
      <c r="A1584" s="62"/>
      <c r="B1584" s="61" t="s">
        <v>478</v>
      </c>
      <c r="C1584" s="62"/>
      <c r="D1584" s="63">
        <v>2</v>
      </c>
      <c r="E1584" s="63">
        <v>1</v>
      </c>
      <c r="F1584" s="63">
        <v>1</v>
      </c>
      <c r="G1584" s="63">
        <v>0.33</v>
      </c>
      <c r="H1584" s="64">
        <f t="shared" si="55"/>
        <v>1.32</v>
      </c>
    </row>
    <row r="1585" spans="1:8" s="35" customFormat="1" ht="60.75" customHeight="1">
      <c r="A1585" s="62"/>
      <c r="B1585" s="61" t="s">
        <v>478</v>
      </c>
      <c r="C1585" s="62"/>
      <c r="D1585" s="63">
        <v>2</v>
      </c>
      <c r="E1585" s="63">
        <v>1</v>
      </c>
      <c r="F1585" s="63">
        <v>1</v>
      </c>
      <c r="G1585" s="63">
        <v>0.33</v>
      </c>
      <c r="H1585" s="64">
        <f t="shared" si="55"/>
        <v>1.32</v>
      </c>
    </row>
    <row r="1586" spans="1:8" s="35" customFormat="1" ht="60.75" customHeight="1">
      <c r="A1586" s="62"/>
      <c r="B1586" s="66"/>
      <c r="C1586" s="62"/>
      <c r="D1586" s="63"/>
      <c r="E1586" s="63"/>
      <c r="F1586" s="63"/>
      <c r="G1586" s="386"/>
      <c r="H1586" s="64"/>
    </row>
    <row r="1587" spans="1:8" s="35" customFormat="1" ht="60.75" customHeight="1">
      <c r="A1587" s="62"/>
      <c r="B1587" s="133" t="s">
        <v>128</v>
      </c>
      <c r="C1587" s="134" t="s">
        <v>173</v>
      </c>
      <c r="D1587" s="133"/>
      <c r="E1587" s="135"/>
      <c r="F1587" s="135"/>
      <c r="G1587" s="387"/>
      <c r="H1587" s="67">
        <f>SUM(H1559:H1586)</f>
        <v>61.059999999999988</v>
      </c>
    </row>
    <row r="1588" spans="1:8" s="497" customFormat="1" ht="60.75" customHeight="1">
      <c r="A1588" s="670" t="s">
        <v>146</v>
      </c>
      <c r="B1588" s="671"/>
      <c r="C1588" s="671"/>
      <c r="D1588" s="671"/>
      <c r="E1588" s="671"/>
      <c r="F1588" s="671"/>
      <c r="G1588" s="671"/>
      <c r="H1588" s="672"/>
    </row>
    <row r="1589" spans="1:8" s="497" customFormat="1" ht="60.75" customHeight="1">
      <c r="A1589" s="673" t="s">
        <v>145</v>
      </c>
      <c r="B1589" s="674"/>
      <c r="C1589" s="674"/>
      <c r="D1589" s="674"/>
      <c r="E1589" s="674"/>
      <c r="F1589" s="674"/>
      <c r="G1589" s="674"/>
      <c r="H1589" s="675"/>
    </row>
    <row r="1590" spans="1:8" s="497" customFormat="1" ht="60.75" customHeight="1">
      <c r="A1590" s="676"/>
      <c r="B1590" s="677"/>
      <c r="C1590" s="677"/>
      <c r="D1590" s="677"/>
      <c r="E1590" s="677"/>
      <c r="F1590" s="677"/>
      <c r="G1590" s="677"/>
      <c r="H1590" s="678"/>
    </row>
    <row r="1591" spans="1:8" s="497" customFormat="1" ht="60.75" customHeight="1">
      <c r="A1591" s="679"/>
      <c r="B1591" s="679"/>
      <c r="C1591" s="679"/>
      <c r="D1591" s="679"/>
      <c r="E1591" s="679"/>
      <c r="F1591" s="679"/>
      <c r="G1591" s="679"/>
      <c r="H1591" s="679"/>
    </row>
    <row r="1592" spans="1:8" s="497" customFormat="1" ht="60.75" customHeight="1">
      <c r="A1592" s="680" t="s">
        <v>144</v>
      </c>
      <c r="B1592" s="680"/>
      <c r="C1592" s="669" t="s">
        <v>143</v>
      </c>
      <c r="D1592" s="669"/>
      <c r="E1592" s="669"/>
      <c r="F1592" s="680" t="s">
        <v>142</v>
      </c>
      <c r="G1592" s="680"/>
      <c r="H1592" s="89">
        <v>45178</v>
      </c>
    </row>
    <row r="1593" spans="1:8" s="497" customFormat="1" ht="60.75" customHeight="1">
      <c r="A1593" s="680" t="s">
        <v>141</v>
      </c>
      <c r="B1593" s="680"/>
      <c r="C1593" s="669"/>
      <c r="D1593" s="669"/>
      <c r="E1593" s="669"/>
      <c r="F1593" s="680" t="s">
        <v>140</v>
      </c>
      <c r="G1593" s="680"/>
      <c r="H1593" s="90"/>
    </row>
    <row r="1594" spans="1:8" s="497" customFormat="1" ht="60.75" customHeight="1">
      <c r="A1594" s="680" t="s">
        <v>139</v>
      </c>
      <c r="B1594" s="680"/>
      <c r="C1594" s="669"/>
      <c r="D1594" s="669"/>
      <c r="E1594" s="669"/>
      <c r="F1594" s="684" t="s">
        <v>138</v>
      </c>
      <c r="G1594" s="684"/>
      <c r="H1594" s="91"/>
    </row>
    <row r="1595" spans="1:8" s="497" customFormat="1" ht="60.75" customHeight="1">
      <c r="A1595" s="669" t="s">
        <v>137</v>
      </c>
      <c r="B1595" s="685" t="s">
        <v>108</v>
      </c>
      <c r="C1595" s="685" t="s">
        <v>109</v>
      </c>
      <c r="D1595" s="685" t="s">
        <v>136</v>
      </c>
      <c r="E1595" s="685"/>
      <c r="F1595" s="685"/>
      <c r="G1595" s="685"/>
      <c r="H1595" s="669" t="s">
        <v>135</v>
      </c>
    </row>
    <row r="1596" spans="1:8" s="497" customFormat="1" ht="60.75" customHeight="1">
      <c r="A1596" s="669"/>
      <c r="B1596" s="685"/>
      <c r="C1596" s="685"/>
      <c r="D1596" s="92" t="s">
        <v>7</v>
      </c>
      <c r="E1596" s="92" t="s">
        <v>150</v>
      </c>
      <c r="F1596" s="92" t="s">
        <v>265</v>
      </c>
      <c r="G1596" s="92" t="s">
        <v>134</v>
      </c>
      <c r="H1596" s="669"/>
    </row>
    <row r="1597" spans="1:8" s="497" customFormat="1" ht="60.75" customHeight="1">
      <c r="A1597" s="52"/>
      <c r="B1597" s="388" t="s">
        <v>480</v>
      </c>
      <c r="C1597" s="92"/>
      <c r="D1597" s="92"/>
      <c r="E1597" s="92"/>
      <c r="F1597" s="92"/>
      <c r="G1597" s="92"/>
      <c r="H1597" s="93"/>
    </row>
    <row r="1598" spans="1:8" s="497" customFormat="1" ht="60.75" customHeight="1">
      <c r="A1598" s="97"/>
      <c r="B1598" s="68"/>
      <c r="C1598" s="96"/>
      <c r="D1598" s="92"/>
      <c r="E1598" s="92"/>
      <c r="F1598" s="92"/>
      <c r="G1598" s="92"/>
      <c r="H1598" s="93"/>
    </row>
    <row r="1599" spans="1:8" s="497" customFormat="1" ht="205.5" customHeight="1">
      <c r="A1599" s="52">
        <v>11</v>
      </c>
      <c r="B1599" s="53" t="s">
        <v>50</v>
      </c>
      <c r="C1599" s="62"/>
      <c r="D1599" s="92"/>
      <c r="E1599" s="92"/>
      <c r="F1599" s="92"/>
      <c r="G1599" s="92"/>
      <c r="H1599" s="93"/>
    </row>
    <row r="1600" spans="1:8" s="497" customFormat="1" ht="60.75" customHeight="1">
      <c r="A1600" s="62"/>
      <c r="B1600" s="104" t="s">
        <v>130</v>
      </c>
      <c r="C1600" s="62"/>
      <c r="D1600" s="92"/>
      <c r="E1600" s="92"/>
      <c r="F1600" s="92"/>
      <c r="G1600" s="92"/>
      <c r="H1600" s="93"/>
    </row>
    <row r="1601" spans="1:8" s="497" customFormat="1" ht="60.75" customHeight="1">
      <c r="A1601" s="62"/>
      <c r="B1601" s="61" t="s">
        <v>268</v>
      </c>
      <c r="C1601" s="62"/>
      <c r="D1601" s="63">
        <v>2</v>
      </c>
      <c r="E1601" s="63">
        <v>0.5</v>
      </c>
      <c r="F1601" s="63">
        <v>0.5</v>
      </c>
      <c r="G1601" s="63">
        <v>1</v>
      </c>
      <c r="H1601" s="64">
        <f>D1601*3.145*F1601*G1601</f>
        <v>3.145</v>
      </c>
    </row>
    <row r="1602" spans="1:8" s="497" customFormat="1" ht="60.75" customHeight="1">
      <c r="A1602" s="62"/>
      <c r="B1602" s="61"/>
      <c r="C1602" s="62"/>
      <c r="D1602" s="63"/>
      <c r="E1602" s="63"/>
      <c r="F1602" s="63"/>
      <c r="G1602" s="63"/>
      <c r="H1602" s="64"/>
    </row>
    <row r="1603" spans="1:8" s="497" customFormat="1" ht="60.75" customHeight="1">
      <c r="A1603" s="62"/>
      <c r="B1603" s="104" t="s">
        <v>129</v>
      </c>
      <c r="C1603" s="62"/>
      <c r="D1603" s="63"/>
      <c r="E1603" s="63"/>
      <c r="F1603" s="63"/>
      <c r="G1603" s="63"/>
      <c r="H1603" s="64"/>
    </row>
    <row r="1604" spans="1:8" s="497" customFormat="1" ht="60.75" customHeight="1">
      <c r="A1604" s="62"/>
      <c r="B1604" s="61" t="s">
        <v>268</v>
      </c>
      <c r="C1604" s="62"/>
      <c r="D1604" s="63">
        <v>16</v>
      </c>
      <c r="E1604" s="63">
        <v>0.5</v>
      </c>
      <c r="F1604" s="63">
        <v>0.5</v>
      </c>
      <c r="G1604" s="63">
        <v>1</v>
      </c>
      <c r="H1604" s="64">
        <f>D1604*3.145*F1604*G1604</f>
        <v>25.16</v>
      </c>
    </row>
    <row r="1605" spans="1:8" s="497" customFormat="1" ht="60.75" customHeight="1">
      <c r="A1605" s="62"/>
      <c r="B1605" s="61"/>
      <c r="C1605" s="62"/>
      <c r="D1605" s="63"/>
      <c r="E1605" s="63"/>
      <c r="F1605" s="63"/>
      <c r="G1605" s="63"/>
      <c r="H1605" s="64"/>
    </row>
    <row r="1606" spans="1:8" s="497" customFormat="1" ht="60.75" customHeight="1">
      <c r="A1606" s="62"/>
      <c r="B1606" s="66"/>
      <c r="C1606" s="62"/>
      <c r="D1606" s="63"/>
      <c r="E1606" s="63"/>
      <c r="F1606" s="63"/>
      <c r="G1606" s="63"/>
      <c r="H1606" s="64"/>
    </row>
    <row r="1607" spans="1:8" s="497" customFormat="1" ht="60.75" customHeight="1">
      <c r="A1607" s="62"/>
      <c r="B1607" s="133" t="s">
        <v>128</v>
      </c>
      <c r="C1607" s="134" t="s">
        <v>173</v>
      </c>
      <c r="D1607" s="133"/>
      <c r="E1607" s="135"/>
      <c r="F1607" s="135"/>
      <c r="G1607" s="135"/>
      <c r="H1607" s="67">
        <f>SUM(H1601:H1606)</f>
        <v>28.305</v>
      </c>
    </row>
    <row r="1608" spans="1:8" ht="60">
      <c r="A1608" s="670" t="s">
        <v>146</v>
      </c>
      <c r="B1608" s="671"/>
      <c r="C1608" s="671"/>
      <c r="D1608" s="671"/>
      <c r="E1608" s="671"/>
      <c r="F1608" s="671"/>
      <c r="G1608" s="671"/>
      <c r="H1608" s="672"/>
    </row>
    <row r="1609" spans="1:8" ht="45">
      <c r="A1609" s="673" t="s">
        <v>145</v>
      </c>
      <c r="B1609" s="674"/>
      <c r="C1609" s="674"/>
      <c r="D1609" s="674"/>
      <c r="E1609" s="674"/>
      <c r="F1609" s="674"/>
      <c r="G1609" s="674"/>
      <c r="H1609" s="675"/>
    </row>
    <row r="1610" spans="1:8" ht="35.25">
      <c r="A1610" s="676"/>
      <c r="B1610" s="677"/>
      <c r="C1610" s="677"/>
      <c r="D1610" s="677"/>
      <c r="E1610" s="677"/>
      <c r="F1610" s="677"/>
      <c r="G1610" s="677"/>
      <c r="H1610" s="678"/>
    </row>
    <row r="1611" spans="1:8" ht="33.75">
      <c r="A1611" s="717"/>
      <c r="B1611" s="718"/>
      <c r="C1611" s="718"/>
      <c r="D1611" s="718"/>
      <c r="E1611" s="718"/>
      <c r="F1611" s="718"/>
      <c r="G1611" s="718"/>
      <c r="H1611" s="719"/>
    </row>
    <row r="1612" spans="1:8" ht="50.25" customHeight="1">
      <c r="A1612" s="697" t="s">
        <v>144</v>
      </c>
      <c r="B1612" s="698"/>
      <c r="C1612" s="699" t="s">
        <v>143</v>
      </c>
      <c r="D1612" s="700"/>
      <c r="E1612" s="701"/>
      <c r="F1612" s="697" t="s">
        <v>142</v>
      </c>
      <c r="G1612" s="698"/>
      <c r="H1612" s="89">
        <v>45164</v>
      </c>
    </row>
    <row r="1613" spans="1:8" ht="50.25" customHeight="1">
      <c r="A1613" s="697" t="s">
        <v>141</v>
      </c>
      <c r="B1613" s="698"/>
      <c r="C1613" s="702"/>
      <c r="D1613" s="703"/>
      <c r="E1613" s="704"/>
      <c r="F1613" s="697" t="s">
        <v>140</v>
      </c>
      <c r="G1613" s="698"/>
      <c r="H1613" s="90"/>
    </row>
    <row r="1614" spans="1:8" ht="50.25" customHeight="1">
      <c r="A1614" s="697" t="s">
        <v>139</v>
      </c>
      <c r="B1614" s="698"/>
      <c r="C1614" s="705"/>
      <c r="D1614" s="706"/>
      <c r="E1614" s="707"/>
      <c r="F1614" s="708" t="s">
        <v>138</v>
      </c>
      <c r="G1614" s="709"/>
      <c r="H1614" s="91"/>
    </row>
    <row r="1615" spans="1:8" ht="37.5" customHeight="1">
      <c r="A1615" s="695" t="s">
        <v>137</v>
      </c>
      <c r="B1615" s="712" t="s">
        <v>108</v>
      </c>
      <c r="C1615" s="712" t="s">
        <v>109</v>
      </c>
      <c r="D1615" s="714" t="s">
        <v>136</v>
      </c>
      <c r="E1615" s="715"/>
      <c r="F1615" s="715"/>
      <c r="G1615" s="716"/>
      <c r="H1615" s="695" t="s">
        <v>135</v>
      </c>
    </row>
    <row r="1616" spans="1:8" ht="50.25" customHeight="1">
      <c r="A1616" s="696"/>
      <c r="B1616" s="713"/>
      <c r="C1616" s="713"/>
      <c r="D1616" s="92" t="s">
        <v>7</v>
      </c>
      <c r="E1616" s="92" t="s">
        <v>150</v>
      </c>
      <c r="F1616" s="92" t="s">
        <v>265</v>
      </c>
      <c r="G1616" s="92" t="s">
        <v>134</v>
      </c>
      <c r="H1616" s="696"/>
    </row>
    <row r="1617" spans="1:8" ht="54.75" customHeight="1">
      <c r="A1617" s="52"/>
      <c r="B1617" s="68" t="s">
        <v>129</v>
      </c>
      <c r="C1617" s="92"/>
      <c r="D1617" s="92"/>
      <c r="E1617" s="92"/>
      <c r="F1617" s="92"/>
      <c r="G1617" s="92"/>
      <c r="H1617" s="93"/>
    </row>
    <row r="1618" spans="1:8" ht="37.5">
      <c r="A1618" s="97"/>
      <c r="B1618" s="68"/>
      <c r="C1618" s="96"/>
      <c r="D1618" s="92"/>
      <c r="E1618" s="92"/>
      <c r="F1618" s="92"/>
      <c r="G1618" s="92"/>
      <c r="H1618" s="93"/>
    </row>
    <row r="1619" spans="1:8" ht="228.75" customHeight="1">
      <c r="A1619" s="52">
        <v>11</v>
      </c>
      <c r="B1619" s="53" t="s">
        <v>50</v>
      </c>
      <c r="C1619" s="62"/>
      <c r="D1619" s="92"/>
      <c r="E1619" s="92"/>
      <c r="F1619" s="92"/>
      <c r="G1619" s="92"/>
      <c r="H1619" s="93"/>
    </row>
    <row r="1620" spans="1:8" ht="63.75" customHeight="1">
      <c r="A1620" s="62"/>
      <c r="B1620" s="104" t="s">
        <v>157</v>
      </c>
      <c r="C1620" s="62"/>
      <c r="D1620" s="92"/>
      <c r="E1620" s="92"/>
      <c r="F1620" s="92"/>
      <c r="G1620" s="92"/>
      <c r="H1620" s="93"/>
    </row>
    <row r="1621" spans="1:8" ht="52.5" customHeight="1">
      <c r="A1621" s="62"/>
      <c r="B1621" s="61" t="s">
        <v>281</v>
      </c>
      <c r="C1621" s="62"/>
      <c r="D1621" s="63">
        <v>2</v>
      </c>
      <c r="E1621" s="63">
        <v>2.16</v>
      </c>
      <c r="F1621" s="63">
        <v>1</v>
      </c>
      <c r="G1621" s="63">
        <v>13.5</v>
      </c>
      <c r="H1621" s="64">
        <f t="shared" ref="H1621:H1629" si="56">(E1621+F1621)*D1621*G1621</f>
        <v>85.320000000000007</v>
      </c>
    </row>
    <row r="1622" spans="1:8" ht="52.5" customHeight="1">
      <c r="A1622" s="62"/>
      <c r="B1622" s="61" t="s">
        <v>297</v>
      </c>
      <c r="C1622" s="62"/>
      <c r="D1622" s="63">
        <v>2</v>
      </c>
      <c r="E1622" s="63">
        <v>1.58</v>
      </c>
      <c r="F1622" s="63">
        <v>2</v>
      </c>
      <c r="G1622" s="63">
        <v>1</v>
      </c>
      <c r="H1622" s="64">
        <f t="shared" si="56"/>
        <v>7.16</v>
      </c>
    </row>
    <row r="1623" spans="1:8" ht="52.5" customHeight="1">
      <c r="A1623" s="62"/>
      <c r="B1623" s="61" t="s">
        <v>298</v>
      </c>
      <c r="C1623" s="62"/>
      <c r="D1623" s="63">
        <v>2</v>
      </c>
      <c r="E1623" s="63">
        <v>2.83</v>
      </c>
      <c r="F1623" s="63">
        <v>1.1599999999999999</v>
      </c>
      <c r="G1623" s="63">
        <v>0.5</v>
      </c>
      <c r="H1623" s="64">
        <f t="shared" si="56"/>
        <v>3.99</v>
      </c>
    </row>
    <row r="1624" spans="1:8" ht="52.5" customHeight="1">
      <c r="A1624" s="62"/>
      <c r="B1624" s="61" t="s">
        <v>281</v>
      </c>
      <c r="C1624" s="62"/>
      <c r="D1624" s="63">
        <v>2</v>
      </c>
      <c r="E1624" s="63">
        <v>2.16</v>
      </c>
      <c r="F1624" s="63">
        <v>1</v>
      </c>
      <c r="G1624" s="63">
        <v>3.41</v>
      </c>
      <c r="H1624" s="64">
        <f t="shared" si="56"/>
        <v>21.551200000000001</v>
      </c>
    </row>
    <row r="1625" spans="1:8" ht="52.5" customHeight="1">
      <c r="A1625" s="62"/>
      <c r="B1625" s="61" t="s">
        <v>299</v>
      </c>
      <c r="C1625" s="65"/>
      <c r="D1625" s="63">
        <v>2</v>
      </c>
      <c r="E1625" s="63">
        <v>2.16</v>
      </c>
      <c r="F1625" s="63">
        <v>1</v>
      </c>
      <c r="G1625" s="63">
        <v>1.37</v>
      </c>
      <c r="H1625" s="64">
        <f t="shared" si="56"/>
        <v>8.6584000000000003</v>
      </c>
    </row>
    <row r="1626" spans="1:8" ht="52.5" customHeight="1">
      <c r="A1626" s="62"/>
      <c r="B1626" s="61" t="s">
        <v>281</v>
      </c>
      <c r="C1626" s="62"/>
      <c r="D1626" s="63">
        <v>2</v>
      </c>
      <c r="E1626" s="63">
        <v>2.16</v>
      </c>
      <c r="F1626" s="63">
        <v>1</v>
      </c>
      <c r="G1626" s="63">
        <v>2.91</v>
      </c>
      <c r="H1626" s="64">
        <f t="shared" si="56"/>
        <v>18.391200000000001</v>
      </c>
    </row>
    <row r="1627" spans="1:8" ht="52.5" customHeight="1">
      <c r="A1627" s="62"/>
      <c r="B1627" s="61" t="s">
        <v>299</v>
      </c>
      <c r="C1627" s="65"/>
      <c r="D1627" s="63">
        <v>2</v>
      </c>
      <c r="E1627" s="63">
        <v>2.16</v>
      </c>
      <c r="F1627" s="63">
        <v>1</v>
      </c>
      <c r="G1627" s="63">
        <v>1.37</v>
      </c>
      <c r="H1627" s="64">
        <f t="shared" si="56"/>
        <v>8.6584000000000003</v>
      </c>
    </row>
    <row r="1628" spans="1:8" ht="52.5" customHeight="1">
      <c r="A1628" s="62"/>
      <c r="B1628" s="61" t="s">
        <v>300</v>
      </c>
      <c r="C1628" s="62"/>
      <c r="D1628" s="63">
        <v>2</v>
      </c>
      <c r="E1628" s="63">
        <v>1.58</v>
      </c>
      <c r="F1628" s="63">
        <v>1.5</v>
      </c>
      <c r="G1628" s="63">
        <v>1.5</v>
      </c>
      <c r="H1628" s="64">
        <f t="shared" si="56"/>
        <v>9.24</v>
      </c>
    </row>
    <row r="1629" spans="1:8" ht="52.5" customHeight="1">
      <c r="A1629" s="62"/>
      <c r="B1629" s="61" t="s">
        <v>301</v>
      </c>
      <c r="C1629" s="62"/>
      <c r="D1629" s="63">
        <v>2</v>
      </c>
      <c r="E1629" s="63">
        <v>2.16</v>
      </c>
      <c r="F1629" s="63">
        <v>0.83</v>
      </c>
      <c r="G1629" s="63">
        <v>26.16</v>
      </c>
      <c r="H1629" s="64">
        <f t="shared" si="56"/>
        <v>156.43680000000001</v>
      </c>
    </row>
    <row r="1630" spans="1:8" ht="52.5" customHeight="1">
      <c r="A1630" s="62"/>
      <c r="B1630" s="61" t="s">
        <v>302</v>
      </c>
      <c r="C1630" s="62"/>
      <c r="D1630" s="63">
        <v>1</v>
      </c>
      <c r="E1630" s="63">
        <v>2.16</v>
      </c>
      <c r="F1630" s="63">
        <v>0.83</v>
      </c>
      <c r="G1630" s="63">
        <v>0</v>
      </c>
      <c r="H1630" s="64">
        <v>1.8</v>
      </c>
    </row>
    <row r="1631" spans="1:8" ht="52.5" customHeight="1">
      <c r="A1631" s="65"/>
      <c r="B1631" s="61" t="s">
        <v>303</v>
      </c>
      <c r="C1631" s="62"/>
      <c r="D1631" s="63">
        <v>2</v>
      </c>
      <c r="E1631" s="63">
        <v>1.5</v>
      </c>
      <c r="F1631" s="63">
        <v>0.66</v>
      </c>
      <c r="G1631" s="63">
        <v>4</v>
      </c>
      <c r="H1631" s="64">
        <f t="shared" ref="H1631:H1633" si="57">(E1631+F1631)*D1631*G1631</f>
        <v>17.28</v>
      </c>
    </row>
    <row r="1632" spans="1:8" ht="52.5" customHeight="1">
      <c r="A1632" s="62"/>
      <c r="B1632" s="61" t="s">
        <v>304</v>
      </c>
      <c r="C1632" s="62"/>
      <c r="D1632" s="63">
        <v>2</v>
      </c>
      <c r="E1632" s="63">
        <v>1.1599999999999999</v>
      </c>
      <c r="F1632" s="63">
        <v>0.33</v>
      </c>
      <c r="G1632" s="63">
        <v>0.5</v>
      </c>
      <c r="H1632" s="64">
        <f t="shared" si="57"/>
        <v>1.49</v>
      </c>
    </row>
    <row r="1633" spans="1:8" ht="52.5" customHeight="1">
      <c r="A1633" s="62"/>
      <c r="B1633" s="61" t="s">
        <v>189</v>
      </c>
      <c r="C1633" s="62"/>
      <c r="D1633" s="63">
        <v>2</v>
      </c>
      <c r="E1633" s="63">
        <v>1.1599999999999999</v>
      </c>
      <c r="F1633" s="63">
        <v>0.33</v>
      </c>
      <c r="G1633" s="63">
        <v>2.83</v>
      </c>
      <c r="H1633" s="64">
        <f t="shared" si="57"/>
        <v>8.4334000000000007</v>
      </c>
    </row>
    <row r="1634" spans="1:8" ht="52.5" customHeight="1">
      <c r="A1634" s="62"/>
      <c r="B1634" s="61" t="s">
        <v>167</v>
      </c>
      <c r="C1634" s="62"/>
      <c r="D1634" s="63">
        <v>1</v>
      </c>
      <c r="E1634" s="63">
        <v>1.1599999999999999</v>
      </c>
      <c r="F1634" s="63">
        <v>0.33</v>
      </c>
      <c r="G1634" s="63">
        <v>0</v>
      </c>
      <c r="H1634" s="64">
        <v>0.38</v>
      </c>
    </row>
    <row r="1635" spans="1:8" ht="52.5" customHeight="1">
      <c r="A1635" s="62"/>
      <c r="B1635" s="61" t="s">
        <v>161</v>
      </c>
      <c r="C1635" s="62"/>
      <c r="D1635" s="63">
        <v>2</v>
      </c>
      <c r="E1635" s="63">
        <v>1</v>
      </c>
      <c r="F1635" s="63">
        <v>0.5</v>
      </c>
      <c r="G1635" s="63">
        <v>29.25</v>
      </c>
      <c r="H1635" s="64">
        <f t="shared" ref="H1635" si="58">(E1635+F1635)*D1635*G1635</f>
        <v>87.75</v>
      </c>
    </row>
    <row r="1636" spans="1:8" ht="52.5" customHeight="1">
      <c r="A1636" s="62"/>
      <c r="B1636" s="61" t="s">
        <v>305</v>
      </c>
      <c r="C1636" s="62"/>
      <c r="D1636" s="63">
        <v>1</v>
      </c>
      <c r="E1636" s="63">
        <v>1</v>
      </c>
      <c r="F1636" s="63">
        <v>0.5</v>
      </c>
      <c r="G1636" s="63">
        <v>0</v>
      </c>
      <c r="H1636" s="64">
        <v>0.5</v>
      </c>
    </row>
    <row r="1637" spans="1:8" ht="52.5" customHeight="1">
      <c r="A1637" s="62"/>
      <c r="B1637" s="61" t="s">
        <v>158</v>
      </c>
      <c r="C1637" s="62"/>
      <c r="D1637" s="63">
        <v>2</v>
      </c>
      <c r="E1637" s="63">
        <v>1</v>
      </c>
      <c r="F1637" s="63">
        <v>0.33</v>
      </c>
      <c r="G1637" s="63">
        <v>0.5</v>
      </c>
      <c r="H1637" s="64">
        <f t="shared" ref="H1637:H1638" si="59">(E1637+F1637)*D1637*G1637</f>
        <v>1.33</v>
      </c>
    </row>
    <row r="1638" spans="1:8" ht="52.5" customHeight="1">
      <c r="A1638" s="62"/>
      <c r="B1638" s="61" t="s">
        <v>159</v>
      </c>
      <c r="C1638" s="62"/>
      <c r="D1638" s="63">
        <v>2</v>
      </c>
      <c r="E1638" s="63">
        <v>1</v>
      </c>
      <c r="F1638" s="63">
        <v>0.33</v>
      </c>
      <c r="G1638" s="63">
        <v>18.75</v>
      </c>
      <c r="H1638" s="64">
        <f t="shared" si="59"/>
        <v>49.875</v>
      </c>
    </row>
    <row r="1639" spans="1:8" ht="52.5" customHeight="1">
      <c r="A1639" s="62"/>
      <c r="B1639" s="61" t="s">
        <v>306</v>
      </c>
      <c r="C1639" s="62"/>
      <c r="D1639" s="63">
        <v>1</v>
      </c>
      <c r="E1639" s="63">
        <v>1</v>
      </c>
      <c r="F1639" s="63">
        <v>0.33</v>
      </c>
      <c r="G1639" s="63">
        <v>0</v>
      </c>
      <c r="H1639" s="64">
        <v>0.33</v>
      </c>
    </row>
    <row r="1640" spans="1:8" ht="52.5" customHeight="1">
      <c r="A1640" s="62"/>
      <c r="B1640" s="61" t="s">
        <v>158</v>
      </c>
      <c r="C1640" s="62"/>
      <c r="D1640" s="63">
        <v>2</v>
      </c>
      <c r="E1640" s="63">
        <v>1</v>
      </c>
      <c r="F1640" s="63">
        <v>0.33</v>
      </c>
      <c r="G1640" s="63">
        <v>0.5</v>
      </c>
      <c r="H1640" s="64">
        <f t="shared" ref="H1640:H1641" si="60">(E1640+F1640)*D1640*G1640</f>
        <v>1.33</v>
      </c>
    </row>
    <row r="1641" spans="1:8" ht="52.5" customHeight="1">
      <c r="A1641" s="62"/>
      <c r="B1641" s="61" t="s">
        <v>159</v>
      </c>
      <c r="C1641" s="62"/>
      <c r="D1641" s="63">
        <v>2</v>
      </c>
      <c r="E1641" s="63">
        <v>1</v>
      </c>
      <c r="F1641" s="63">
        <v>0.33</v>
      </c>
      <c r="G1641" s="63">
        <v>2.16</v>
      </c>
      <c r="H1641" s="64">
        <f t="shared" si="60"/>
        <v>5.7456000000000005</v>
      </c>
    </row>
    <row r="1642" spans="1:8" ht="52.5" customHeight="1">
      <c r="A1642" s="62"/>
      <c r="B1642" s="61" t="s">
        <v>306</v>
      </c>
      <c r="C1642" s="62"/>
      <c r="D1642" s="63">
        <v>1</v>
      </c>
      <c r="E1642" s="63">
        <v>1</v>
      </c>
      <c r="F1642" s="63">
        <v>0.33</v>
      </c>
      <c r="G1642" s="63">
        <v>0</v>
      </c>
      <c r="H1642" s="64">
        <v>0.33</v>
      </c>
    </row>
    <row r="1643" spans="1:8" ht="52.5" customHeight="1">
      <c r="A1643" s="62"/>
      <c r="B1643" s="61" t="s">
        <v>163</v>
      </c>
      <c r="C1643" s="62"/>
      <c r="D1643" s="63">
        <v>2</v>
      </c>
      <c r="E1643" s="63">
        <v>0.66</v>
      </c>
      <c r="F1643" s="63">
        <v>0.33</v>
      </c>
      <c r="G1643" s="63">
        <v>0.5</v>
      </c>
      <c r="H1643" s="64">
        <f t="shared" ref="H1643:H1646" si="61">(E1643+F1643)*D1643*G1643</f>
        <v>0.99</v>
      </c>
    </row>
    <row r="1644" spans="1:8" ht="52.5" customHeight="1">
      <c r="A1644" s="62"/>
      <c r="B1644" s="61" t="s">
        <v>164</v>
      </c>
      <c r="C1644" s="62"/>
      <c r="D1644" s="63">
        <v>2</v>
      </c>
      <c r="E1644" s="63">
        <v>0.66</v>
      </c>
      <c r="F1644" s="63">
        <v>0.33</v>
      </c>
      <c r="G1644" s="63">
        <v>9.75</v>
      </c>
      <c r="H1644" s="64">
        <f t="shared" si="61"/>
        <v>19.305</v>
      </c>
    </row>
    <row r="1645" spans="1:8" ht="52.5" customHeight="1">
      <c r="A1645" s="62"/>
      <c r="B1645" s="61" t="s">
        <v>307</v>
      </c>
      <c r="C1645" s="65"/>
      <c r="D1645" s="63">
        <v>2</v>
      </c>
      <c r="E1645" s="63">
        <v>0.66</v>
      </c>
      <c r="F1645" s="63">
        <v>0.33</v>
      </c>
      <c r="G1645" s="63">
        <v>1.04</v>
      </c>
      <c r="H1645" s="64">
        <f t="shared" si="61"/>
        <v>2.0592000000000001</v>
      </c>
    </row>
    <row r="1646" spans="1:8" ht="52.5" customHeight="1">
      <c r="A1646" s="62"/>
      <c r="B1646" s="61" t="s">
        <v>164</v>
      </c>
      <c r="C1646" s="62"/>
      <c r="D1646" s="63">
        <v>2</v>
      </c>
      <c r="E1646" s="63">
        <v>0.66</v>
      </c>
      <c r="F1646" s="63">
        <v>0.33</v>
      </c>
      <c r="G1646" s="63">
        <v>3.16</v>
      </c>
      <c r="H1646" s="64">
        <f t="shared" si="61"/>
        <v>6.2568000000000001</v>
      </c>
    </row>
    <row r="1647" spans="1:8" ht="52.5" customHeight="1">
      <c r="A1647" s="62"/>
      <c r="B1647" s="61" t="s">
        <v>296</v>
      </c>
      <c r="C1647" s="62"/>
      <c r="D1647" s="63">
        <v>1</v>
      </c>
      <c r="E1647" s="63">
        <v>0.66</v>
      </c>
      <c r="F1647" s="63">
        <v>0.33</v>
      </c>
      <c r="G1647" s="63">
        <v>0</v>
      </c>
      <c r="H1647" s="64">
        <v>0.22</v>
      </c>
    </row>
    <row r="1648" spans="1:8" ht="52.5" customHeight="1">
      <c r="A1648" s="62"/>
      <c r="B1648" s="61" t="s">
        <v>294</v>
      </c>
      <c r="C1648" s="62"/>
      <c r="D1648" s="63">
        <v>2</v>
      </c>
      <c r="E1648" s="63">
        <v>1.83</v>
      </c>
      <c r="F1648" s="63">
        <v>1</v>
      </c>
      <c r="G1648" s="63">
        <v>1.33</v>
      </c>
      <c r="H1648" s="64">
        <f t="shared" ref="H1648:H1684" si="62">(E1648+F1648)*D1648*G1648</f>
        <v>7.5278000000000009</v>
      </c>
    </row>
    <row r="1649" spans="1:8" ht="52.5" customHeight="1">
      <c r="A1649" s="62"/>
      <c r="B1649" s="61" t="s">
        <v>293</v>
      </c>
      <c r="C1649" s="65"/>
      <c r="D1649" s="63">
        <v>2</v>
      </c>
      <c r="E1649" s="63">
        <v>1.83</v>
      </c>
      <c r="F1649" s="63">
        <v>1</v>
      </c>
      <c r="G1649" s="63">
        <v>2.4900000000000002</v>
      </c>
      <c r="H1649" s="64">
        <f t="shared" si="62"/>
        <v>14.093400000000001</v>
      </c>
    </row>
    <row r="1650" spans="1:8" ht="52.5" customHeight="1">
      <c r="A1650" s="62"/>
      <c r="B1650" s="61" t="s">
        <v>294</v>
      </c>
      <c r="C1650" s="62"/>
      <c r="D1650" s="63">
        <v>2</v>
      </c>
      <c r="E1650" s="63">
        <v>1.83</v>
      </c>
      <c r="F1650" s="63">
        <v>1</v>
      </c>
      <c r="G1650" s="63">
        <v>3.08</v>
      </c>
      <c r="H1650" s="64">
        <f t="shared" si="62"/>
        <v>17.4328</v>
      </c>
    </row>
    <row r="1651" spans="1:8" ht="52.5" customHeight="1">
      <c r="A1651" s="62"/>
      <c r="B1651" s="61" t="s">
        <v>293</v>
      </c>
      <c r="C1651" s="65"/>
      <c r="D1651" s="63">
        <v>2</v>
      </c>
      <c r="E1651" s="63">
        <v>1.83</v>
      </c>
      <c r="F1651" s="63">
        <v>1</v>
      </c>
      <c r="G1651" s="63">
        <v>2.4900000000000002</v>
      </c>
      <c r="H1651" s="64">
        <f t="shared" si="62"/>
        <v>14.093400000000001</v>
      </c>
    </row>
    <row r="1652" spans="1:8" ht="52.5" customHeight="1">
      <c r="A1652" s="62"/>
      <c r="B1652" s="61" t="s">
        <v>294</v>
      </c>
      <c r="C1652" s="62"/>
      <c r="D1652" s="63">
        <v>2</v>
      </c>
      <c r="E1652" s="63">
        <v>1.83</v>
      </c>
      <c r="F1652" s="63">
        <v>1</v>
      </c>
      <c r="G1652" s="63">
        <v>1</v>
      </c>
      <c r="H1652" s="64">
        <f t="shared" si="62"/>
        <v>5.66</v>
      </c>
    </row>
    <row r="1653" spans="1:8" ht="52.5" customHeight="1">
      <c r="A1653" s="62"/>
      <c r="B1653" s="61" t="s">
        <v>308</v>
      </c>
      <c r="C1653" s="62"/>
      <c r="D1653" s="63">
        <v>2</v>
      </c>
      <c r="E1653" s="63">
        <v>1.41</v>
      </c>
      <c r="F1653" s="63">
        <v>1.75</v>
      </c>
      <c r="G1653" s="63">
        <v>1</v>
      </c>
      <c r="H1653" s="64">
        <f t="shared" si="62"/>
        <v>6.32</v>
      </c>
    </row>
    <row r="1654" spans="1:8" ht="52.5" customHeight="1">
      <c r="A1654" s="62"/>
      <c r="B1654" s="61" t="s">
        <v>280</v>
      </c>
      <c r="C1654" s="62"/>
      <c r="D1654" s="63">
        <v>2</v>
      </c>
      <c r="E1654" s="63">
        <v>2.33</v>
      </c>
      <c r="F1654" s="63">
        <v>1.1599999999999999</v>
      </c>
      <c r="G1654" s="63">
        <v>0.5</v>
      </c>
      <c r="H1654" s="64">
        <f t="shared" si="62"/>
        <v>3.49</v>
      </c>
    </row>
    <row r="1655" spans="1:8" ht="52.5" customHeight="1">
      <c r="A1655" s="62"/>
      <c r="B1655" s="61" t="s">
        <v>294</v>
      </c>
      <c r="C1655" s="62"/>
      <c r="D1655" s="63">
        <v>2</v>
      </c>
      <c r="E1655" s="63">
        <v>1.83</v>
      </c>
      <c r="F1655" s="63">
        <v>1</v>
      </c>
      <c r="G1655" s="63">
        <v>1.5</v>
      </c>
      <c r="H1655" s="64">
        <f t="shared" si="62"/>
        <v>8.49</v>
      </c>
    </row>
    <row r="1656" spans="1:8" ht="52.5" customHeight="1">
      <c r="A1656" s="62"/>
      <c r="B1656" s="61" t="s">
        <v>309</v>
      </c>
      <c r="C1656" s="62"/>
      <c r="D1656" s="63">
        <v>2</v>
      </c>
      <c r="E1656" s="63">
        <v>1.83</v>
      </c>
      <c r="F1656" s="63">
        <v>0.66</v>
      </c>
      <c r="G1656" s="63">
        <v>0.5</v>
      </c>
      <c r="H1656" s="64">
        <f t="shared" si="62"/>
        <v>2.4900000000000002</v>
      </c>
    </row>
    <row r="1657" spans="1:8" ht="52.5" customHeight="1">
      <c r="A1657" s="62"/>
      <c r="B1657" s="61" t="s">
        <v>310</v>
      </c>
      <c r="C1657" s="62"/>
      <c r="D1657" s="63">
        <v>2</v>
      </c>
      <c r="E1657" s="63">
        <v>1.83</v>
      </c>
      <c r="F1657" s="63">
        <v>0.66</v>
      </c>
      <c r="G1657" s="63">
        <v>20.75</v>
      </c>
      <c r="H1657" s="64">
        <f t="shared" si="62"/>
        <v>103.33500000000001</v>
      </c>
    </row>
    <row r="1658" spans="1:8" ht="52.5" customHeight="1">
      <c r="A1658" s="62"/>
      <c r="B1658" s="61" t="s">
        <v>311</v>
      </c>
      <c r="C1658" s="62"/>
      <c r="D1658" s="63">
        <v>2</v>
      </c>
      <c r="E1658" s="63">
        <v>1.25</v>
      </c>
      <c r="F1658" s="63">
        <v>1.08</v>
      </c>
      <c r="G1658" s="63">
        <v>2.5</v>
      </c>
      <c r="H1658" s="64">
        <f t="shared" si="62"/>
        <v>11.65</v>
      </c>
    </row>
    <row r="1659" spans="1:8" ht="52.5" customHeight="1">
      <c r="A1659" s="62"/>
      <c r="B1659" s="61" t="s">
        <v>312</v>
      </c>
      <c r="C1659" s="62"/>
      <c r="D1659" s="63">
        <v>2</v>
      </c>
      <c r="E1659" s="63">
        <v>2.33</v>
      </c>
      <c r="F1659" s="63">
        <v>1</v>
      </c>
      <c r="G1659" s="63">
        <v>5.75</v>
      </c>
      <c r="H1659" s="64">
        <f t="shared" si="62"/>
        <v>38.295000000000002</v>
      </c>
    </row>
    <row r="1660" spans="1:8" ht="52.5" customHeight="1">
      <c r="A1660" s="62"/>
      <c r="B1660" s="61" t="s">
        <v>313</v>
      </c>
      <c r="C1660" s="65"/>
      <c r="D1660" s="63">
        <v>2</v>
      </c>
      <c r="E1660" s="63">
        <v>2.33</v>
      </c>
      <c r="F1660" s="63">
        <v>1</v>
      </c>
      <c r="G1660" s="63">
        <v>2.91</v>
      </c>
      <c r="H1660" s="64">
        <f t="shared" si="62"/>
        <v>19.380600000000001</v>
      </c>
    </row>
    <row r="1661" spans="1:8" ht="52.5" customHeight="1">
      <c r="A1661" s="62"/>
      <c r="B1661" s="61" t="s">
        <v>312</v>
      </c>
      <c r="C1661" s="62"/>
      <c r="D1661" s="63">
        <v>2</v>
      </c>
      <c r="E1661" s="63">
        <v>2.33</v>
      </c>
      <c r="F1661" s="63">
        <v>1</v>
      </c>
      <c r="G1661" s="63">
        <v>4.58</v>
      </c>
      <c r="H1661" s="64">
        <f t="shared" si="62"/>
        <v>30.502800000000001</v>
      </c>
    </row>
    <row r="1662" spans="1:8" ht="52.5" customHeight="1">
      <c r="A1662" s="62"/>
      <c r="B1662" s="61" t="s">
        <v>313</v>
      </c>
      <c r="C1662" s="65"/>
      <c r="D1662" s="63">
        <v>2</v>
      </c>
      <c r="E1662" s="63">
        <v>2.33</v>
      </c>
      <c r="F1662" s="63">
        <v>1</v>
      </c>
      <c r="G1662" s="63">
        <v>2.91</v>
      </c>
      <c r="H1662" s="64">
        <f t="shared" si="62"/>
        <v>19.380600000000001</v>
      </c>
    </row>
    <row r="1663" spans="1:8" ht="52.5" customHeight="1">
      <c r="A1663" s="62"/>
      <c r="B1663" s="61" t="s">
        <v>312</v>
      </c>
      <c r="C1663" s="62"/>
      <c r="D1663" s="63">
        <v>2</v>
      </c>
      <c r="E1663" s="63">
        <v>2.33</v>
      </c>
      <c r="F1663" s="63">
        <v>1</v>
      </c>
      <c r="G1663" s="63">
        <v>4.08</v>
      </c>
      <c r="H1663" s="64">
        <f t="shared" si="62"/>
        <v>27.172800000000002</v>
      </c>
    </row>
    <row r="1664" spans="1:8" ht="52.5" customHeight="1">
      <c r="A1664" s="62"/>
      <c r="B1664" s="61" t="s">
        <v>314</v>
      </c>
      <c r="C1664" s="62"/>
      <c r="D1664" s="63">
        <v>2</v>
      </c>
      <c r="E1664" s="63">
        <v>1.66</v>
      </c>
      <c r="F1664" s="63">
        <v>2.33</v>
      </c>
      <c r="G1664" s="63">
        <v>1</v>
      </c>
      <c r="H1664" s="64">
        <f t="shared" si="62"/>
        <v>7.98</v>
      </c>
    </row>
    <row r="1665" spans="1:8" ht="52.5" customHeight="1">
      <c r="A1665" s="62"/>
      <c r="B1665" s="61" t="s">
        <v>315</v>
      </c>
      <c r="C1665" s="62"/>
      <c r="D1665" s="63">
        <v>2</v>
      </c>
      <c r="E1665" s="63">
        <v>3.5</v>
      </c>
      <c r="F1665" s="63">
        <v>1.1599999999999999</v>
      </c>
      <c r="G1665" s="63">
        <v>0.5</v>
      </c>
      <c r="H1665" s="64">
        <f t="shared" si="62"/>
        <v>4.66</v>
      </c>
    </row>
    <row r="1666" spans="1:8" ht="52.5" customHeight="1">
      <c r="A1666" s="62"/>
      <c r="B1666" s="61" t="s">
        <v>312</v>
      </c>
      <c r="C1666" s="62"/>
      <c r="D1666" s="63">
        <v>2</v>
      </c>
      <c r="E1666" s="63">
        <v>2.33</v>
      </c>
      <c r="F1666" s="63">
        <v>1</v>
      </c>
      <c r="G1666" s="63">
        <v>7.08</v>
      </c>
      <c r="H1666" s="64">
        <f t="shared" si="62"/>
        <v>47.152799999999999</v>
      </c>
    </row>
    <row r="1667" spans="1:8" ht="52.5" customHeight="1">
      <c r="A1667" s="62"/>
      <c r="B1667" s="61" t="s">
        <v>313</v>
      </c>
      <c r="C1667" s="65"/>
      <c r="D1667" s="63">
        <v>2</v>
      </c>
      <c r="E1667" s="63">
        <v>2.33</v>
      </c>
      <c r="F1667" s="63">
        <v>1</v>
      </c>
      <c r="G1667" s="63">
        <v>2.91</v>
      </c>
      <c r="H1667" s="64">
        <f t="shared" si="62"/>
        <v>19.380600000000001</v>
      </c>
    </row>
    <row r="1668" spans="1:8" ht="52.5" customHeight="1">
      <c r="A1668" s="62"/>
      <c r="B1668" s="61" t="s">
        <v>312</v>
      </c>
      <c r="C1668" s="62"/>
      <c r="D1668" s="63">
        <v>2</v>
      </c>
      <c r="E1668" s="63">
        <v>2.33</v>
      </c>
      <c r="F1668" s="63">
        <v>1</v>
      </c>
      <c r="G1668" s="63">
        <v>0.5</v>
      </c>
      <c r="H1668" s="64">
        <f t="shared" si="62"/>
        <v>3.33</v>
      </c>
    </row>
    <row r="1669" spans="1:8" ht="52.5" customHeight="1">
      <c r="A1669" s="62"/>
      <c r="B1669" s="61" t="s">
        <v>316</v>
      </c>
      <c r="C1669" s="62"/>
      <c r="D1669" s="63">
        <v>2</v>
      </c>
      <c r="E1669" s="63">
        <v>1.66</v>
      </c>
      <c r="F1669" s="63">
        <v>1.25</v>
      </c>
      <c r="G1669" s="63">
        <v>1</v>
      </c>
      <c r="H1669" s="64">
        <f t="shared" si="62"/>
        <v>5.82</v>
      </c>
    </row>
    <row r="1670" spans="1:8" ht="52.5" customHeight="1">
      <c r="A1670" s="62"/>
      <c r="B1670" s="61" t="s">
        <v>317</v>
      </c>
      <c r="C1670" s="62"/>
      <c r="D1670" s="63">
        <v>2</v>
      </c>
      <c r="E1670" s="63">
        <v>1.5</v>
      </c>
      <c r="F1670" s="63">
        <v>1</v>
      </c>
      <c r="G1670" s="63">
        <v>1</v>
      </c>
      <c r="H1670" s="64">
        <f t="shared" si="62"/>
        <v>5</v>
      </c>
    </row>
    <row r="1671" spans="1:8" ht="52.5" customHeight="1">
      <c r="A1671" s="62"/>
      <c r="B1671" s="61" t="s">
        <v>195</v>
      </c>
      <c r="C1671" s="62"/>
      <c r="D1671" s="63">
        <v>2</v>
      </c>
      <c r="E1671" s="63">
        <v>1.5</v>
      </c>
      <c r="F1671" s="63">
        <v>1</v>
      </c>
      <c r="G1671" s="63">
        <v>2.83</v>
      </c>
      <c r="H1671" s="64">
        <f t="shared" si="62"/>
        <v>14.15</v>
      </c>
    </row>
    <row r="1672" spans="1:8" ht="52.5" customHeight="1">
      <c r="A1672" s="62"/>
      <c r="B1672" s="61" t="s">
        <v>317</v>
      </c>
      <c r="C1672" s="62"/>
      <c r="D1672" s="63">
        <v>2</v>
      </c>
      <c r="E1672" s="63">
        <v>1.5</v>
      </c>
      <c r="F1672" s="63">
        <v>1</v>
      </c>
      <c r="G1672" s="63">
        <v>1</v>
      </c>
      <c r="H1672" s="64">
        <f t="shared" si="62"/>
        <v>5</v>
      </c>
    </row>
    <row r="1673" spans="1:8" ht="52.5" customHeight="1">
      <c r="A1673" s="62"/>
      <c r="B1673" s="61" t="s">
        <v>195</v>
      </c>
      <c r="C1673" s="62"/>
      <c r="D1673" s="63">
        <v>2</v>
      </c>
      <c r="E1673" s="63">
        <v>1.5</v>
      </c>
      <c r="F1673" s="63">
        <v>1</v>
      </c>
      <c r="G1673" s="63">
        <v>8.5</v>
      </c>
      <c r="H1673" s="64">
        <f t="shared" si="62"/>
        <v>42.5</v>
      </c>
    </row>
    <row r="1674" spans="1:8" ht="52.5" customHeight="1">
      <c r="A1674" s="62"/>
      <c r="B1674" s="61" t="s">
        <v>318</v>
      </c>
      <c r="C1674" s="62"/>
      <c r="D1674" s="63">
        <v>2</v>
      </c>
      <c r="E1674" s="63">
        <v>1.25</v>
      </c>
      <c r="F1674" s="63">
        <v>1.08</v>
      </c>
      <c r="G1674" s="63">
        <v>1</v>
      </c>
      <c r="H1674" s="64">
        <f t="shared" si="62"/>
        <v>4.66</v>
      </c>
    </row>
    <row r="1675" spans="1:8" ht="52.5" customHeight="1">
      <c r="A1675" s="62"/>
      <c r="B1675" s="61" t="s">
        <v>303</v>
      </c>
      <c r="C1675" s="62"/>
      <c r="D1675" s="63">
        <v>2</v>
      </c>
      <c r="E1675" s="63">
        <v>1.5</v>
      </c>
      <c r="F1675" s="63">
        <v>0.66</v>
      </c>
      <c r="G1675" s="63">
        <v>1</v>
      </c>
      <c r="H1675" s="64">
        <f t="shared" si="62"/>
        <v>4.32</v>
      </c>
    </row>
    <row r="1676" spans="1:8" ht="52.5" customHeight="1">
      <c r="A1676" s="62"/>
      <c r="B1676" s="61" t="s">
        <v>319</v>
      </c>
      <c r="C1676" s="62"/>
      <c r="D1676" s="63">
        <v>2</v>
      </c>
      <c r="E1676" s="63">
        <v>1.41</v>
      </c>
      <c r="F1676" s="63">
        <v>1.08</v>
      </c>
      <c r="G1676" s="63">
        <v>0.83</v>
      </c>
      <c r="H1676" s="64">
        <f t="shared" si="62"/>
        <v>4.1334</v>
      </c>
    </row>
    <row r="1677" spans="1:8" ht="52.5" customHeight="1">
      <c r="A1677" s="62"/>
      <c r="B1677" s="61" t="s">
        <v>320</v>
      </c>
      <c r="C1677" s="62"/>
      <c r="D1677" s="63">
        <v>2</v>
      </c>
      <c r="E1677" s="63">
        <v>1.66</v>
      </c>
      <c r="F1677" s="63">
        <v>0.83</v>
      </c>
      <c r="G1677" s="63">
        <v>0.5</v>
      </c>
      <c r="H1677" s="64">
        <f t="shared" si="62"/>
        <v>2.4899999999999998</v>
      </c>
    </row>
    <row r="1678" spans="1:8" ht="52.5" customHeight="1">
      <c r="A1678" s="62"/>
      <c r="B1678" s="61" t="s">
        <v>321</v>
      </c>
      <c r="C1678" s="62"/>
      <c r="D1678" s="63">
        <v>2</v>
      </c>
      <c r="E1678" s="63">
        <v>1.66</v>
      </c>
      <c r="F1678" s="63">
        <v>0.83</v>
      </c>
      <c r="G1678" s="63">
        <v>8.58</v>
      </c>
      <c r="H1678" s="64">
        <f t="shared" si="62"/>
        <v>42.728399999999993</v>
      </c>
    </row>
    <row r="1679" spans="1:8" ht="52.5" customHeight="1">
      <c r="A1679" s="62"/>
      <c r="B1679" s="61" t="s">
        <v>322</v>
      </c>
      <c r="C1679" s="62"/>
      <c r="D1679" s="63">
        <v>2</v>
      </c>
      <c r="E1679" s="63">
        <v>1.25</v>
      </c>
      <c r="F1679" s="63">
        <v>1</v>
      </c>
      <c r="G1679" s="63">
        <v>1.5</v>
      </c>
      <c r="H1679" s="64">
        <f t="shared" si="62"/>
        <v>6.75</v>
      </c>
    </row>
    <row r="1680" spans="1:8" ht="52.5" customHeight="1">
      <c r="A1680" s="62"/>
      <c r="B1680" s="61" t="s">
        <v>162</v>
      </c>
      <c r="C1680" s="62"/>
      <c r="D1680" s="63">
        <v>2</v>
      </c>
      <c r="E1680" s="63">
        <v>1.1599999999999999</v>
      </c>
      <c r="F1680" s="63">
        <v>0.83</v>
      </c>
      <c r="G1680" s="63">
        <v>4.75</v>
      </c>
      <c r="H1680" s="64">
        <f t="shared" si="62"/>
        <v>18.904999999999998</v>
      </c>
    </row>
    <row r="1681" spans="1:8" ht="52.5" customHeight="1">
      <c r="A1681" s="62"/>
      <c r="B1681" s="61" t="s">
        <v>323</v>
      </c>
      <c r="C1681" s="62"/>
      <c r="D1681" s="63">
        <v>2</v>
      </c>
      <c r="E1681" s="63">
        <v>1</v>
      </c>
      <c r="F1681" s="63">
        <v>0.91</v>
      </c>
      <c r="G1681" s="63">
        <v>1.1599999999999999</v>
      </c>
      <c r="H1681" s="64">
        <f t="shared" si="62"/>
        <v>4.4311999999999996</v>
      </c>
    </row>
    <row r="1682" spans="1:8" ht="52.5" customHeight="1">
      <c r="A1682" s="62"/>
      <c r="B1682" s="61" t="s">
        <v>187</v>
      </c>
      <c r="C1682" s="62"/>
      <c r="D1682" s="63">
        <v>2</v>
      </c>
      <c r="E1682" s="63">
        <v>1.1599999999999999</v>
      </c>
      <c r="F1682" s="63">
        <v>0.66</v>
      </c>
      <c r="G1682" s="63">
        <v>4.33</v>
      </c>
      <c r="H1682" s="64">
        <f t="shared" si="62"/>
        <v>15.761199999999999</v>
      </c>
    </row>
    <row r="1683" spans="1:8" ht="52.5" customHeight="1">
      <c r="A1683" s="62"/>
      <c r="B1683" s="61" t="s">
        <v>324</v>
      </c>
      <c r="C1683" s="65"/>
      <c r="D1683" s="63">
        <v>2</v>
      </c>
      <c r="E1683" s="63">
        <v>1.1599999999999999</v>
      </c>
      <c r="F1683" s="63">
        <v>0.66</v>
      </c>
      <c r="G1683" s="63">
        <v>1.99</v>
      </c>
      <c r="H1683" s="64">
        <f t="shared" si="62"/>
        <v>7.2435999999999989</v>
      </c>
    </row>
    <row r="1684" spans="1:8" ht="52.5" customHeight="1">
      <c r="A1684" s="62"/>
      <c r="B1684" s="61" t="s">
        <v>187</v>
      </c>
      <c r="C1684" s="62"/>
      <c r="D1684" s="63">
        <v>2</v>
      </c>
      <c r="E1684" s="63">
        <v>1.1599999999999999</v>
      </c>
      <c r="F1684" s="63">
        <v>0.66</v>
      </c>
      <c r="G1684" s="63">
        <v>11.25</v>
      </c>
      <c r="H1684" s="64">
        <f t="shared" si="62"/>
        <v>40.949999999999996</v>
      </c>
    </row>
    <row r="1685" spans="1:8" ht="52.5" customHeight="1">
      <c r="A1685" s="62"/>
      <c r="B1685" s="61" t="s">
        <v>325</v>
      </c>
      <c r="C1685" s="62"/>
      <c r="D1685" s="63">
        <v>1</v>
      </c>
      <c r="E1685" s="63">
        <v>1.1599999999999999</v>
      </c>
      <c r="F1685" s="63">
        <v>0.66</v>
      </c>
      <c r="G1685" s="63">
        <v>0</v>
      </c>
      <c r="H1685" s="64">
        <v>0.78</v>
      </c>
    </row>
    <row r="1686" spans="1:8" ht="52.5" customHeight="1">
      <c r="A1686" s="62"/>
      <c r="B1686" s="61" t="s">
        <v>193</v>
      </c>
      <c r="C1686" s="62"/>
      <c r="D1686" s="63">
        <v>2</v>
      </c>
      <c r="E1686" s="63">
        <v>0.83</v>
      </c>
      <c r="F1686" s="63">
        <v>0.5</v>
      </c>
      <c r="G1686" s="63">
        <v>0.5</v>
      </c>
      <c r="H1686" s="64">
        <f t="shared" ref="H1686:H1687" si="63">(E1686+F1686)*D1686*G1686</f>
        <v>1.33</v>
      </c>
    </row>
    <row r="1687" spans="1:8" ht="52.5" customHeight="1">
      <c r="A1687" s="62"/>
      <c r="B1687" s="61" t="s">
        <v>194</v>
      </c>
      <c r="C1687" s="62"/>
      <c r="D1687" s="63">
        <v>2</v>
      </c>
      <c r="E1687" s="63">
        <v>0.83</v>
      </c>
      <c r="F1687" s="63">
        <v>0.5</v>
      </c>
      <c r="G1687" s="63">
        <v>8.5</v>
      </c>
      <c r="H1687" s="64">
        <f t="shared" si="63"/>
        <v>22.61</v>
      </c>
    </row>
    <row r="1688" spans="1:8" ht="52.5" customHeight="1">
      <c r="A1688" s="62"/>
      <c r="B1688" s="61" t="s">
        <v>326</v>
      </c>
      <c r="C1688" s="62"/>
      <c r="D1688" s="63">
        <v>1</v>
      </c>
      <c r="E1688" s="63">
        <v>0.83</v>
      </c>
      <c r="F1688" s="63">
        <v>0.5</v>
      </c>
      <c r="G1688" s="63">
        <v>0</v>
      </c>
      <c r="H1688" s="64">
        <v>0.41</v>
      </c>
    </row>
    <row r="1689" spans="1:8" ht="52.5" customHeight="1">
      <c r="A1689" s="62"/>
      <c r="B1689" s="61" t="s">
        <v>193</v>
      </c>
      <c r="C1689" s="62"/>
      <c r="D1689" s="63">
        <v>2</v>
      </c>
      <c r="E1689" s="63">
        <v>0.83</v>
      </c>
      <c r="F1689" s="63">
        <v>0.5</v>
      </c>
      <c r="G1689" s="63">
        <v>0.5</v>
      </c>
      <c r="H1689" s="64">
        <f t="shared" ref="H1689:H1690" si="64">(E1689+F1689)*D1689*G1689</f>
        <v>1.33</v>
      </c>
    </row>
    <row r="1690" spans="1:8" ht="52.5" customHeight="1">
      <c r="A1690" s="62"/>
      <c r="B1690" s="61" t="s">
        <v>194</v>
      </c>
      <c r="C1690" s="62"/>
      <c r="D1690" s="63">
        <v>2</v>
      </c>
      <c r="E1690" s="63">
        <v>0.83</v>
      </c>
      <c r="F1690" s="63">
        <v>0.5</v>
      </c>
      <c r="G1690" s="63">
        <v>4.91</v>
      </c>
      <c r="H1690" s="64">
        <f t="shared" si="64"/>
        <v>13.060600000000001</v>
      </c>
    </row>
    <row r="1691" spans="1:8" ht="52.5" customHeight="1">
      <c r="A1691" s="62"/>
      <c r="B1691" s="61" t="s">
        <v>326</v>
      </c>
      <c r="C1691" s="62"/>
      <c r="D1691" s="63">
        <v>1</v>
      </c>
      <c r="E1691" s="63">
        <v>0.83</v>
      </c>
      <c r="F1691" s="63">
        <v>0.5</v>
      </c>
      <c r="G1691" s="63">
        <v>0</v>
      </c>
      <c r="H1691" s="64">
        <v>0.41</v>
      </c>
    </row>
    <row r="1692" spans="1:8" ht="52.5" customHeight="1">
      <c r="A1692" s="62"/>
      <c r="B1692" s="61" t="s">
        <v>169</v>
      </c>
      <c r="C1692" s="62"/>
      <c r="D1692" s="63">
        <v>2</v>
      </c>
      <c r="E1692" s="63">
        <v>1.5</v>
      </c>
      <c r="F1692" s="63">
        <v>0.5</v>
      </c>
      <c r="G1692" s="63">
        <v>0.5</v>
      </c>
      <c r="H1692" s="64">
        <f t="shared" ref="H1692:H1693" si="65">(E1692+F1692)*D1692*G1692</f>
        <v>2</v>
      </c>
    </row>
    <row r="1693" spans="1:8" ht="52.5" customHeight="1">
      <c r="A1693" s="62"/>
      <c r="B1693" s="61" t="s">
        <v>170</v>
      </c>
      <c r="C1693" s="62"/>
      <c r="D1693" s="63">
        <v>2</v>
      </c>
      <c r="E1693" s="63">
        <v>1.5</v>
      </c>
      <c r="F1693" s="63">
        <v>0.5</v>
      </c>
      <c r="G1693" s="63">
        <v>3.91</v>
      </c>
      <c r="H1693" s="64">
        <f t="shared" si="65"/>
        <v>15.64</v>
      </c>
    </row>
    <row r="1694" spans="1:8" ht="52.5" customHeight="1">
      <c r="A1694" s="62"/>
      <c r="B1694" s="61" t="s">
        <v>327</v>
      </c>
      <c r="C1694" s="62"/>
      <c r="D1694" s="63">
        <v>1</v>
      </c>
      <c r="E1694" s="63">
        <v>1.5</v>
      </c>
      <c r="F1694" s="63">
        <v>0.5</v>
      </c>
      <c r="G1694" s="63">
        <v>0</v>
      </c>
      <c r="H1694" s="64">
        <v>0.75</v>
      </c>
    </row>
    <row r="1695" spans="1:8" ht="52.5" customHeight="1">
      <c r="A1695" s="62"/>
      <c r="B1695" s="61" t="s">
        <v>328</v>
      </c>
      <c r="C1695" s="62"/>
      <c r="D1695" s="63">
        <v>2</v>
      </c>
      <c r="E1695" s="63">
        <v>0.83</v>
      </c>
      <c r="F1695" s="63">
        <v>0.66</v>
      </c>
      <c r="G1695" s="63">
        <v>0.5</v>
      </c>
      <c r="H1695" s="64">
        <f t="shared" ref="H1695:H1709" si="66">(E1695+F1695)*D1695*G1695</f>
        <v>1.49</v>
      </c>
    </row>
    <row r="1696" spans="1:8" ht="52.5" customHeight="1">
      <c r="A1696" s="62"/>
      <c r="B1696" s="61" t="s">
        <v>329</v>
      </c>
      <c r="C1696" s="62"/>
      <c r="D1696" s="63">
        <v>2</v>
      </c>
      <c r="E1696" s="63">
        <v>0.83</v>
      </c>
      <c r="F1696" s="63">
        <v>0.66</v>
      </c>
      <c r="G1696" s="63">
        <v>0.57999999999999996</v>
      </c>
      <c r="H1696" s="64">
        <f t="shared" si="66"/>
        <v>1.7283999999999999</v>
      </c>
    </row>
    <row r="1697" spans="1:8" ht="52.5" customHeight="1">
      <c r="A1697" s="62"/>
      <c r="B1697" s="61" t="s">
        <v>281</v>
      </c>
      <c r="C1697" s="62"/>
      <c r="D1697" s="63">
        <v>2</v>
      </c>
      <c r="E1697" s="63">
        <v>2.16</v>
      </c>
      <c r="F1697" s="63">
        <v>1</v>
      </c>
      <c r="G1697" s="63">
        <v>1.1599999999999999</v>
      </c>
      <c r="H1697" s="64">
        <f t="shared" si="66"/>
        <v>7.3311999999999999</v>
      </c>
    </row>
    <row r="1698" spans="1:8" ht="52.5" customHeight="1">
      <c r="A1698" s="62"/>
      <c r="B1698" s="61" t="s">
        <v>282</v>
      </c>
      <c r="C1698" s="65"/>
      <c r="D1698" s="63">
        <v>2</v>
      </c>
      <c r="E1698" s="63">
        <v>2.16</v>
      </c>
      <c r="F1698" s="63">
        <v>1</v>
      </c>
      <c r="G1698" s="63">
        <v>2.75</v>
      </c>
      <c r="H1698" s="64">
        <f t="shared" si="66"/>
        <v>17.380000000000003</v>
      </c>
    </row>
    <row r="1699" spans="1:8" ht="52.5" customHeight="1">
      <c r="A1699" s="62"/>
      <c r="B1699" s="61" t="s">
        <v>281</v>
      </c>
      <c r="C1699" s="62"/>
      <c r="D1699" s="63">
        <v>2</v>
      </c>
      <c r="E1699" s="63">
        <v>2.16</v>
      </c>
      <c r="F1699" s="63">
        <v>1</v>
      </c>
      <c r="G1699" s="63">
        <v>7.75</v>
      </c>
      <c r="H1699" s="64">
        <f t="shared" si="66"/>
        <v>48.980000000000004</v>
      </c>
    </row>
    <row r="1700" spans="1:8" ht="52.5" customHeight="1">
      <c r="A1700" s="62"/>
      <c r="B1700" s="61" t="s">
        <v>282</v>
      </c>
      <c r="C1700" s="65"/>
      <c r="D1700" s="63">
        <v>2</v>
      </c>
      <c r="E1700" s="63">
        <v>2.16</v>
      </c>
      <c r="F1700" s="63">
        <v>1</v>
      </c>
      <c r="G1700" s="63">
        <v>2.75</v>
      </c>
      <c r="H1700" s="64">
        <f t="shared" si="66"/>
        <v>17.380000000000003</v>
      </c>
    </row>
    <row r="1701" spans="1:8" ht="52.5" customHeight="1">
      <c r="A1701" s="62"/>
      <c r="B1701" s="61" t="s">
        <v>281</v>
      </c>
      <c r="C1701" s="62"/>
      <c r="D1701" s="63">
        <v>2</v>
      </c>
      <c r="E1701" s="63">
        <v>2.16</v>
      </c>
      <c r="F1701" s="63">
        <v>1</v>
      </c>
      <c r="G1701" s="63">
        <v>1</v>
      </c>
      <c r="H1701" s="64">
        <f t="shared" si="66"/>
        <v>6.32</v>
      </c>
    </row>
    <row r="1702" spans="1:8" ht="52.5" customHeight="1">
      <c r="A1702" s="62"/>
      <c r="B1702" s="61" t="s">
        <v>283</v>
      </c>
      <c r="C1702" s="62"/>
      <c r="D1702" s="63">
        <v>2</v>
      </c>
      <c r="E1702" s="63">
        <v>1.58</v>
      </c>
      <c r="F1702" s="63">
        <v>2.16</v>
      </c>
      <c r="G1702" s="63">
        <v>1</v>
      </c>
      <c r="H1702" s="64">
        <f t="shared" si="66"/>
        <v>7.48</v>
      </c>
    </row>
    <row r="1703" spans="1:8" ht="52.5" customHeight="1">
      <c r="A1703" s="62"/>
      <c r="B1703" s="61" t="s">
        <v>284</v>
      </c>
      <c r="C1703" s="62"/>
      <c r="D1703" s="63">
        <v>2</v>
      </c>
      <c r="E1703" s="63">
        <v>3.16</v>
      </c>
      <c r="F1703" s="63">
        <v>1.1599999999999999</v>
      </c>
      <c r="G1703" s="63">
        <v>0.5</v>
      </c>
      <c r="H1703" s="64">
        <f t="shared" si="66"/>
        <v>4.32</v>
      </c>
    </row>
    <row r="1704" spans="1:8" ht="52.5" customHeight="1">
      <c r="A1704" s="62"/>
      <c r="B1704" s="61" t="s">
        <v>330</v>
      </c>
      <c r="C1704" s="62"/>
      <c r="D1704" s="63">
        <v>2</v>
      </c>
      <c r="E1704" s="63">
        <v>1.5</v>
      </c>
      <c r="F1704" s="63">
        <v>0.66</v>
      </c>
      <c r="G1704" s="63">
        <v>1</v>
      </c>
      <c r="H1704" s="64">
        <f t="shared" si="66"/>
        <v>4.32</v>
      </c>
    </row>
    <row r="1705" spans="1:8" ht="52.5" customHeight="1">
      <c r="A1705" s="62"/>
      <c r="B1705" s="61" t="s">
        <v>303</v>
      </c>
      <c r="C1705" s="62"/>
      <c r="D1705" s="63">
        <v>2</v>
      </c>
      <c r="E1705" s="63">
        <v>1.5</v>
      </c>
      <c r="F1705" s="63">
        <v>0.66</v>
      </c>
      <c r="G1705" s="63">
        <v>1</v>
      </c>
      <c r="H1705" s="64">
        <f t="shared" si="66"/>
        <v>4.32</v>
      </c>
    </row>
    <row r="1706" spans="1:8" ht="52.5" customHeight="1">
      <c r="A1706" s="62"/>
      <c r="B1706" s="61" t="s">
        <v>330</v>
      </c>
      <c r="C1706" s="62"/>
      <c r="D1706" s="63">
        <v>2</v>
      </c>
      <c r="E1706" s="63">
        <v>1.5</v>
      </c>
      <c r="F1706" s="63">
        <v>0.66</v>
      </c>
      <c r="G1706" s="63">
        <v>1</v>
      </c>
      <c r="H1706" s="64">
        <f t="shared" si="66"/>
        <v>4.32</v>
      </c>
    </row>
    <row r="1707" spans="1:8" ht="52.5" customHeight="1">
      <c r="A1707" s="62"/>
      <c r="B1707" s="61" t="s">
        <v>303</v>
      </c>
      <c r="C1707" s="62"/>
      <c r="D1707" s="63">
        <v>2</v>
      </c>
      <c r="E1707" s="63">
        <v>1.5</v>
      </c>
      <c r="F1707" s="63">
        <v>0.66</v>
      </c>
      <c r="G1707" s="63">
        <v>7.41</v>
      </c>
      <c r="H1707" s="64">
        <f t="shared" si="66"/>
        <v>32.011200000000002</v>
      </c>
    </row>
    <row r="1708" spans="1:8" ht="52.5" customHeight="1">
      <c r="A1708" s="62"/>
      <c r="B1708" s="61" t="s">
        <v>331</v>
      </c>
      <c r="C1708" s="62"/>
      <c r="D1708" s="63">
        <v>2</v>
      </c>
      <c r="E1708" s="63">
        <v>1.08</v>
      </c>
      <c r="F1708" s="63">
        <v>1</v>
      </c>
      <c r="G1708" s="63">
        <v>1.33</v>
      </c>
      <c r="H1708" s="64">
        <f t="shared" si="66"/>
        <v>5.5328000000000008</v>
      </c>
    </row>
    <row r="1709" spans="1:8" ht="52.5" customHeight="1">
      <c r="A1709" s="62"/>
      <c r="B1709" s="61" t="s">
        <v>170</v>
      </c>
      <c r="C1709" s="62"/>
      <c r="D1709" s="63">
        <v>2</v>
      </c>
      <c r="E1709" s="63">
        <v>1.5</v>
      </c>
      <c r="F1709" s="63">
        <v>0.5</v>
      </c>
      <c r="G1709" s="63">
        <v>8.16</v>
      </c>
      <c r="H1709" s="64">
        <f t="shared" si="66"/>
        <v>32.64</v>
      </c>
    </row>
    <row r="1710" spans="1:8" ht="52.5" customHeight="1">
      <c r="A1710" s="62"/>
      <c r="B1710" s="61" t="s">
        <v>327</v>
      </c>
      <c r="C1710" s="62"/>
      <c r="D1710" s="63">
        <v>1</v>
      </c>
      <c r="E1710" s="63">
        <v>1.5</v>
      </c>
      <c r="F1710" s="63">
        <v>0.5</v>
      </c>
      <c r="G1710" s="63">
        <v>0</v>
      </c>
      <c r="H1710" s="64">
        <v>0.75</v>
      </c>
    </row>
    <row r="1711" spans="1:8" ht="52.5" customHeight="1">
      <c r="A1711" s="62"/>
      <c r="B1711" s="61" t="s">
        <v>332</v>
      </c>
      <c r="C1711" s="62"/>
      <c r="D1711" s="63">
        <v>2</v>
      </c>
      <c r="E1711" s="63">
        <v>2</v>
      </c>
      <c r="F1711" s="63">
        <v>0.83</v>
      </c>
      <c r="G1711" s="63">
        <v>0.5</v>
      </c>
      <c r="H1711" s="64">
        <f t="shared" ref="H1711:H1722" si="67">(E1711+F1711)*D1711*G1711</f>
        <v>2.83</v>
      </c>
    </row>
    <row r="1712" spans="1:8" ht="52.5" customHeight="1">
      <c r="A1712" s="62"/>
      <c r="B1712" s="61" t="s">
        <v>333</v>
      </c>
      <c r="C1712" s="62"/>
      <c r="D1712" s="63">
        <v>2</v>
      </c>
      <c r="E1712" s="63">
        <v>2</v>
      </c>
      <c r="F1712" s="63">
        <v>0.83</v>
      </c>
      <c r="G1712" s="63">
        <v>10.91</v>
      </c>
      <c r="H1712" s="64">
        <f t="shared" si="67"/>
        <v>61.750600000000006</v>
      </c>
    </row>
    <row r="1713" spans="1:8" ht="52.5" customHeight="1">
      <c r="A1713" s="62"/>
      <c r="B1713" s="61" t="s">
        <v>334</v>
      </c>
      <c r="C1713" s="62"/>
      <c r="D1713" s="63">
        <v>2</v>
      </c>
      <c r="E1713" s="63">
        <v>2</v>
      </c>
      <c r="F1713" s="63">
        <v>0.83</v>
      </c>
      <c r="G1713" s="63">
        <v>1.5</v>
      </c>
      <c r="H1713" s="64">
        <f t="shared" si="67"/>
        <v>8.49</v>
      </c>
    </row>
    <row r="1714" spans="1:8" ht="52.5" customHeight="1">
      <c r="A1714" s="62"/>
      <c r="B1714" s="61" t="s">
        <v>335</v>
      </c>
      <c r="C1714" s="62"/>
      <c r="D1714" s="63">
        <v>2</v>
      </c>
      <c r="E1714" s="63">
        <v>1.41</v>
      </c>
      <c r="F1714" s="63">
        <v>1.1599999999999999</v>
      </c>
      <c r="G1714" s="63">
        <v>1.5</v>
      </c>
      <c r="H1714" s="64">
        <f t="shared" si="67"/>
        <v>7.7099999999999991</v>
      </c>
    </row>
    <row r="1715" spans="1:8" ht="52.5" customHeight="1">
      <c r="A1715" s="62"/>
      <c r="B1715" s="61" t="s">
        <v>168</v>
      </c>
      <c r="C1715" s="62"/>
      <c r="D1715" s="63">
        <v>2</v>
      </c>
      <c r="E1715" s="63">
        <v>1.5</v>
      </c>
      <c r="F1715" s="63">
        <v>0.83</v>
      </c>
      <c r="G1715" s="63">
        <v>4.41</v>
      </c>
      <c r="H1715" s="64">
        <f t="shared" si="67"/>
        <v>20.550600000000003</v>
      </c>
    </row>
    <row r="1716" spans="1:8" ht="52.5" customHeight="1">
      <c r="A1716" s="62"/>
      <c r="B1716" s="61" t="s">
        <v>336</v>
      </c>
      <c r="C1716" s="65"/>
      <c r="D1716" s="63">
        <v>2</v>
      </c>
      <c r="E1716" s="63">
        <v>1.5</v>
      </c>
      <c r="F1716" s="63">
        <v>0.83</v>
      </c>
      <c r="G1716" s="63">
        <v>0.99</v>
      </c>
      <c r="H1716" s="64">
        <f t="shared" si="67"/>
        <v>4.6134000000000004</v>
      </c>
    </row>
    <row r="1717" spans="1:8" ht="52.5" customHeight="1">
      <c r="A1717" s="62"/>
      <c r="B1717" s="61" t="s">
        <v>168</v>
      </c>
      <c r="C1717" s="62"/>
      <c r="D1717" s="63">
        <v>2</v>
      </c>
      <c r="E1717" s="63">
        <v>1.5</v>
      </c>
      <c r="F1717" s="63">
        <v>0.83</v>
      </c>
      <c r="G1717" s="63">
        <v>4.41</v>
      </c>
      <c r="H1717" s="64">
        <f t="shared" si="67"/>
        <v>20.550600000000003</v>
      </c>
    </row>
    <row r="1718" spans="1:8" ht="52.5" customHeight="1">
      <c r="A1718" s="62"/>
      <c r="B1718" s="61" t="s">
        <v>336</v>
      </c>
      <c r="C1718" s="65"/>
      <c r="D1718" s="63">
        <v>2</v>
      </c>
      <c r="E1718" s="63">
        <v>1.5</v>
      </c>
      <c r="F1718" s="63">
        <v>0.83</v>
      </c>
      <c r="G1718" s="63">
        <v>0.99</v>
      </c>
      <c r="H1718" s="64">
        <f t="shared" si="67"/>
        <v>4.6134000000000004</v>
      </c>
    </row>
    <row r="1719" spans="1:8" ht="52.5" customHeight="1">
      <c r="A1719" s="62"/>
      <c r="B1719" s="61" t="s">
        <v>168</v>
      </c>
      <c r="C1719" s="62"/>
      <c r="D1719" s="63">
        <v>2</v>
      </c>
      <c r="E1719" s="63">
        <v>1.5</v>
      </c>
      <c r="F1719" s="63">
        <v>0.83</v>
      </c>
      <c r="G1719" s="63">
        <v>1</v>
      </c>
      <c r="H1719" s="64">
        <f t="shared" si="67"/>
        <v>4.66</v>
      </c>
    </row>
    <row r="1720" spans="1:8" ht="52.5" customHeight="1">
      <c r="A1720" s="62"/>
      <c r="B1720" s="61" t="s">
        <v>303</v>
      </c>
      <c r="C1720" s="62"/>
      <c r="D1720" s="63">
        <v>2</v>
      </c>
      <c r="E1720" s="63">
        <v>1.5</v>
      </c>
      <c r="F1720" s="63">
        <v>0.66</v>
      </c>
      <c r="G1720" s="63">
        <v>4</v>
      </c>
      <c r="H1720" s="64">
        <f t="shared" si="67"/>
        <v>17.28</v>
      </c>
    </row>
    <row r="1721" spans="1:8" ht="52.5" customHeight="1">
      <c r="A1721" s="62"/>
      <c r="B1721" s="61" t="s">
        <v>303</v>
      </c>
      <c r="C1721" s="62"/>
      <c r="D1721" s="63">
        <v>2</v>
      </c>
      <c r="E1721" s="63">
        <v>1.5</v>
      </c>
      <c r="F1721" s="63">
        <v>0.66</v>
      </c>
      <c r="G1721" s="63">
        <v>4</v>
      </c>
      <c r="H1721" s="64">
        <f t="shared" si="67"/>
        <v>17.28</v>
      </c>
    </row>
    <row r="1722" spans="1:8" ht="52.5" customHeight="1">
      <c r="A1722" s="62"/>
      <c r="B1722" s="61" t="s">
        <v>331</v>
      </c>
      <c r="C1722" s="62"/>
      <c r="D1722" s="63">
        <v>2</v>
      </c>
      <c r="E1722" s="63">
        <v>1.08</v>
      </c>
      <c r="F1722" s="63">
        <v>1</v>
      </c>
      <c r="G1722" s="63">
        <v>2.5</v>
      </c>
      <c r="H1722" s="64">
        <f t="shared" si="67"/>
        <v>10.4</v>
      </c>
    </row>
    <row r="1723" spans="1:8" ht="37.5" customHeight="1">
      <c r="A1723" s="62"/>
      <c r="B1723" s="66"/>
      <c r="C1723" s="62"/>
      <c r="D1723" s="63"/>
      <c r="E1723" s="63"/>
      <c r="F1723" s="63"/>
      <c r="G1723" s="63"/>
      <c r="H1723" s="64"/>
    </row>
    <row r="1724" spans="1:8" ht="62.25" customHeight="1">
      <c r="A1724" s="62"/>
      <c r="B1724" s="133" t="s">
        <v>128</v>
      </c>
      <c r="C1724" s="134" t="s">
        <v>173</v>
      </c>
      <c r="D1724" s="133"/>
      <c r="E1724" s="135"/>
      <c r="F1724" s="135"/>
      <c r="G1724" s="135"/>
      <c r="H1724" s="67">
        <f>SUM(H1621:H1723)</f>
        <v>1596.8242</v>
      </c>
    </row>
    <row r="1726" spans="1:8" ht="40.5" customHeight="1">
      <c r="A1726" s="670" t="s">
        <v>146</v>
      </c>
      <c r="B1726" s="671"/>
      <c r="C1726" s="671"/>
      <c r="D1726" s="671"/>
      <c r="E1726" s="671"/>
      <c r="F1726" s="671"/>
      <c r="G1726" s="671"/>
      <c r="H1726" s="672"/>
    </row>
    <row r="1727" spans="1:8" ht="40.5" customHeight="1">
      <c r="A1727" s="673" t="s">
        <v>145</v>
      </c>
      <c r="B1727" s="674"/>
      <c r="C1727" s="674"/>
      <c r="D1727" s="674"/>
      <c r="E1727" s="674"/>
      <c r="F1727" s="674"/>
      <c r="G1727" s="674"/>
      <c r="H1727" s="675"/>
    </row>
    <row r="1728" spans="1:8" ht="27.75" customHeight="1">
      <c r="A1728" s="676"/>
      <c r="B1728" s="677"/>
      <c r="C1728" s="677"/>
      <c r="D1728" s="677"/>
      <c r="E1728" s="677"/>
      <c r="F1728" s="677"/>
      <c r="G1728" s="677"/>
      <c r="H1728" s="678"/>
    </row>
    <row r="1729" spans="1:8" ht="27.75" customHeight="1">
      <c r="A1729" s="679"/>
      <c r="B1729" s="679"/>
      <c r="C1729" s="679"/>
      <c r="D1729" s="679"/>
      <c r="E1729" s="679"/>
      <c r="F1729" s="679"/>
      <c r="G1729" s="679"/>
      <c r="H1729" s="679"/>
    </row>
    <row r="1730" spans="1:8" ht="40.5" customHeight="1">
      <c r="A1730" s="680" t="s">
        <v>144</v>
      </c>
      <c r="B1730" s="680"/>
      <c r="C1730" s="669" t="s">
        <v>143</v>
      </c>
      <c r="D1730" s="669"/>
      <c r="E1730" s="669"/>
      <c r="F1730" s="680" t="s">
        <v>142</v>
      </c>
      <c r="G1730" s="680"/>
      <c r="H1730" s="89">
        <v>45170</v>
      </c>
    </row>
    <row r="1731" spans="1:8" ht="40.5" customHeight="1">
      <c r="A1731" s="680" t="s">
        <v>141</v>
      </c>
      <c r="B1731" s="680"/>
      <c r="C1731" s="669"/>
      <c r="D1731" s="669"/>
      <c r="E1731" s="669"/>
      <c r="F1731" s="680" t="s">
        <v>140</v>
      </c>
      <c r="G1731" s="680"/>
      <c r="H1731" s="90"/>
    </row>
    <row r="1732" spans="1:8" ht="40.5" customHeight="1">
      <c r="A1732" s="680" t="s">
        <v>139</v>
      </c>
      <c r="B1732" s="680"/>
      <c r="C1732" s="669"/>
      <c r="D1732" s="669"/>
      <c r="E1732" s="669"/>
      <c r="F1732" s="684" t="s">
        <v>138</v>
      </c>
      <c r="G1732" s="684"/>
      <c r="H1732" s="91"/>
    </row>
    <row r="1733" spans="1:8" ht="40.5" customHeight="1">
      <c r="A1733" s="669" t="s">
        <v>137</v>
      </c>
      <c r="B1733" s="685" t="s">
        <v>108</v>
      </c>
      <c r="C1733" s="685" t="s">
        <v>109</v>
      </c>
      <c r="D1733" s="685" t="s">
        <v>136</v>
      </c>
      <c r="E1733" s="685"/>
      <c r="F1733" s="685"/>
      <c r="G1733" s="685"/>
      <c r="H1733" s="669" t="s">
        <v>135</v>
      </c>
    </row>
    <row r="1734" spans="1:8" ht="40.5" customHeight="1">
      <c r="A1734" s="669"/>
      <c r="B1734" s="685"/>
      <c r="C1734" s="685"/>
      <c r="D1734" s="92" t="s">
        <v>7</v>
      </c>
      <c r="E1734" s="92" t="s">
        <v>150</v>
      </c>
      <c r="F1734" s="92" t="s">
        <v>265</v>
      </c>
      <c r="G1734" s="92" t="s">
        <v>134</v>
      </c>
      <c r="H1734" s="669"/>
    </row>
    <row r="1735" spans="1:8" ht="40.5" customHeight="1">
      <c r="A1735" s="52"/>
      <c r="B1735" s="68" t="s">
        <v>129</v>
      </c>
      <c r="C1735" s="92"/>
      <c r="D1735" s="92"/>
      <c r="E1735" s="92"/>
      <c r="F1735" s="92"/>
      <c r="G1735" s="92"/>
      <c r="H1735" s="93"/>
    </row>
    <row r="1736" spans="1:8" ht="180" customHeight="1">
      <c r="A1736" s="52">
        <v>11</v>
      </c>
      <c r="B1736" s="53" t="s">
        <v>50</v>
      </c>
      <c r="C1736" s="62"/>
      <c r="D1736" s="92"/>
      <c r="E1736" s="92"/>
      <c r="F1736" s="92"/>
      <c r="G1736" s="92"/>
      <c r="H1736" s="93"/>
    </row>
    <row r="1737" spans="1:8" ht="40.5" customHeight="1">
      <c r="A1737" s="62"/>
      <c r="B1737" s="104" t="s">
        <v>157</v>
      </c>
      <c r="C1737" s="62"/>
      <c r="D1737" s="92"/>
      <c r="E1737" s="92"/>
      <c r="F1737" s="92"/>
      <c r="G1737" s="92"/>
      <c r="H1737" s="93"/>
    </row>
    <row r="1738" spans="1:8" ht="40.5" customHeight="1">
      <c r="A1738" s="62"/>
      <c r="B1738" s="61" t="s">
        <v>162</v>
      </c>
      <c r="C1738" s="62"/>
      <c r="D1738" s="63">
        <v>2</v>
      </c>
      <c r="E1738" s="63">
        <v>1.1599999999999999</v>
      </c>
      <c r="F1738" s="63">
        <v>0.83</v>
      </c>
      <c r="G1738" s="63">
        <v>20</v>
      </c>
      <c r="H1738" s="64">
        <f t="shared" ref="H1738" si="68">(E1738+F1738)*D1738*G1738</f>
        <v>79.599999999999994</v>
      </c>
    </row>
    <row r="1739" spans="1:8" ht="40.5" customHeight="1">
      <c r="A1739" s="62"/>
      <c r="B1739" s="61" t="s">
        <v>172</v>
      </c>
      <c r="C1739" s="62"/>
      <c r="D1739" s="63">
        <v>2</v>
      </c>
      <c r="E1739" s="63">
        <v>1.1599999999999999</v>
      </c>
      <c r="F1739" s="63">
        <v>0.83</v>
      </c>
      <c r="G1739" s="63">
        <v>0</v>
      </c>
      <c r="H1739" s="64">
        <v>0.97</v>
      </c>
    </row>
    <row r="1740" spans="1:8" ht="40.5" customHeight="1">
      <c r="A1740" s="62"/>
      <c r="B1740" s="61" t="s">
        <v>158</v>
      </c>
      <c r="C1740" s="62"/>
      <c r="D1740" s="63">
        <v>2</v>
      </c>
      <c r="E1740" s="63">
        <v>1</v>
      </c>
      <c r="F1740" s="63">
        <v>0.33</v>
      </c>
      <c r="G1740" s="63">
        <v>0.5</v>
      </c>
      <c r="H1740" s="64">
        <f t="shared" ref="H1740:H1745" si="69">(E1740+F1740)*D1740*G1740</f>
        <v>1.33</v>
      </c>
    </row>
    <row r="1741" spans="1:8" ht="40.5" customHeight="1">
      <c r="A1741" s="62"/>
      <c r="B1741" s="61" t="s">
        <v>159</v>
      </c>
      <c r="C1741" s="62"/>
      <c r="D1741" s="63">
        <v>2</v>
      </c>
      <c r="E1741" s="63">
        <v>1</v>
      </c>
      <c r="F1741" s="63">
        <v>0.33</v>
      </c>
      <c r="G1741" s="63">
        <v>0.33</v>
      </c>
      <c r="H1741" s="64">
        <f t="shared" si="69"/>
        <v>0.87780000000000014</v>
      </c>
    </row>
    <row r="1742" spans="1:8" ht="40.5" customHeight="1">
      <c r="A1742" s="62"/>
      <c r="B1742" s="61" t="s">
        <v>174</v>
      </c>
      <c r="C1742" s="65"/>
      <c r="D1742" s="63">
        <v>2</v>
      </c>
      <c r="E1742" s="63">
        <v>1</v>
      </c>
      <c r="F1742" s="63">
        <v>0.33</v>
      </c>
      <c r="G1742" s="63">
        <v>1.54</v>
      </c>
      <c r="H1742" s="64">
        <f t="shared" si="69"/>
        <v>4.0964</v>
      </c>
    </row>
    <row r="1743" spans="1:8" ht="40.5" customHeight="1">
      <c r="A1743" s="62"/>
      <c r="B1743" s="61" t="s">
        <v>159</v>
      </c>
      <c r="C1743" s="62"/>
      <c r="D1743" s="63">
        <v>2</v>
      </c>
      <c r="E1743" s="63">
        <v>1</v>
      </c>
      <c r="F1743" s="63">
        <v>0.33</v>
      </c>
      <c r="G1743" s="63">
        <v>3.83</v>
      </c>
      <c r="H1743" s="64">
        <f t="shared" si="69"/>
        <v>10.187800000000001</v>
      </c>
    </row>
    <row r="1744" spans="1:8" ht="40.5" customHeight="1">
      <c r="A1744" s="62"/>
      <c r="B1744" s="61" t="s">
        <v>174</v>
      </c>
      <c r="C1744" s="65"/>
      <c r="D1744" s="63">
        <v>2</v>
      </c>
      <c r="E1744" s="63">
        <v>1</v>
      </c>
      <c r="F1744" s="63">
        <v>0.33</v>
      </c>
      <c r="G1744" s="63">
        <v>1.54</v>
      </c>
      <c r="H1744" s="64">
        <f t="shared" si="69"/>
        <v>4.0964</v>
      </c>
    </row>
    <row r="1745" spans="1:8" ht="40.5" customHeight="1">
      <c r="A1745" s="62"/>
      <c r="B1745" s="61" t="s">
        <v>159</v>
      </c>
      <c r="C1745" s="62"/>
      <c r="D1745" s="63">
        <v>2</v>
      </c>
      <c r="E1745" s="63">
        <v>1</v>
      </c>
      <c r="F1745" s="63">
        <v>0.33</v>
      </c>
      <c r="G1745" s="63">
        <v>2.33</v>
      </c>
      <c r="H1745" s="64">
        <f t="shared" si="69"/>
        <v>6.1978000000000009</v>
      </c>
    </row>
    <row r="1746" spans="1:8" ht="40.5" customHeight="1">
      <c r="A1746" s="62"/>
      <c r="B1746" s="61" t="s">
        <v>160</v>
      </c>
      <c r="C1746" s="62"/>
      <c r="D1746" s="63">
        <v>2</v>
      </c>
      <c r="E1746" s="63">
        <v>1</v>
      </c>
      <c r="F1746" s="63">
        <v>0.33</v>
      </c>
      <c r="G1746" s="63">
        <v>0</v>
      </c>
      <c r="H1746" s="64">
        <v>0.33</v>
      </c>
    </row>
    <row r="1747" spans="1:8" ht="40.5" customHeight="1">
      <c r="A1747" s="62"/>
      <c r="B1747" s="61" t="s">
        <v>175</v>
      </c>
      <c r="C1747" s="62"/>
      <c r="D1747" s="63">
        <v>2</v>
      </c>
      <c r="E1747" s="63">
        <v>0.66</v>
      </c>
      <c r="F1747" s="63">
        <v>0.5</v>
      </c>
      <c r="G1747" s="63">
        <v>0.5</v>
      </c>
      <c r="H1747" s="64">
        <f t="shared" ref="H1747:H1748" si="70">(E1747+F1747)*D1747*G1747</f>
        <v>1.1600000000000001</v>
      </c>
    </row>
    <row r="1748" spans="1:8" ht="40.5" customHeight="1">
      <c r="A1748" s="62"/>
      <c r="B1748" s="61" t="s">
        <v>176</v>
      </c>
      <c r="C1748" s="62"/>
      <c r="D1748" s="63">
        <v>2</v>
      </c>
      <c r="E1748" s="63">
        <v>0.66</v>
      </c>
      <c r="F1748" s="63">
        <v>0.5</v>
      </c>
      <c r="G1748" s="63">
        <v>5.91</v>
      </c>
      <c r="H1748" s="64">
        <f t="shared" si="70"/>
        <v>13.711200000000002</v>
      </c>
    </row>
    <row r="1749" spans="1:8" ht="40.5" customHeight="1">
      <c r="A1749" s="62"/>
      <c r="B1749" s="61" t="s">
        <v>177</v>
      </c>
      <c r="C1749" s="62"/>
      <c r="D1749" s="63">
        <v>2</v>
      </c>
      <c r="E1749" s="63">
        <v>0.66</v>
      </c>
      <c r="F1749" s="63">
        <v>0.5</v>
      </c>
      <c r="G1749" s="63">
        <v>0</v>
      </c>
      <c r="H1749" s="64">
        <v>0.33</v>
      </c>
    </row>
    <row r="1750" spans="1:8" ht="40.5" customHeight="1">
      <c r="A1750" s="62"/>
      <c r="B1750" s="61" t="s">
        <v>163</v>
      </c>
      <c r="C1750" s="62"/>
      <c r="D1750" s="63">
        <v>2</v>
      </c>
      <c r="E1750" s="63">
        <v>0.66</v>
      </c>
      <c r="F1750" s="63">
        <v>0.33</v>
      </c>
      <c r="G1750" s="63">
        <v>0.5</v>
      </c>
      <c r="H1750" s="64">
        <f t="shared" ref="H1750:H1751" si="71">(E1750+F1750)*D1750*G1750</f>
        <v>0.99</v>
      </c>
    </row>
    <row r="1751" spans="1:8" ht="40.5" customHeight="1">
      <c r="A1751" s="62"/>
      <c r="B1751" s="61" t="s">
        <v>164</v>
      </c>
      <c r="C1751" s="62"/>
      <c r="D1751" s="63">
        <v>2</v>
      </c>
      <c r="E1751" s="63">
        <v>0.66</v>
      </c>
      <c r="F1751" s="63">
        <v>0.33</v>
      </c>
      <c r="G1751" s="63">
        <v>7.83</v>
      </c>
      <c r="H1751" s="64">
        <f t="shared" si="71"/>
        <v>15.503399999999999</v>
      </c>
    </row>
    <row r="1752" spans="1:8" ht="40.5" customHeight="1">
      <c r="A1752" s="62"/>
      <c r="B1752" s="61" t="s">
        <v>165</v>
      </c>
      <c r="C1752" s="62"/>
      <c r="D1752" s="63">
        <v>2</v>
      </c>
      <c r="E1752" s="63">
        <v>0.66</v>
      </c>
      <c r="F1752" s="63">
        <v>0.33</v>
      </c>
      <c r="G1752" s="63">
        <v>0</v>
      </c>
      <c r="H1752" s="64">
        <v>0.22</v>
      </c>
    </row>
    <row r="1753" spans="1:8" ht="40.5" customHeight="1">
      <c r="A1753" s="62"/>
      <c r="B1753" s="61" t="s">
        <v>163</v>
      </c>
      <c r="C1753" s="62"/>
      <c r="D1753" s="63">
        <v>2</v>
      </c>
      <c r="E1753" s="63">
        <v>0.66</v>
      </c>
      <c r="F1753" s="63">
        <v>0.33</v>
      </c>
      <c r="G1753" s="63">
        <v>0.5</v>
      </c>
      <c r="H1753" s="64">
        <f t="shared" ref="H1753:H1754" si="72">(E1753+F1753)*D1753*G1753</f>
        <v>0.99</v>
      </c>
    </row>
    <row r="1754" spans="1:8" ht="40.5" customHeight="1">
      <c r="A1754" s="62"/>
      <c r="B1754" s="61" t="s">
        <v>164</v>
      </c>
      <c r="C1754" s="62"/>
      <c r="D1754" s="63">
        <v>2</v>
      </c>
      <c r="E1754" s="63">
        <v>0.66</v>
      </c>
      <c r="F1754" s="63">
        <v>0.33</v>
      </c>
      <c r="G1754" s="63">
        <v>4.58</v>
      </c>
      <c r="H1754" s="64">
        <f t="shared" si="72"/>
        <v>9.0684000000000005</v>
      </c>
    </row>
    <row r="1755" spans="1:8" ht="40.5" customHeight="1">
      <c r="A1755" s="62"/>
      <c r="B1755" s="61" t="s">
        <v>165</v>
      </c>
      <c r="C1755" s="62"/>
      <c r="D1755" s="63">
        <v>2</v>
      </c>
      <c r="E1755" s="63">
        <v>0.66</v>
      </c>
      <c r="F1755" s="63">
        <v>0.33</v>
      </c>
      <c r="G1755" s="63">
        <v>0</v>
      </c>
      <c r="H1755" s="64">
        <v>0.22</v>
      </c>
    </row>
    <row r="1756" spans="1:8" ht="40.5" customHeight="1">
      <c r="A1756" s="62"/>
      <c r="B1756" s="61" t="s">
        <v>178</v>
      </c>
      <c r="C1756" s="62"/>
      <c r="D1756" s="63">
        <v>2</v>
      </c>
      <c r="E1756" s="63">
        <v>1</v>
      </c>
      <c r="F1756" s="63">
        <v>0.83</v>
      </c>
      <c r="G1756" s="63">
        <v>0.5</v>
      </c>
      <c r="H1756" s="64">
        <f t="shared" ref="H1756:H1767" si="73">(E1756+F1756)*D1756*G1756</f>
        <v>1.83</v>
      </c>
    </row>
    <row r="1757" spans="1:8" ht="40.5" customHeight="1">
      <c r="A1757" s="62"/>
      <c r="B1757" s="61" t="s">
        <v>179</v>
      </c>
      <c r="C1757" s="62"/>
      <c r="D1757" s="63">
        <v>2</v>
      </c>
      <c r="E1757" s="63">
        <v>1</v>
      </c>
      <c r="F1757" s="63">
        <v>0.83</v>
      </c>
      <c r="G1757" s="63">
        <v>8.58</v>
      </c>
      <c r="H1757" s="64">
        <f t="shared" si="73"/>
        <v>31.402800000000003</v>
      </c>
    </row>
    <row r="1758" spans="1:8" ht="40.5" customHeight="1">
      <c r="A1758" s="62"/>
      <c r="B1758" s="61" t="s">
        <v>180</v>
      </c>
      <c r="C1758" s="62"/>
      <c r="D1758" s="63">
        <v>2</v>
      </c>
      <c r="E1758" s="63">
        <v>0.91</v>
      </c>
      <c r="F1758" s="63">
        <v>0.83</v>
      </c>
      <c r="G1758" s="63">
        <v>1</v>
      </c>
      <c r="H1758" s="64">
        <f t="shared" si="73"/>
        <v>3.48</v>
      </c>
    </row>
    <row r="1759" spans="1:8" ht="40.5" customHeight="1">
      <c r="A1759" s="62"/>
      <c r="B1759" s="61" t="s">
        <v>181</v>
      </c>
      <c r="C1759" s="62"/>
      <c r="D1759" s="63">
        <v>2</v>
      </c>
      <c r="E1759" s="63">
        <v>0.83</v>
      </c>
      <c r="F1759" s="63">
        <v>0.83</v>
      </c>
      <c r="G1759" s="63">
        <v>9</v>
      </c>
      <c r="H1759" s="64">
        <f t="shared" si="73"/>
        <v>29.88</v>
      </c>
    </row>
    <row r="1760" spans="1:8" ht="40.5" customHeight="1">
      <c r="A1760" s="62"/>
      <c r="B1760" s="61" t="s">
        <v>182</v>
      </c>
      <c r="C1760" s="65"/>
      <c r="D1760" s="63">
        <v>2</v>
      </c>
      <c r="E1760" s="63">
        <v>0.83</v>
      </c>
      <c r="F1760" s="63">
        <v>0.83</v>
      </c>
      <c r="G1760" s="63">
        <v>1.41</v>
      </c>
      <c r="H1760" s="64">
        <f t="shared" si="73"/>
        <v>4.6811999999999996</v>
      </c>
    </row>
    <row r="1761" spans="1:8" ht="40.5" customHeight="1">
      <c r="A1761" s="62"/>
      <c r="B1761" s="61" t="s">
        <v>181</v>
      </c>
      <c r="C1761" s="62"/>
      <c r="D1761" s="63">
        <v>2</v>
      </c>
      <c r="E1761" s="63">
        <v>0.83</v>
      </c>
      <c r="F1761" s="63">
        <v>0.83</v>
      </c>
      <c r="G1761" s="63">
        <v>34.909999999999997</v>
      </c>
      <c r="H1761" s="64">
        <f t="shared" si="73"/>
        <v>115.90119999999999</v>
      </c>
    </row>
    <row r="1762" spans="1:8" ht="40.5" customHeight="1">
      <c r="A1762" s="62"/>
      <c r="B1762" s="61" t="s">
        <v>182</v>
      </c>
      <c r="C1762" s="65"/>
      <c r="D1762" s="63">
        <v>2</v>
      </c>
      <c r="E1762" s="63">
        <v>0.83</v>
      </c>
      <c r="F1762" s="63">
        <v>0.83</v>
      </c>
      <c r="G1762" s="63">
        <v>1.41</v>
      </c>
      <c r="H1762" s="64">
        <f t="shared" si="73"/>
        <v>4.6811999999999996</v>
      </c>
    </row>
    <row r="1763" spans="1:8" ht="40.5" customHeight="1">
      <c r="A1763" s="62"/>
      <c r="B1763" s="61" t="s">
        <v>181</v>
      </c>
      <c r="C1763" s="62"/>
      <c r="D1763" s="63">
        <v>2</v>
      </c>
      <c r="E1763" s="63">
        <v>0.83</v>
      </c>
      <c r="F1763" s="63">
        <v>0.83</v>
      </c>
      <c r="G1763" s="63">
        <v>7.58</v>
      </c>
      <c r="H1763" s="64">
        <f t="shared" si="73"/>
        <v>25.165599999999998</v>
      </c>
    </row>
    <row r="1764" spans="1:8" ht="40.5" customHeight="1">
      <c r="A1764" s="62"/>
      <c r="B1764" s="61" t="s">
        <v>183</v>
      </c>
      <c r="C1764" s="62"/>
      <c r="D1764" s="63">
        <v>2</v>
      </c>
      <c r="E1764" s="63">
        <v>0.83</v>
      </c>
      <c r="F1764" s="63">
        <v>0.66</v>
      </c>
      <c r="G1764" s="63">
        <v>1</v>
      </c>
      <c r="H1764" s="64">
        <f t="shared" si="73"/>
        <v>2.98</v>
      </c>
    </row>
    <row r="1765" spans="1:8" ht="40.5" customHeight="1">
      <c r="A1765" s="62"/>
      <c r="B1765" s="61" t="s">
        <v>184</v>
      </c>
      <c r="C1765" s="62"/>
      <c r="D1765" s="63">
        <v>2</v>
      </c>
      <c r="E1765" s="63">
        <v>0.66</v>
      </c>
      <c r="F1765" s="63">
        <v>0.66</v>
      </c>
      <c r="G1765" s="63">
        <v>8.16</v>
      </c>
      <c r="H1765" s="64">
        <f t="shared" si="73"/>
        <v>21.542400000000001</v>
      </c>
    </row>
    <row r="1766" spans="1:8" ht="40.5" customHeight="1">
      <c r="A1766" s="62"/>
      <c r="B1766" s="61" t="s">
        <v>185</v>
      </c>
      <c r="C1766" s="62"/>
      <c r="D1766" s="63">
        <v>2</v>
      </c>
      <c r="E1766" s="63">
        <v>0.66</v>
      </c>
      <c r="F1766" s="63">
        <v>0.5</v>
      </c>
      <c r="G1766" s="63">
        <v>1</v>
      </c>
      <c r="H1766" s="64">
        <f t="shared" si="73"/>
        <v>2.3200000000000003</v>
      </c>
    </row>
    <row r="1767" spans="1:8" ht="40.5" customHeight="1">
      <c r="A1767" s="62"/>
      <c r="B1767" s="61" t="s">
        <v>164</v>
      </c>
      <c r="C1767" s="62"/>
      <c r="D1767" s="63">
        <v>2</v>
      </c>
      <c r="E1767" s="63">
        <v>0.66</v>
      </c>
      <c r="F1767" s="63">
        <v>0.33</v>
      </c>
      <c r="G1767" s="63">
        <v>5.5</v>
      </c>
      <c r="H1767" s="64">
        <f t="shared" si="73"/>
        <v>10.89</v>
      </c>
    </row>
    <row r="1768" spans="1:8" ht="40.5" customHeight="1">
      <c r="A1768" s="62"/>
      <c r="B1768" s="61" t="s">
        <v>165</v>
      </c>
      <c r="C1768" s="62"/>
      <c r="D1768" s="63">
        <v>2</v>
      </c>
      <c r="E1768" s="63">
        <v>0.66</v>
      </c>
      <c r="F1768" s="63">
        <v>0.33</v>
      </c>
      <c r="G1768" s="63">
        <v>0</v>
      </c>
      <c r="H1768" s="64">
        <v>0.22</v>
      </c>
    </row>
    <row r="1769" spans="1:8" ht="40.5" customHeight="1">
      <c r="A1769" s="62"/>
      <c r="B1769" s="61" t="s">
        <v>175</v>
      </c>
      <c r="C1769" s="62"/>
      <c r="D1769" s="63">
        <v>2</v>
      </c>
      <c r="E1769" s="63">
        <v>0.66</v>
      </c>
      <c r="F1769" s="63">
        <v>0.5</v>
      </c>
      <c r="G1769" s="63">
        <v>0.5</v>
      </c>
      <c r="H1769" s="64">
        <f t="shared" ref="H1769:H1772" si="74">(E1769+F1769)*D1769*G1769</f>
        <v>1.1600000000000001</v>
      </c>
    </row>
    <row r="1770" spans="1:8" ht="40.5" customHeight="1">
      <c r="A1770" s="62"/>
      <c r="B1770" s="61" t="s">
        <v>176</v>
      </c>
      <c r="C1770" s="62"/>
      <c r="D1770" s="63">
        <v>2</v>
      </c>
      <c r="E1770" s="63">
        <v>0.66</v>
      </c>
      <c r="F1770" s="63">
        <v>0.5</v>
      </c>
      <c r="G1770" s="63">
        <v>4.66</v>
      </c>
      <c r="H1770" s="64">
        <f t="shared" si="74"/>
        <v>10.811200000000001</v>
      </c>
    </row>
    <row r="1771" spans="1:8" ht="40.5" customHeight="1">
      <c r="A1771" s="62"/>
      <c r="B1771" s="61" t="s">
        <v>186</v>
      </c>
      <c r="C1771" s="62"/>
      <c r="D1771" s="63">
        <v>2</v>
      </c>
      <c r="E1771" s="63">
        <v>0.57999999999999996</v>
      </c>
      <c r="F1771" s="63">
        <v>0.5</v>
      </c>
      <c r="G1771" s="63">
        <v>1</v>
      </c>
      <c r="H1771" s="64">
        <f t="shared" si="74"/>
        <v>2.16</v>
      </c>
    </row>
    <row r="1772" spans="1:8" ht="40.5" customHeight="1">
      <c r="A1772" s="62"/>
      <c r="B1772" s="61" t="s">
        <v>164</v>
      </c>
      <c r="C1772" s="62"/>
      <c r="D1772" s="63">
        <v>2</v>
      </c>
      <c r="E1772" s="63">
        <v>0.66</v>
      </c>
      <c r="F1772" s="63">
        <v>0.33</v>
      </c>
      <c r="G1772" s="63">
        <v>8.91</v>
      </c>
      <c r="H1772" s="64">
        <f t="shared" si="74"/>
        <v>17.6418</v>
      </c>
    </row>
    <row r="1773" spans="1:8" ht="40.5" customHeight="1">
      <c r="A1773" s="62"/>
      <c r="B1773" s="61" t="s">
        <v>165</v>
      </c>
      <c r="C1773" s="62"/>
      <c r="D1773" s="63">
        <v>2</v>
      </c>
      <c r="E1773" s="63">
        <v>0.66</v>
      </c>
      <c r="F1773" s="63">
        <v>0.33</v>
      </c>
      <c r="G1773" s="63">
        <v>0</v>
      </c>
      <c r="H1773" s="64">
        <v>0.22</v>
      </c>
    </row>
    <row r="1774" spans="1:8" ht="40.5" customHeight="1">
      <c r="A1774" s="62"/>
      <c r="B1774" s="61" t="s">
        <v>175</v>
      </c>
      <c r="C1774" s="62"/>
      <c r="D1774" s="63">
        <v>2</v>
      </c>
      <c r="E1774" s="63">
        <v>0.66</v>
      </c>
      <c r="F1774" s="63">
        <v>0.5</v>
      </c>
      <c r="G1774" s="63">
        <v>0.5</v>
      </c>
      <c r="H1774" s="64">
        <f t="shared" ref="H1774:H1777" si="75">(E1774+F1774)*D1774*G1774</f>
        <v>1.1600000000000001</v>
      </c>
    </row>
    <row r="1775" spans="1:8" ht="40.5" customHeight="1">
      <c r="A1775" s="62"/>
      <c r="B1775" s="61" t="s">
        <v>176</v>
      </c>
      <c r="C1775" s="62"/>
      <c r="D1775" s="63">
        <v>2</v>
      </c>
      <c r="E1775" s="63">
        <v>0.66</v>
      </c>
      <c r="F1775" s="63">
        <v>0.5</v>
      </c>
      <c r="G1775" s="63">
        <v>6.33</v>
      </c>
      <c r="H1775" s="64">
        <f t="shared" si="75"/>
        <v>14.685600000000003</v>
      </c>
    </row>
    <row r="1776" spans="1:8" ht="40.5" customHeight="1">
      <c r="A1776" s="62"/>
      <c r="B1776" s="61" t="s">
        <v>186</v>
      </c>
      <c r="C1776" s="62"/>
      <c r="D1776" s="63">
        <v>2</v>
      </c>
      <c r="E1776" s="63">
        <v>0.57999999999999996</v>
      </c>
      <c r="F1776" s="63">
        <v>0.5</v>
      </c>
      <c r="G1776" s="63">
        <v>1</v>
      </c>
      <c r="H1776" s="64">
        <f t="shared" si="75"/>
        <v>2.16</v>
      </c>
    </row>
    <row r="1777" spans="1:8" ht="40.5" customHeight="1">
      <c r="A1777" s="62"/>
      <c r="B1777" s="61" t="s">
        <v>164</v>
      </c>
      <c r="C1777" s="62"/>
      <c r="D1777" s="63">
        <v>2</v>
      </c>
      <c r="E1777" s="63">
        <v>0.66</v>
      </c>
      <c r="F1777" s="63">
        <v>0.33</v>
      </c>
      <c r="G1777" s="63">
        <v>6.66</v>
      </c>
      <c r="H1777" s="64">
        <f t="shared" si="75"/>
        <v>13.1868</v>
      </c>
    </row>
    <row r="1778" spans="1:8" ht="40.5" customHeight="1">
      <c r="A1778" s="62"/>
      <c r="B1778" s="61" t="s">
        <v>165</v>
      </c>
      <c r="C1778" s="62"/>
      <c r="D1778" s="63">
        <v>2</v>
      </c>
      <c r="E1778" s="63">
        <v>0.66</v>
      </c>
      <c r="F1778" s="63">
        <v>0.33</v>
      </c>
      <c r="G1778" s="63">
        <v>0</v>
      </c>
      <c r="H1778" s="64">
        <v>0.22</v>
      </c>
    </row>
    <row r="1779" spans="1:8" ht="40.5" customHeight="1">
      <c r="A1779" s="62"/>
      <c r="B1779" s="61" t="s">
        <v>175</v>
      </c>
      <c r="C1779" s="62"/>
      <c r="D1779" s="63">
        <v>2</v>
      </c>
      <c r="E1779" s="63">
        <v>0.66</v>
      </c>
      <c r="F1779" s="63">
        <v>0.5</v>
      </c>
      <c r="G1779" s="63">
        <v>0.5</v>
      </c>
      <c r="H1779" s="64">
        <f t="shared" ref="H1779:H1780" si="76">(E1779+F1779)*D1779*G1779</f>
        <v>1.1600000000000001</v>
      </c>
    </row>
    <row r="1780" spans="1:8" ht="40.5" customHeight="1">
      <c r="A1780" s="62"/>
      <c r="B1780" s="61" t="s">
        <v>176</v>
      </c>
      <c r="C1780" s="62"/>
      <c r="D1780" s="63">
        <v>2</v>
      </c>
      <c r="E1780" s="63">
        <v>0.66</v>
      </c>
      <c r="F1780" s="63">
        <v>0.5</v>
      </c>
      <c r="G1780" s="63">
        <v>0.83</v>
      </c>
      <c r="H1780" s="64">
        <f t="shared" si="76"/>
        <v>1.9256000000000002</v>
      </c>
    </row>
    <row r="1781" spans="1:8" ht="40.5" customHeight="1">
      <c r="A1781" s="62"/>
      <c r="B1781" s="61" t="s">
        <v>177</v>
      </c>
      <c r="C1781" s="62"/>
      <c r="D1781" s="63">
        <v>2</v>
      </c>
      <c r="E1781" s="63">
        <v>0.66</v>
      </c>
      <c r="F1781" s="63">
        <v>0.5</v>
      </c>
      <c r="G1781" s="63">
        <v>0</v>
      </c>
      <c r="H1781" s="64">
        <v>0.33</v>
      </c>
    </row>
    <row r="1782" spans="1:8" ht="40.5" customHeight="1">
      <c r="A1782" s="62"/>
      <c r="B1782" s="61" t="s">
        <v>187</v>
      </c>
      <c r="C1782" s="62"/>
      <c r="D1782" s="63">
        <v>2</v>
      </c>
      <c r="E1782" s="63">
        <v>1.1599999999999999</v>
      </c>
      <c r="F1782" s="63">
        <v>0.66</v>
      </c>
      <c r="G1782" s="63">
        <v>19.329999999999998</v>
      </c>
      <c r="H1782" s="64">
        <f t="shared" ref="H1782:H1792" si="77">(E1782+F1782)*D1782*G1782</f>
        <v>70.361199999999982</v>
      </c>
    </row>
    <row r="1783" spans="1:8" ht="40.5" customHeight="1">
      <c r="A1783" s="62"/>
      <c r="B1783" s="61" t="s">
        <v>188</v>
      </c>
      <c r="C1783" s="65"/>
      <c r="D1783" s="63">
        <v>2</v>
      </c>
      <c r="E1783" s="63">
        <v>1.1599999999999999</v>
      </c>
      <c r="F1783" s="63">
        <v>0.66</v>
      </c>
      <c r="G1783" s="63">
        <v>0.95</v>
      </c>
      <c r="H1783" s="64">
        <f t="shared" si="77"/>
        <v>3.4579999999999997</v>
      </c>
    </row>
    <row r="1784" spans="1:8" ht="40.5" customHeight="1">
      <c r="A1784" s="62"/>
      <c r="B1784" s="61" t="s">
        <v>187</v>
      </c>
      <c r="C1784" s="62"/>
      <c r="D1784" s="63">
        <v>2</v>
      </c>
      <c r="E1784" s="63">
        <v>1.1599999999999999</v>
      </c>
      <c r="F1784" s="63">
        <v>0.66</v>
      </c>
      <c r="G1784" s="63">
        <v>1</v>
      </c>
      <c r="H1784" s="64">
        <f t="shared" si="77"/>
        <v>3.6399999999999997</v>
      </c>
    </row>
    <row r="1785" spans="1:8" ht="40.5" customHeight="1">
      <c r="A1785" s="62"/>
      <c r="B1785" s="61" t="s">
        <v>188</v>
      </c>
      <c r="C1785" s="65"/>
      <c r="D1785" s="63">
        <v>2</v>
      </c>
      <c r="E1785" s="63">
        <v>1.1599999999999999</v>
      </c>
      <c r="F1785" s="63">
        <v>0.66</v>
      </c>
      <c r="G1785" s="63">
        <v>0.95</v>
      </c>
      <c r="H1785" s="64">
        <f t="shared" si="77"/>
        <v>3.4579999999999997</v>
      </c>
    </row>
    <row r="1786" spans="1:8" ht="40.5" customHeight="1">
      <c r="A1786" s="62"/>
      <c r="B1786" s="61" t="s">
        <v>187</v>
      </c>
      <c r="C1786" s="62"/>
      <c r="D1786" s="63">
        <v>2</v>
      </c>
      <c r="E1786" s="63">
        <v>1.1599999999999999</v>
      </c>
      <c r="F1786" s="63">
        <v>0.66</v>
      </c>
      <c r="G1786" s="63">
        <v>3.08</v>
      </c>
      <c r="H1786" s="64">
        <f t="shared" si="77"/>
        <v>11.2112</v>
      </c>
    </row>
    <row r="1787" spans="1:8" ht="40.5" customHeight="1">
      <c r="A1787" s="62"/>
      <c r="B1787" s="61" t="s">
        <v>188</v>
      </c>
      <c r="C1787" s="65"/>
      <c r="D1787" s="63">
        <v>2</v>
      </c>
      <c r="E1787" s="63">
        <v>1.1599999999999999</v>
      </c>
      <c r="F1787" s="63">
        <v>0.66</v>
      </c>
      <c r="G1787" s="63">
        <v>0.95</v>
      </c>
      <c r="H1787" s="64">
        <f t="shared" si="77"/>
        <v>3.4579999999999997</v>
      </c>
    </row>
    <row r="1788" spans="1:8" ht="40.5" customHeight="1">
      <c r="A1788" s="62"/>
      <c r="B1788" s="61" t="s">
        <v>187</v>
      </c>
      <c r="C1788" s="62"/>
      <c r="D1788" s="63">
        <v>2</v>
      </c>
      <c r="E1788" s="63">
        <v>1.1599999999999999</v>
      </c>
      <c r="F1788" s="63">
        <v>0.66</v>
      </c>
      <c r="G1788" s="63">
        <v>1</v>
      </c>
      <c r="H1788" s="64">
        <f t="shared" si="77"/>
        <v>3.6399999999999997</v>
      </c>
    </row>
    <row r="1789" spans="1:8" ht="40.5" customHeight="1">
      <c r="A1789" s="62"/>
      <c r="B1789" s="61" t="s">
        <v>188</v>
      </c>
      <c r="C1789" s="65"/>
      <c r="D1789" s="63">
        <v>2</v>
      </c>
      <c r="E1789" s="63">
        <v>1.1599999999999999</v>
      </c>
      <c r="F1789" s="63">
        <v>0.66</v>
      </c>
      <c r="G1789" s="63">
        <v>0.95</v>
      </c>
      <c r="H1789" s="64">
        <f t="shared" si="77"/>
        <v>3.4579999999999997</v>
      </c>
    </row>
    <row r="1790" spans="1:8" ht="40.5" customHeight="1">
      <c r="A1790" s="62"/>
      <c r="B1790" s="61" t="s">
        <v>187</v>
      </c>
      <c r="C1790" s="62"/>
      <c r="D1790" s="63">
        <v>2</v>
      </c>
      <c r="E1790" s="63">
        <v>1.1599999999999999</v>
      </c>
      <c r="F1790" s="63">
        <v>0.66</v>
      </c>
      <c r="G1790" s="63">
        <v>6.5</v>
      </c>
      <c r="H1790" s="64">
        <f t="shared" si="77"/>
        <v>23.659999999999997</v>
      </c>
    </row>
    <row r="1791" spans="1:8" ht="40.5" customHeight="1">
      <c r="A1791" s="62"/>
      <c r="B1791" s="61" t="s">
        <v>166</v>
      </c>
      <c r="C1791" s="62"/>
      <c r="D1791" s="63">
        <v>2</v>
      </c>
      <c r="E1791" s="63">
        <v>0.91</v>
      </c>
      <c r="F1791" s="63">
        <v>0.75</v>
      </c>
      <c r="G1791" s="63">
        <v>1</v>
      </c>
      <c r="H1791" s="64">
        <f t="shared" si="77"/>
        <v>3.3200000000000003</v>
      </c>
    </row>
    <row r="1792" spans="1:8" ht="40.5" customHeight="1">
      <c r="A1792" s="62"/>
      <c r="B1792" s="61" t="s">
        <v>189</v>
      </c>
      <c r="C1792" s="62"/>
      <c r="D1792" s="63">
        <v>2</v>
      </c>
      <c r="E1792" s="63">
        <v>1.1599999999999999</v>
      </c>
      <c r="F1792" s="63">
        <v>0.33</v>
      </c>
      <c r="G1792" s="63">
        <v>9.33</v>
      </c>
      <c r="H1792" s="64">
        <f t="shared" si="77"/>
        <v>27.8034</v>
      </c>
    </row>
    <row r="1793" spans="1:8" ht="40.5" customHeight="1">
      <c r="A1793" s="62"/>
      <c r="B1793" s="61" t="s">
        <v>190</v>
      </c>
      <c r="C1793" s="62"/>
      <c r="D1793" s="63">
        <v>2</v>
      </c>
      <c r="E1793" s="63">
        <v>1.1599999999999999</v>
      </c>
      <c r="F1793" s="63">
        <v>0.33</v>
      </c>
      <c r="G1793" s="63">
        <v>0</v>
      </c>
      <c r="H1793" s="64">
        <v>0.89</v>
      </c>
    </row>
    <row r="1794" spans="1:8" ht="53.25" customHeight="1">
      <c r="A1794" s="62"/>
      <c r="B1794" s="133" t="s">
        <v>128</v>
      </c>
      <c r="C1794" s="134" t="s">
        <v>173</v>
      </c>
      <c r="D1794" s="133"/>
      <c r="E1794" s="135"/>
      <c r="F1794" s="135"/>
      <c r="G1794" s="135"/>
      <c r="H1794" s="67">
        <f>SUM(H1738:H1793)</f>
        <v>630.03239999999994</v>
      </c>
    </row>
    <row r="1795" spans="1:8" s="35" customFormat="1" ht="48" customHeight="1">
      <c r="A1795" s="670" t="s">
        <v>146</v>
      </c>
      <c r="B1795" s="671"/>
      <c r="C1795" s="671"/>
      <c r="D1795" s="671"/>
      <c r="E1795" s="671"/>
      <c r="F1795" s="671"/>
      <c r="G1795" s="671"/>
      <c r="H1795" s="672"/>
    </row>
    <row r="1796" spans="1:8" s="35" customFormat="1" ht="48" customHeight="1">
      <c r="A1796" s="721" t="s">
        <v>145</v>
      </c>
      <c r="B1796" s="722"/>
      <c r="C1796" s="722"/>
      <c r="D1796" s="722"/>
      <c r="E1796" s="722"/>
      <c r="F1796" s="722"/>
      <c r="G1796" s="722"/>
      <c r="H1796" s="723"/>
    </row>
    <row r="1797" spans="1:8" s="35" customFormat="1" ht="48" customHeight="1">
      <c r="A1797" s="676"/>
      <c r="B1797" s="677"/>
      <c r="C1797" s="677"/>
      <c r="D1797" s="677"/>
      <c r="E1797" s="677"/>
      <c r="F1797" s="677"/>
      <c r="G1797" s="677"/>
      <c r="H1797" s="678"/>
    </row>
    <row r="1798" spans="1:8" s="35" customFormat="1" ht="48" customHeight="1">
      <c r="A1798" s="679"/>
      <c r="B1798" s="679"/>
      <c r="C1798" s="679"/>
      <c r="D1798" s="679"/>
      <c r="E1798" s="679"/>
      <c r="F1798" s="679"/>
      <c r="G1798" s="679"/>
      <c r="H1798" s="679"/>
    </row>
    <row r="1799" spans="1:8" s="35" customFormat="1" ht="48" customHeight="1">
      <c r="A1799" s="724" t="s">
        <v>144</v>
      </c>
      <c r="B1799" s="724"/>
      <c r="C1799" s="720" t="s">
        <v>143</v>
      </c>
      <c r="D1799" s="720"/>
      <c r="E1799" s="720"/>
      <c r="F1799" s="724" t="s">
        <v>142</v>
      </c>
      <c r="G1799" s="724"/>
      <c r="H1799" s="389">
        <v>45194</v>
      </c>
    </row>
    <row r="1800" spans="1:8" s="35" customFormat="1" ht="35.25">
      <c r="A1800" s="724" t="s">
        <v>141</v>
      </c>
      <c r="B1800" s="724"/>
      <c r="C1800" s="720"/>
      <c r="D1800" s="720"/>
      <c r="E1800" s="720"/>
      <c r="F1800" s="724" t="s">
        <v>140</v>
      </c>
      <c r="G1800" s="724"/>
      <c r="H1800" s="390"/>
    </row>
    <row r="1801" spans="1:8" s="35" customFormat="1" ht="48" customHeight="1">
      <c r="A1801" s="724" t="s">
        <v>139</v>
      </c>
      <c r="B1801" s="724"/>
      <c r="C1801" s="720"/>
      <c r="D1801" s="720"/>
      <c r="E1801" s="720"/>
      <c r="F1801" s="725" t="s">
        <v>138</v>
      </c>
      <c r="G1801" s="725"/>
      <c r="H1801" s="391"/>
    </row>
    <row r="1802" spans="1:8" s="35" customFormat="1" ht="48" customHeight="1">
      <c r="A1802" s="720" t="s">
        <v>137</v>
      </c>
      <c r="B1802" s="726" t="s">
        <v>108</v>
      </c>
      <c r="C1802" s="726" t="s">
        <v>109</v>
      </c>
      <c r="D1802" s="726" t="s">
        <v>136</v>
      </c>
      <c r="E1802" s="726"/>
      <c r="F1802" s="726"/>
      <c r="G1802" s="726"/>
      <c r="H1802" s="720" t="s">
        <v>135</v>
      </c>
    </row>
    <row r="1803" spans="1:8" s="35" customFormat="1" ht="48" customHeight="1">
      <c r="A1803" s="720"/>
      <c r="B1803" s="726"/>
      <c r="C1803" s="726"/>
      <c r="D1803" s="392" t="s">
        <v>7</v>
      </c>
      <c r="E1803" s="392" t="s">
        <v>150</v>
      </c>
      <c r="F1803" s="392" t="s">
        <v>265</v>
      </c>
      <c r="G1803" s="392" t="s">
        <v>134</v>
      </c>
      <c r="H1803" s="720"/>
    </row>
    <row r="1804" spans="1:8" s="35" customFormat="1" ht="48" customHeight="1">
      <c r="A1804" s="46"/>
      <c r="B1804" s="51" t="s">
        <v>129</v>
      </c>
      <c r="C1804" s="47"/>
      <c r="D1804" s="47"/>
      <c r="E1804" s="47"/>
      <c r="F1804" s="47"/>
      <c r="G1804" s="47"/>
      <c r="H1804" s="48"/>
    </row>
    <row r="1805" spans="1:8" s="35" customFormat="1" ht="48" customHeight="1">
      <c r="A1805" s="393"/>
      <c r="B1805" s="394"/>
      <c r="C1805" s="395"/>
      <c r="D1805" s="47"/>
      <c r="E1805" s="47"/>
      <c r="F1805" s="47"/>
      <c r="G1805" s="47"/>
      <c r="H1805" s="48"/>
    </row>
    <row r="1806" spans="1:8" s="35" customFormat="1" ht="173.25" customHeight="1">
      <c r="A1806" s="52">
        <v>11</v>
      </c>
      <c r="B1806" s="53" t="s">
        <v>50</v>
      </c>
      <c r="C1806" s="54"/>
      <c r="D1806" s="47"/>
      <c r="E1806" s="47"/>
      <c r="F1806" s="47"/>
      <c r="G1806" s="47"/>
      <c r="H1806" s="48"/>
    </row>
    <row r="1807" spans="1:8" s="35" customFormat="1" ht="48" customHeight="1">
      <c r="A1807" s="54"/>
      <c r="B1807" s="187" t="s">
        <v>484</v>
      </c>
      <c r="C1807" s="54"/>
      <c r="D1807" s="47"/>
      <c r="E1807" s="47"/>
      <c r="F1807" s="47"/>
      <c r="G1807" s="47"/>
      <c r="H1807" s="48"/>
    </row>
    <row r="1808" spans="1:8" s="35" customFormat="1" ht="48" customHeight="1">
      <c r="A1808" s="54"/>
      <c r="B1808" s="396" t="s">
        <v>500</v>
      </c>
      <c r="C1808" s="45"/>
      <c r="D1808" s="49">
        <v>2</v>
      </c>
      <c r="E1808" s="49">
        <v>2</v>
      </c>
      <c r="F1808" s="49">
        <v>0.66</v>
      </c>
      <c r="G1808" s="49">
        <v>0.5</v>
      </c>
      <c r="H1808" s="55">
        <f t="shared" ref="H1808:H1871" si="78">(E1808+F1808)*D1808*G1808</f>
        <v>2.66</v>
      </c>
    </row>
    <row r="1809" spans="1:8" s="35" customFormat="1" ht="48" customHeight="1">
      <c r="A1809" s="54"/>
      <c r="B1809" s="396" t="s">
        <v>500</v>
      </c>
      <c r="C1809" s="45"/>
      <c r="D1809" s="49">
        <v>2</v>
      </c>
      <c r="E1809" s="49">
        <v>2</v>
      </c>
      <c r="F1809" s="49">
        <v>0.66</v>
      </c>
      <c r="G1809" s="49">
        <v>0.5</v>
      </c>
      <c r="H1809" s="55">
        <f t="shared" si="78"/>
        <v>2.66</v>
      </c>
    </row>
    <row r="1810" spans="1:8" s="35" customFormat="1" ht="48" customHeight="1">
      <c r="A1810" s="54"/>
      <c r="B1810" s="396" t="s">
        <v>501</v>
      </c>
      <c r="C1810" s="45"/>
      <c r="D1810" s="49">
        <v>2</v>
      </c>
      <c r="E1810" s="49">
        <v>1.5</v>
      </c>
      <c r="F1810" s="49">
        <v>0.66</v>
      </c>
      <c r="G1810" s="49">
        <v>0.5</v>
      </c>
      <c r="H1810" s="55">
        <f t="shared" si="78"/>
        <v>2.16</v>
      </c>
    </row>
    <row r="1811" spans="1:8" s="35" customFormat="1" ht="48" customHeight="1">
      <c r="A1811" s="54"/>
      <c r="B1811" s="396" t="s">
        <v>501</v>
      </c>
      <c r="C1811" s="45"/>
      <c r="D1811" s="49">
        <v>2</v>
      </c>
      <c r="E1811" s="49">
        <v>1.5</v>
      </c>
      <c r="F1811" s="49">
        <v>0.66</v>
      </c>
      <c r="G1811" s="49">
        <v>0.5</v>
      </c>
      <c r="H1811" s="55">
        <f t="shared" si="78"/>
        <v>2.16</v>
      </c>
    </row>
    <row r="1812" spans="1:8" s="35" customFormat="1" ht="48" customHeight="1">
      <c r="A1812" s="54"/>
      <c r="B1812" s="396" t="s">
        <v>502</v>
      </c>
      <c r="C1812" s="45"/>
      <c r="D1812" s="49">
        <v>2</v>
      </c>
      <c r="E1812" s="49">
        <v>1.5</v>
      </c>
      <c r="F1812" s="49">
        <v>0.5</v>
      </c>
      <c r="G1812" s="49">
        <v>0.5</v>
      </c>
      <c r="H1812" s="55">
        <f t="shared" si="78"/>
        <v>2</v>
      </c>
    </row>
    <row r="1813" spans="1:8" s="35" customFormat="1" ht="48" customHeight="1">
      <c r="A1813" s="54"/>
      <c r="B1813" s="396" t="s">
        <v>502</v>
      </c>
      <c r="C1813" s="45"/>
      <c r="D1813" s="49">
        <v>2</v>
      </c>
      <c r="E1813" s="49">
        <v>1.5</v>
      </c>
      <c r="F1813" s="49">
        <v>0.5</v>
      </c>
      <c r="G1813" s="49">
        <v>0.5</v>
      </c>
      <c r="H1813" s="55">
        <f t="shared" si="78"/>
        <v>2</v>
      </c>
    </row>
    <row r="1814" spans="1:8" s="35" customFormat="1" ht="48" customHeight="1">
      <c r="A1814" s="54"/>
      <c r="B1814" s="396" t="s">
        <v>502</v>
      </c>
      <c r="C1814" s="45"/>
      <c r="D1814" s="49">
        <v>2</v>
      </c>
      <c r="E1814" s="49">
        <v>1.5</v>
      </c>
      <c r="F1814" s="49">
        <v>0.5</v>
      </c>
      <c r="G1814" s="49">
        <v>0.5</v>
      </c>
      <c r="H1814" s="55">
        <f t="shared" si="78"/>
        <v>2</v>
      </c>
    </row>
    <row r="1815" spans="1:8" s="35" customFormat="1" ht="48" customHeight="1">
      <c r="A1815" s="54"/>
      <c r="B1815" s="396" t="s">
        <v>502</v>
      </c>
      <c r="C1815" s="45"/>
      <c r="D1815" s="49">
        <v>2</v>
      </c>
      <c r="E1815" s="49">
        <v>1.5</v>
      </c>
      <c r="F1815" s="49">
        <v>0.5</v>
      </c>
      <c r="G1815" s="49">
        <v>0.5</v>
      </c>
      <c r="H1815" s="55">
        <f t="shared" si="78"/>
        <v>2</v>
      </c>
    </row>
    <row r="1816" spans="1:8" s="35" customFormat="1" ht="48" customHeight="1">
      <c r="A1816" s="54"/>
      <c r="B1816" s="396" t="s">
        <v>502</v>
      </c>
      <c r="C1816" s="45"/>
      <c r="D1816" s="49">
        <v>2</v>
      </c>
      <c r="E1816" s="49">
        <v>1.5</v>
      </c>
      <c r="F1816" s="49">
        <v>0.5</v>
      </c>
      <c r="G1816" s="49">
        <v>0.5</v>
      </c>
      <c r="H1816" s="55">
        <f t="shared" si="78"/>
        <v>2</v>
      </c>
    </row>
    <row r="1817" spans="1:8" s="35" customFormat="1" ht="48" customHeight="1">
      <c r="A1817" s="54"/>
      <c r="B1817" s="396" t="s">
        <v>502</v>
      </c>
      <c r="C1817" s="45"/>
      <c r="D1817" s="49">
        <v>2</v>
      </c>
      <c r="E1817" s="49">
        <v>1.5</v>
      </c>
      <c r="F1817" s="49">
        <v>0.5</v>
      </c>
      <c r="G1817" s="49">
        <v>0.5</v>
      </c>
      <c r="H1817" s="55">
        <f t="shared" si="78"/>
        <v>2</v>
      </c>
    </row>
    <row r="1818" spans="1:8" s="35" customFormat="1" ht="48" customHeight="1">
      <c r="A1818" s="54"/>
      <c r="B1818" s="396" t="s">
        <v>502</v>
      </c>
      <c r="C1818" s="45"/>
      <c r="D1818" s="49">
        <v>2</v>
      </c>
      <c r="E1818" s="49">
        <v>1.5</v>
      </c>
      <c r="F1818" s="49">
        <v>0.5</v>
      </c>
      <c r="G1818" s="49">
        <v>0.5</v>
      </c>
      <c r="H1818" s="55">
        <f t="shared" si="78"/>
        <v>2</v>
      </c>
    </row>
    <row r="1819" spans="1:8" s="35" customFormat="1" ht="48" customHeight="1">
      <c r="A1819" s="54"/>
      <c r="B1819" s="396" t="s">
        <v>503</v>
      </c>
      <c r="C1819" s="45"/>
      <c r="D1819" s="49">
        <v>2</v>
      </c>
      <c r="E1819" s="49">
        <v>1.5</v>
      </c>
      <c r="F1819" s="49">
        <v>0.33</v>
      </c>
      <c r="G1819" s="49">
        <v>0.5</v>
      </c>
      <c r="H1819" s="55">
        <f t="shared" si="78"/>
        <v>1.83</v>
      </c>
    </row>
    <row r="1820" spans="1:8" s="35" customFormat="1" ht="48" customHeight="1">
      <c r="A1820" s="54"/>
      <c r="B1820" s="396" t="s">
        <v>496</v>
      </c>
      <c r="C1820" s="45"/>
      <c r="D1820" s="49">
        <v>2</v>
      </c>
      <c r="E1820" s="49">
        <v>2.16</v>
      </c>
      <c r="F1820" s="49">
        <v>0.83</v>
      </c>
      <c r="G1820" s="49">
        <v>0.5</v>
      </c>
      <c r="H1820" s="55">
        <f t="shared" si="78"/>
        <v>2.99</v>
      </c>
    </row>
    <row r="1821" spans="1:8" s="35" customFormat="1" ht="48" customHeight="1">
      <c r="A1821" s="54"/>
      <c r="B1821" s="396" t="s">
        <v>496</v>
      </c>
      <c r="C1821" s="45"/>
      <c r="D1821" s="49">
        <v>2</v>
      </c>
      <c r="E1821" s="49">
        <v>2.16</v>
      </c>
      <c r="F1821" s="49">
        <v>0.83</v>
      </c>
      <c r="G1821" s="49">
        <v>0.5</v>
      </c>
      <c r="H1821" s="55">
        <f t="shared" si="78"/>
        <v>2.99</v>
      </c>
    </row>
    <row r="1822" spans="1:8" s="35" customFormat="1" ht="48" customHeight="1">
      <c r="A1822" s="54"/>
      <c r="B1822" s="396" t="s">
        <v>496</v>
      </c>
      <c r="C1822" s="45"/>
      <c r="D1822" s="49">
        <v>2</v>
      </c>
      <c r="E1822" s="49">
        <v>2.16</v>
      </c>
      <c r="F1822" s="49">
        <v>0.83</v>
      </c>
      <c r="G1822" s="49">
        <v>0.5</v>
      </c>
      <c r="H1822" s="55">
        <f t="shared" si="78"/>
        <v>2.99</v>
      </c>
    </row>
    <row r="1823" spans="1:8" s="35" customFormat="1" ht="48" customHeight="1">
      <c r="A1823" s="54"/>
      <c r="B1823" s="396" t="s">
        <v>496</v>
      </c>
      <c r="C1823" s="45"/>
      <c r="D1823" s="49">
        <v>2</v>
      </c>
      <c r="E1823" s="49">
        <v>2.16</v>
      </c>
      <c r="F1823" s="49">
        <v>0.83</v>
      </c>
      <c r="G1823" s="49">
        <v>0.5</v>
      </c>
      <c r="H1823" s="55">
        <f t="shared" si="78"/>
        <v>2.99</v>
      </c>
    </row>
    <row r="1824" spans="1:8" s="35" customFormat="1" ht="48" customHeight="1">
      <c r="A1824" s="54"/>
      <c r="B1824" s="396" t="s">
        <v>496</v>
      </c>
      <c r="C1824" s="45"/>
      <c r="D1824" s="49">
        <v>2</v>
      </c>
      <c r="E1824" s="49">
        <v>2.16</v>
      </c>
      <c r="F1824" s="49">
        <v>0.83</v>
      </c>
      <c r="G1824" s="49">
        <v>0.5</v>
      </c>
      <c r="H1824" s="55">
        <f t="shared" si="78"/>
        <v>2.99</v>
      </c>
    </row>
    <row r="1825" spans="1:8" s="35" customFormat="1" ht="48" customHeight="1">
      <c r="A1825" s="54"/>
      <c r="B1825" s="396" t="s">
        <v>496</v>
      </c>
      <c r="C1825" s="45"/>
      <c r="D1825" s="49">
        <v>2</v>
      </c>
      <c r="E1825" s="49">
        <v>2.16</v>
      </c>
      <c r="F1825" s="49">
        <v>0.83</v>
      </c>
      <c r="G1825" s="49">
        <v>0.5</v>
      </c>
      <c r="H1825" s="55">
        <f t="shared" si="78"/>
        <v>2.99</v>
      </c>
    </row>
    <row r="1826" spans="1:8" s="35" customFormat="1" ht="48" customHeight="1">
      <c r="A1826" s="54"/>
      <c r="B1826" s="396" t="s">
        <v>496</v>
      </c>
      <c r="C1826" s="45"/>
      <c r="D1826" s="49">
        <v>2</v>
      </c>
      <c r="E1826" s="49">
        <v>2.16</v>
      </c>
      <c r="F1826" s="49">
        <v>0.83</v>
      </c>
      <c r="G1826" s="49">
        <v>0.5</v>
      </c>
      <c r="H1826" s="55">
        <f t="shared" si="78"/>
        <v>2.99</v>
      </c>
    </row>
    <row r="1827" spans="1:8" s="35" customFormat="1" ht="48" customHeight="1">
      <c r="A1827" s="54"/>
      <c r="B1827" s="396" t="s">
        <v>488</v>
      </c>
      <c r="C1827" s="45"/>
      <c r="D1827" s="49">
        <v>2</v>
      </c>
      <c r="E1827" s="49">
        <v>1.33</v>
      </c>
      <c r="F1827" s="49">
        <v>0.66</v>
      </c>
      <c r="G1827" s="49">
        <v>0.5</v>
      </c>
      <c r="H1827" s="55">
        <f t="shared" si="78"/>
        <v>1.9900000000000002</v>
      </c>
    </row>
    <row r="1828" spans="1:8" s="35" customFormat="1" ht="48" customHeight="1">
      <c r="A1828" s="54"/>
      <c r="B1828" s="396" t="s">
        <v>488</v>
      </c>
      <c r="C1828" s="45"/>
      <c r="D1828" s="49">
        <v>2</v>
      </c>
      <c r="E1828" s="49">
        <v>1.33</v>
      </c>
      <c r="F1828" s="49">
        <v>0.66</v>
      </c>
      <c r="G1828" s="49">
        <v>0.5</v>
      </c>
      <c r="H1828" s="55">
        <f t="shared" si="78"/>
        <v>1.9900000000000002</v>
      </c>
    </row>
    <row r="1829" spans="1:8" s="35" customFormat="1" ht="48" customHeight="1">
      <c r="A1829" s="54"/>
      <c r="B1829" s="396" t="s">
        <v>488</v>
      </c>
      <c r="C1829" s="45"/>
      <c r="D1829" s="49">
        <v>2</v>
      </c>
      <c r="E1829" s="49">
        <v>1.33</v>
      </c>
      <c r="F1829" s="49">
        <v>0.66</v>
      </c>
      <c r="G1829" s="49">
        <v>0.5</v>
      </c>
      <c r="H1829" s="55">
        <f t="shared" si="78"/>
        <v>1.9900000000000002</v>
      </c>
    </row>
    <row r="1830" spans="1:8" s="35" customFormat="1" ht="48" customHeight="1">
      <c r="A1830" s="54"/>
      <c r="B1830" s="396" t="s">
        <v>504</v>
      </c>
      <c r="C1830" s="45"/>
      <c r="D1830" s="49">
        <v>2</v>
      </c>
      <c r="E1830" s="49">
        <v>0.83</v>
      </c>
      <c r="F1830" s="49">
        <v>0.66</v>
      </c>
      <c r="G1830" s="49">
        <v>0.5</v>
      </c>
      <c r="H1830" s="55">
        <f t="shared" si="78"/>
        <v>1.49</v>
      </c>
    </row>
    <row r="1831" spans="1:8" s="35" customFormat="1" ht="48" customHeight="1">
      <c r="A1831" s="54"/>
      <c r="B1831" s="396" t="s">
        <v>504</v>
      </c>
      <c r="C1831" s="45"/>
      <c r="D1831" s="49">
        <v>2</v>
      </c>
      <c r="E1831" s="49">
        <v>0.83</v>
      </c>
      <c r="F1831" s="49">
        <v>0.66</v>
      </c>
      <c r="G1831" s="49">
        <v>0.5</v>
      </c>
      <c r="H1831" s="55">
        <f t="shared" si="78"/>
        <v>1.49</v>
      </c>
    </row>
    <row r="1832" spans="1:8" s="35" customFormat="1" ht="48" customHeight="1">
      <c r="A1832" s="54"/>
      <c r="B1832" s="396" t="s">
        <v>504</v>
      </c>
      <c r="C1832" s="45"/>
      <c r="D1832" s="49">
        <v>2</v>
      </c>
      <c r="E1832" s="49">
        <v>0.83</v>
      </c>
      <c r="F1832" s="49">
        <v>0.66</v>
      </c>
      <c r="G1832" s="49">
        <v>0.5</v>
      </c>
      <c r="H1832" s="55">
        <f t="shared" si="78"/>
        <v>1.49</v>
      </c>
    </row>
    <row r="1833" spans="1:8" s="35" customFormat="1" ht="48" customHeight="1">
      <c r="A1833" s="54"/>
      <c r="B1833" s="396" t="s">
        <v>504</v>
      </c>
      <c r="C1833" s="45"/>
      <c r="D1833" s="49">
        <v>2</v>
      </c>
      <c r="E1833" s="49">
        <v>0.83</v>
      </c>
      <c r="F1833" s="49">
        <v>0.66</v>
      </c>
      <c r="G1833" s="49">
        <v>0.5</v>
      </c>
      <c r="H1833" s="55">
        <f t="shared" si="78"/>
        <v>1.49</v>
      </c>
    </row>
    <row r="1834" spans="1:8" s="35" customFormat="1" ht="48" customHeight="1">
      <c r="A1834" s="54"/>
      <c r="B1834" s="396" t="s">
        <v>504</v>
      </c>
      <c r="C1834" s="45"/>
      <c r="D1834" s="49">
        <v>2</v>
      </c>
      <c r="E1834" s="49">
        <v>0.83</v>
      </c>
      <c r="F1834" s="49">
        <v>0.66</v>
      </c>
      <c r="G1834" s="49">
        <v>0.5</v>
      </c>
      <c r="H1834" s="55">
        <f t="shared" si="78"/>
        <v>1.49</v>
      </c>
    </row>
    <row r="1835" spans="1:8" s="35" customFormat="1" ht="34.5">
      <c r="A1835" s="54"/>
      <c r="B1835" s="396" t="s">
        <v>505</v>
      </c>
      <c r="C1835" s="45"/>
      <c r="D1835" s="49">
        <v>2</v>
      </c>
      <c r="E1835" s="49">
        <v>1.1599999999999999</v>
      </c>
      <c r="F1835" s="49">
        <v>0.33</v>
      </c>
      <c r="G1835" s="49">
        <v>0.5</v>
      </c>
      <c r="H1835" s="55">
        <f t="shared" si="78"/>
        <v>1.49</v>
      </c>
    </row>
    <row r="1836" spans="1:8" s="35" customFormat="1" ht="48" customHeight="1">
      <c r="A1836" s="54"/>
      <c r="B1836" s="396" t="s">
        <v>505</v>
      </c>
      <c r="C1836" s="45"/>
      <c r="D1836" s="49">
        <v>2</v>
      </c>
      <c r="E1836" s="49">
        <v>1.1599999999999999</v>
      </c>
      <c r="F1836" s="49">
        <v>0.33</v>
      </c>
      <c r="G1836" s="49">
        <v>0.5</v>
      </c>
      <c r="H1836" s="55">
        <f t="shared" si="78"/>
        <v>1.49</v>
      </c>
    </row>
    <row r="1837" spans="1:8" s="35" customFormat="1" ht="48" customHeight="1">
      <c r="A1837" s="54"/>
      <c r="B1837" s="396" t="s">
        <v>505</v>
      </c>
      <c r="C1837" s="45"/>
      <c r="D1837" s="49">
        <v>2</v>
      </c>
      <c r="E1837" s="49">
        <v>1.1599999999999999</v>
      </c>
      <c r="F1837" s="49">
        <v>0.33</v>
      </c>
      <c r="G1837" s="49">
        <v>0.5</v>
      </c>
      <c r="H1837" s="55">
        <f t="shared" si="78"/>
        <v>1.49</v>
      </c>
    </row>
    <row r="1838" spans="1:8" s="35" customFormat="1" ht="48" customHeight="1">
      <c r="A1838" s="54"/>
      <c r="B1838" s="396" t="s">
        <v>505</v>
      </c>
      <c r="C1838" s="45"/>
      <c r="D1838" s="49">
        <v>2</v>
      </c>
      <c r="E1838" s="49">
        <v>1.1599999999999999</v>
      </c>
      <c r="F1838" s="49">
        <v>0.33</v>
      </c>
      <c r="G1838" s="49">
        <v>0.5</v>
      </c>
      <c r="H1838" s="55">
        <f t="shared" si="78"/>
        <v>1.49</v>
      </c>
    </row>
    <row r="1839" spans="1:8" s="35" customFormat="1" ht="48" customHeight="1">
      <c r="A1839" s="54"/>
      <c r="B1839" s="396" t="s">
        <v>503</v>
      </c>
      <c r="C1839" s="45"/>
      <c r="D1839" s="49">
        <v>2</v>
      </c>
      <c r="E1839" s="49">
        <v>1.5</v>
      </c>
      <c r="F1839" s="49">
        <v>0.33</v>
      </c>
      <c r="G1839" s="49">
        <v>0.5</v>
      </c>
      <c r="H1839" s="55">
        <f t="shared" si="78"/>
        <v>1.83</v>
      </c>
    </row>
    <row r="1840" spans="1:8" s="35" customFormat="1" ht="48" customHeight="1">
      <c r="A1840" s="54"/>
      <c r="B1840" s="396" t="s">
        <v>506</v>
      </c>
      <c r="C1840" s="45"/>
      <c r="D1840" s="49">
        <v>2</v>
      </c>
      <c r="E1840" s="49">
        <v>1</v>
      </c>
      <c r="F1840" s="49">
        <v>0.5</v>
      </c>
      <c r="G1840" s="49">
        <v>0.5</v>
      </c>
      <c r="H1840" s="55">
        <f t="shared" si="78"/>
        <v>1.5</v>
      </c>
    </row>
    <row r="1841" spans="1:8" s="35" customFormat="1" ht="48" customHeight="1">
      <c r="A1841" s="54"/>
      <c r="B1841" s="396" t="s">
        <v>506</v>
      </c>
      <c r="C1841" s="45"/>
      <c r="D1841" s="49">
        <v>2</v>
      </c>
      <c r="E1841" s="49">
        <v>1</v>
      </c>
      <c r="F1841" s="49">
        <v>0.5</v>
      </c>
      <c r="G1841" s="49">
        <v>0.5</v>
      </c>
      <c r="H1841" s="55">
        <f t="shared" si="78"/>
        <v>1.5</v>
      </c>
    </row>
    <row r="1842" spans="1:8" s="35" customFormat="1" ht="48" customHeight="1">
      <c r="A1842" s="54"/>
      <c r="B1842" s="396" t="s">
        <v>506</v>
      </c>
      <c r="C1842" s="45"/>
      <c r="D1842" s="49">
        <v>2</v>
      </c>
      <c r="E1842" s="49">
        <v>1</v>
      </c>
      <c r="F1842" s="49">
        <v>0.5</v>
      </c>
      <c r="G1842" s="49">
        <v>0.5</v>
      </c>
      <c r="H1842" s="55">
        <f t="shared" si="78"/>
        <v>1.5</v>
      </c>
    </row>
    <row r="1843" spans="1:8" s="35" customFormat="1" ht="48" customHeight="1">
      <c r="A1843" s="54"/>
      <c r="B1843" s="396" t="s">
        <v>506</v>
      </c>
      <c r="C1843" s="45"/>
      <c r="D1843" s="49">
        <v>2</v>
      </c>
      <c r="E1843" s="49">
        <v>1</v>
      </c>
      <c r="F1843" s="49">
        <v>0.5</v>
      </c>
      <c r="G1843" s="49">
        <v>0.5</v>
      </c>
      <c r="H1843" s="55">
        <f t="shared" si="78"/>
        <v>1.5</v>
      </c>
    </row>
    <row r="1844" spans="1:8" s="35" customFormat="1" ht="48" customHeight="1">
      <c r="A1844" s="54"/>
      <c r="B1844" s="396" t="s">
        <v>506</v>
      </c>
      <c r="C1844" s="45"/>
      <c r="D1844" s="49">
        <v>2</v>
      </c>
      <c r="E1844" s="49">
        <v>1</v>
      </c>
      <c r="F1844" s="49">
        <v>0.5</v>
      </c>
      <c r="G1844" s="49">
        <v>0.5</v>
      </c>
      <c r="H1844" s="55">
        <f t="shared" si="78"/>
        <v>1.5</v>
      </c>
    </row>
    <row r="1845" spans="1:8" s="35" customFormat="1" ht="48" customHeight="1">
      <c r="A1845" s="54"/>
      <c r="B1845" s="396" t="s">
        <v>506</v>
      </c>
      <c r="C1845" s="45"/>
      <c r="D1845" s="49">
        <v>2</v>
      </c>
      <c r="E1845" s="49">
        <v>1</v>
      </c>
      <c r="F1845" s="49">
        <v>0.5</v>
      </c>
      <c r="G1845" s="49">
        <v>0.5</v>
      </c>
      <c r="H1845" s="55">
        <f t="shared" si="78"/>
        <v>1.5</v>
      </c>
    </row>
    <row r="1846" spans="1:8" s="35" customFormat="1" ht="48" customHeight="1">
      <c r="A1846" s="54"/>
      <c r="B1846" s="396" t="s">
        <v>506</v>
      </c>
      <c r="C1846" s="45"/>
      <c r="D1846" s="49">
        <v>2</v>
      </c>
      <c r="E1846" s="49">
        <v>1</v>
      </c>
      <c r="F1846" s="49">
        <v>0.5</v>
      </c>
      <c r="G1846" s="49">
        <v>0.5</v>
      </c>
      <c r="H1846" s="55">
        <f t="shared" si="78"/>
        <v>1.5</v>
      </c>
    </row>
    <row r="1847" spans="1:8" s="35" customFormat="1" ht="48" customHeight="1">
      <c r="A1847" s="54"/>
      <c r="B1847" s="396" t="s">
        <v>506</v>
      </c>
      <c r="C1847" s="45"/>
      <c r="D1847" s="49">
        <v>2</v>
      </c>
      <c r="E1847" s="49">
        <v>1</v>
      </c>
      <c r="F1847" s="49">
        <v>0.5</v>
      </c>
      <c r="G1847" s="49">
        <v>0.5</v>
      </c>
      <c r="H1847" s="55">
        <f t="shared" si="78"/>
        <v>1.5</v>
      </c>
    </row>
    <row r="1848" spans="1:8" s="35" customFormat="1" ht="48" customHeight="1">
      <c r="A1848" s="54"/>
      <c r="B1848" s="396" t="s">
        <v>506</v>
      </c>
      <c r="C1848" s="45"/>
      <c r="D1848" s="49">
        <v>2</v>
      </c>
      <c r="E1848" s="49">
        <v>1</v>
      </c>
      <c r="F1848" s="49">
        <v>0.5</v>
      </c>
      <c r="G1848" s="49">
        <v>0.5</v>
      </c>
      <c r="H1848" s="55">
        <f t="shared" si="78"/>
        <v>1.5</v>
      </c>
    </row>
    <row r="1849" spans="1:8" s="35" customFormat="1" ht="48" customHeight="1">
      <c r="A1849" s="54"/>
      <c r="B1849" s="396" t="s">
        <v>506</v>
      </c>
      <c r="C1849" s="45"/>
      <c r="D1849" s="49">
        <v>2</v>
      </c>
      <c r="E1849" s="49">
        <v>1</v>
      </c>
      <c r="F1849" s="49">
        <v>0.5</v>
      </c>
      <c r="G1849" s="49">
        <v>0.5</v>
      </c>
      <c r="H1849" s="55">
        <f t="shared" si="78"/>
        <v>1.5</v>
      </c>
    </row>
    <row r="1850" spans="1:8" s="35" customFormat="1" ht="48" customHeight="1">
      <c r="A1850" s="54"/>
      <c r="B1850" s="396" t="s">
        <v>506</v>
      </c>
      <c r="C1850" s="45"/>
      <c r="D1850" s="49">
        <v>2</v>
      </c>
      <c r="E1850" s="49">
        <v>1</v>
      </c>
      <c r="F1850" s="49">
        <v>0.5</v>
      </c>
      <c r="G1850" s="49">
        <v>0.5</v>
      </c>
      <c r="H1850" s="55">
        <f t="shared" si="78"/>
        <v>1.5</v>
      </c>
    </row>
    <row r="1851" spans="1:8" s="35" customFormat="1" ht="48" customHeight="1">
      <c r="A1851" s="54"/>
      <c r="B1851" s="396" t="s">
        <v>506</v>
      </c>
      <c r="C1851" s="45"/>
      <c r="D1851" s="49">
        <v>2</v>
      </c>
      <c r="E1851" s="49">
        <v>1</v>
      </c>
      <c r="F1851" s="49">
        <v>0.5</v>
      </c>
      <c r="G1851" s="49">
        <v>0.5</v>
      </c>
      <c r="H1851" s="55">
        <f t="shared" si="78"/>
        <v>1.5</v>
      </c>
    </row>
    <row r="1852" spans="1:8" s="35" customFormat="1" ht="48" customHeight="1">
      <c r="A1852" s="54"/>
      <c r="B1852" s="396" t="s">
        <v>506</v>
      </c>
      <c r="C1852" s="45"/>
      <c r="D1852" s="49">
        <v>2</v>
      </c>
      <c r="E1852" s="49">
        <v>1</v>
      </c>
      <c r="F1852" s="49">
        <v>0.5</v>
      </c>
      <c r="G1852" s="49">
        <v>0.5</v>
      </c>
      <c r="H1852" s="55">
        <f t="shared" si="78"/>
        <v>1.5</v>
      </c>
    </row>
    <row r="1853" spans="1:8" s="35" customFormat="1" ht="48" customHeight="1">
      <c r="A1853" s="54"/>
      <c r="B1853" s="396" t="s">
        <v>506</v>
      </c>
      <c r="C1853" s="45"/>
      <c r="D1853" s="49">
        <v>2</v>
      </c>
      <c r="E1853" s="49">
        <v>1</v>
      </c>
      <c r="F1853" s="49">
        <v>0.5</v>
      </c>
      <c r="G1853" s="49">
        <v>0.5</v>
      </c>
      <c r="H1853" s="55">
        <f t="shared" si="78"/>
        <v>1.5</v>
      </c>
    </row>
    <row r="1854" spans="1:8" s="35" customFormat="1" ht="48" customHeight="1">
      <c r="A1854" s="54"/>
      <c r="B1854" s="396" t="s">
        <v>507</v>
      </c>
      <c r="C1854" s="45"/>
      <c r="D1854" s="49">
        <v>2</v>
      </c>
      <c r="E1854" s="49">
        <v>1</v>
      </c>
      <c r="F1854" s="49">
        <v>0.33</v>
      </c>
      <c r="G1854" s="49">
        <v>0.5</v>
      </c>
      <c r="H1854" s="55">
        <f t="shared" si="78"/>
        <v>1.33</v>
      </c>
    </row>
    <row r="1855" spans="1:8" s="35" customFormat="1" ht="48" customHeight="1">
      <c r="A1855" s="54"/>
      <c r="B1855" s="396" t="s">
        <v>507</v>
      </c>
      <c r="C1855" s="45"/>
      <c r="D1855" s="49">
        <v>2</v>
      </c>
      <c r="E1855" s="49">
        <v>1</v>
      </c>
      <c r="F1855" s="49">
        <v>0.33</v>
      </c>
      <c r="G1855" s="49">
        <v>0.5</v>
      </c>
      <c r="H1855" s="55">
        <f t="shared" si="78"/>
        <v>1.33</v>
      </c>
    </row>
    <row r="1856" spans="1:8" s="35" customFormat="1" ht="48" customHeight="1">
      <c r="A1856" s="54"/>
      <c r="B1856" s="396" t="s">
        <v>507</v>
      </c>
      <c r="C1856" s="45"/>
      <c r="D1856" s="49">
        <v>2</v>
      </c>
      <c r="E1856" s="49">
        <v>1</v>
      </c>
      <c r="F1856" s="49">
        <v>0.33</v>
      </c>
      <c r="G1856" s="49">
        <v>0.5</v>
      </c>
      <c r="H1856" s="55">
        <f t="shared" si="78"/>
        <v>1.33</v>
      </c>
    </row>
    <row r="1857" spans="1:8" s="35" customFormat="1" ht="48" customHeight="1">
      <c r="A1857" s="54"/>
      <c r="B1857" s="396" t="s">
        <v>507</v>
      </c>
      <c r="C1857" s="45"/>
      <c r="D1857" s="49">
        <v>2</v>
      </c>
      <c r="E1857" s="49">
        <v>1</v>
      </c>
      <c r="F1857" s="49">
        <v>0.33</v>
      </c>
      <c r="G1857" s="49">
        <v>0.5</v>
      </c>
      <c r="H1857" s="55">
        <f t="shared" si="78"/>
        <v>1.33</v>
      </c>
    </row>
    <row r="1858" spans="1:8" s="35" customFormat="1" ht="48" customHeight="1">
      <c r="A1858" s="54"/>
      <c r="B1858" s="396" t="s">
        <v>507</v>
      </c>
      <c r="C1858" s="45"/>
      <c r="D1858" s="49">
        <v>2</v>
      </c>
      <c r="E1858" s="49">
        <v>1</v>
      </c>
      <c r="F1858" s="49">
        <v>0.33</v>
      </c>
      <c r="G1858" s="49">
        <v>0.5</v>
      </c>
      <c r="H1858" s="55">
        <f t="shared" si="78"/>
        <v>1.33</v>
      </c>
    </row>
    <row r="1859" spans="1:8" s="35" customFormat="1" ht="48" customHeight="1">
      <c r="A1859" s="54"/>
      <c r="B1859" s="396" t="s">
        <v>507</v>
      </c>
      <c r="C1859" s="45"/>
      <c r="D1859" s="49">
        <v>2</v>
      </c>
      <c r="E1859" s="49">
        <v>1</v>
      </c>
      <c r="F1859" s="49">
        <v>0.33</v>
      </c>
      <c r="G1859" s="49">
        <v>0.5</v>
      </c>
      <c r="H1859" s="55">
        <f t="shared" si="78"/>
        <v>1.33</v>
      </c>
    </row>
    <row r="1860" spans="1:8" s="35" customFormat="1" ht="48" customHeight="1">
      <c r="A1860" s="54"/>
      <c r="B1860" s="396" t="s">
        <v>498</v>
      </c>
      <c r="C1860" s="45"/>
      <c r="D1860" s="49">
        <v>2</v>
      </c>
      <c r="E1860" s="49">
        <v>0.66</v>
      </c>
      <c r="F1860" s="49">
        <v>0.33</v>
      </c>
      <c r="G1860" s="49">
        <v>0.5</v>
      </c>
      <c r="H1860" s="55">
        <f t="shared" si="78"/>
        <v>0.99</v>
      </c>
    </row>
    <row r="1861" spans="1:8" s="35" customFormat="1" ht="48" customHeight="1">
      <c r="A1861" s="54"/>
      <c r="B1861" s="396" t="s">
        <v>498</v>
      </c>
      <c r="C1861" s="45"/>
      <c r="D1861" s="49">
        <v>2</v>
      </c>
      <c r="E1861" s="49">
        <v>0.66</v>
      </c>
      <c r="F1861" s="49">
        <v>0.33</v>
      </c>
      <c r="G1861" s="49">
        <v>0.5</v>
      </c>
      <c r="H1861" s="55">
        <f t="shared" si="78"/>
        <v>0.99</v>
      </c>
    </row>
    <row r="1862" spans="1:8" s="35" customFormat="1" ht="48" customHeight="1">
      <c r="A1862" s="54"/>
      <c r="B1862" s="396" t="s">
        <v>498</v>
      </c>
      <c r="C1862" s="45"/>
      <c r="D1862" s="49">
        <v>2</v>
      </c>
      <c r="E1862" s="49">
        <v>0.66</v>
      </c>
      <c r="F1862" s="49">
        <v>0.33</v>
      </c>
      <c r="G1862" s="49">
        <v>0.5</v>
      </c>
      <c r="H1862" s="55">
        <f t="shared" si="78"/>
        <v>0.99</v>
      </c>
    </row>
    <row r="1863" spans="1:8" s="35" customFormat="1" ht="48" customHeight="1">
      <c r="A1863" s="54"/>
      <c r="B1863" s="396" t="s">
        <v>498</v>
      </c>
      <c r="C1863" s="45"/>
      <c r="D1863" s="49">
        <v>2</v>
      </c>
      <c r="E1863" s="49">
        <v>0.66</v>
      </c>
      <c r="F1863" s="49">
        <v>0.33</v>
      </c>
      <c r="G1863" s="49">
        <v>0.5</v>
      </c>
      <c r="H1863" s="55">
        <f t="shared" si="78"/>
        <v>0.99</v>
      </c>
    </row>
    <row r="1864" spans="1:8" s="35" customFormat="1" ht="48" customHeight="1">
      <c r="A1864" s="54"/>
      <c r="B1864" s="396" t="s">
        <v>508</v>
      </c>
      <c r="C1864" s="45"/>
      <c r="D1864" s="49">
        <v>2</v>
      </c>
      <c r="E1864" s="49">
        <v>1.5</v>
      </c>
      <c r="F1864" s="49">
        <v>1</v>
      </c>
      <c r="G1864" s="49">
        <v>0.5</v>
      </c>
      <c r="H1864" s="55">
        <f t="shared" si="78"/>
        <v>2.5</v>
      </c>
    </row>
    <row r="1865" spans="1:8" s="35" customFormat="1" ht="34.5">
      <c r="A1865" s="54"/>
      <c r="B1865" s="396" t="s">
        <v>508</v>
      </c>
      <c r="C1865" s="45"/>
      <c r="D1865" s="49">
        <v>2</v>
      </c>
      <c r="E1865" s="49">
        <v>1.5</v>
      </c>
      <c r="F1865" s="49">
        <v>1</v>
      </c>
      <c r="G1865" s="49">
        <v>0.5</v>
      </c>
      <c r="H1865" s="55">
        <f t="shared" si="78"/>
        <v>2.5</v>
      </c>
    </row>
    <row r="1866" spans="1:8" s="35" customFormat="1" ht="48" customHeight="1">
      <c r="A1866" s="54"/>
      <c r="B1866" s="396" t="s">
        <v>508</v>
      </c>
      <c r="C1866" s="45"/>
      <c r="D1866" s="49">
        <v>2</v>
      </c>
      <c r="E1866" s="49">
        <v>1.5</v>
      </c>
      <c r="F1866" s="49">
        <v>1</v>
      </c>
      <c r="G1866" s="49">
        <v>0.5</v>
      </c>
      <c r="H1866" s="55">
        <f t="shared" si="78"/>
        <v>2.5</v>
      </c>
    </row>
    <row r="1867" spans="1:8" s="35" customFormat="1" ht="48" customHeight="1">
      <c r="A1867" s="54"/>
      <c r="B1867" s="396" t="s">
        <v>501</v>
      </c>
      <c r="C1867" s="45"/>
      <c r="D1867" s="49">
        <v>2</v>
      </c>
      <c r="E1867" s="49">
        <v>1.5</v>
      </c>
      <c r="F1867" s="49">
        <v>0.66</v>
      </c>
      <c r="G1867" s="49">
        <v>0.5</v>
      </c>
      <c r="H1867" s="55">
        <f t="shared" si="78"/>
        <v>2.16</v>
      </c>
    </row>
    <row r="1868" spans="1:8" s="35" customFormat="1" ht="48" customHeight="1">
      <c r="A1868" s="54"/>
      <c r="B1868" s="396" t="s">
        <v>502</v>
      </c>
      <c r="C1868" s="45"/>
      <c r="D1868" s="49">
        <v>2</v>
      </c>
      <c r="E1868" s="49">
        <v>1.5</v>
      </c>
      <c r="F1868" s="49">
        <v>0.5</v>
      </c>
      <c r="G1868" s="49">
        <v>0.5</v>
      </c>
      <c r="H1868" s="55">
        <f t="shared" si="78"/>
        <v>2</v>
      </c>
    </row>
    <row r="1869" spans="1:8" s="35" customFormat="1" ht="48" customHeight="1">
      <c r="A1869" s="54"/>
      <c r="B1869" s="396" t="s">
        <v>509</v>
      </c>
      <c r="C1869" s="45"/>
      <c r="D1869" s="49">
        <v>2</v>
      </c>
      <c r="E1869" s="49">
        <v>1.66</v>
      </c>
      <c r="F1869" s="49">
        <v>0.83</v>
      </c>
      <c r="G1869" s="49">
        <v>0.5</v>
      </c>
      <c r="H1869" s="55">
        <f t="shared" si="78"/>
        <v>2.4899999999999998</v>
      </c>
    </row>
    <row r="1870" spans="1:8" s="35" customFormat="1" ht="48" customHeight="1">
      <c r="A1870" s="54"/>
      <c r="B1870" s="396" t="s">
        <v>509</v>
      </c>
      <c r="C1870" s="45"/>
      <c r="D1870" s="49">
        <v>2</v>
      </c>
      <c r="E1870" s="49">
        <v>1.66</v>
      </c>
      <c r="F1870" s="49">
        <v>0.83</v>
      </c>
      <c r="G1870" s="49">
        <v>0.5</v>
      </c>
      <c r="H1870" s="55">
        <f t="shared" si="78"/>
        <v>2.4899999999999998</v>
      </c>
    </row>
    <row r="1871" spans="1:8" s="35" customFormat="1" ht="48" customHeight="1">
      <c r="A1871" s="54"/>
      <c r="B1871" s="396" t="s">
        <v>509</v>
      </c>
      <c r="C1871" s="45"/>
      <c r="D1871" s="49">
        <v>2</v>
      </c>
      <c r="E1871" s="49">
        <v>1.66</v>
      </c>
      <c r="F1871" s="49">
        <v>0.83</v>
      </c>
      <c r="G1871" s="49">
        <v>0.5</v>
      </c>
      <c r="H1871" s="55">
        <f t="shared" si="78"/>
        <v>2.4899999999999998</v>
      </c>
    </row>
    <row r="1872" spans="1:8" s="35" customFormat="1" ht="48" customHeight="1">
      <c r="A1872" s="54"/>
      <c r="B1872" s="396" t="s">
        <v>504</v>
      </c>
      <c r="C1872" s="45"/>
      <c r="D1872" s="49">
        <v>2</v>
      </c>
      <c r="E1872" s="49">
        <v>0.83</v>
      </c>
      <c r="F1872" s="49">
        <v>0.66</v>
      </c>
      <c r="G1872" s="49">
        <v>0.5</v>
      </c>
      <c r="H1872" s="55">
        <f t="shared" ref="H1872:H1935" si="79">(E1872+F1872)*D1872*G1872</f>
        <v>1.49</v>
      </c>
    </row>
    <row r="1873" spans="1:8" s="35" customFormat="1" ht="48" customHeight="1">
      <c r="A1873" s="54"/>
      <c r="B1873" s="396" t="s">
        <v>510</v>
      </c>
      <c r="C1873" s="45"/>
      <c r="D1873" s="49">
        <v>2</v>
      </c>
      <c r="E1873" s="49">
        <v>1.1599999999999999</v>
      </c>
      <c r="F1873" s="49">
        <v>0.83</v>
      </c>
      <c r="G1873" s="49">
        <v>0.5</v>
      </c>
      <c r="H1873" s="55">
        <f t="shared" si="79"/>
        <v>1.9899999999999998</v>
      </c>
    </row>
    <row r="1874" spans="1:8" s="35" customFormat="1" ht="48" customHeight="1">
      <c r="A1874" s="54"/>
      <c r="B1874" s="396" t="s">
        <v>489</v>
      </c>
      <c r="C1874" s="45"/>
      <c r="D1874" s="49">
        <v>2</v>
      </c>
      <c r="E1874" s="49">
        <v>1.1599999999999999</v>
      </c>
      <c r="F1874" s="49">
        <v>0.66</v>
      </c>
      <c r="G1874" s="49">
        <v>0.5</v>
      </c>
      <c r="H1874" s="55">
        <f t="shared" si="79"/>
        <v>1.8199999999999998</v>
      </c>
    </row>
    <row r="1875" spans="1:8" s="35" customFormat="1" ht="48" customHeight="1">
      <c r="A1875" s="54"/>
      <c r="B1875" s="396" t="s">
        <v>489</v>
      </c>
      <c r="C1875" s="45"/>
      <c r="D1875" s="49">
        <v>2</v>
      </c>
      <c r="E1875" s="49">
        <v>1.1599999999999999</v>
      </c>
      <c r="F1875" s="49">
        <v>0.66</v>
      </c>
      <c r="G1875" s="49">
        <v>0.5</v>
      </c>
      <c r="H1875" s="55">
        <f t="shared" si="79"/>
        <v>1.8199999999999998</v>
      </c>
    </row>
    <row r="1876" spans="1:8" s="35" customFormat="1" ht="48" customHeight="1">
      <c r="A1876" s="54"/>
      <c r="B1876" s="396" t="s">
        <v>489</v>
      </c>
      <c r="C1876" s="45"/>
      <c r="D1876" s="49">
        <v>2</v>
      </c>
      <c r="E1876" s="49">
        <v>1.1599999999999999</v>
      </c>
      <c r="F1876" s="49">
        <v>0.66</v>
      </c>
      <c r="G1876" s="49">
        <v>0.5</v>
      </c>
      <c r="H1876" s="55">
        <f t="shared" si="79"/>
        <v>1.8199999999999998</v>
      </c>
    </row>
    <row r="1877" spans="1:8" s="35" customFormat="1" ht="48" customHeight="1">
      <c r="A1877" s="54"/>
      <c r="B1877" s="396" t="s">
        <v>489</v>
      </c>
      <c r="C1877" s="45"/>
      <c r="D1877" s="49">
        <v>2</v>
      </c>
      <c r="E1877" s="49">
        <v>1.1599999999999999</v>
      </c>
      <c r="F1877" s="49">
        <v>0.66</v>
      </c>
      <c r="G1877" s="49">
        <v>0.5</v>
      </c>
      <c r="H1877" s="55">
        <f t="shared" si="79"/>
        <v>1.8199999999999998</v>
      </c>
    </row>
    <row r="1878" spans="1:8" s="35" customFormat="1" ht="48" customHeight="1">
      <c r="A1878" s="54"/>
      <c r="B1878" s="396" t="s">
        <v>489</v>
      </c>
      <c r="C1878" s="45"/>
      <c r="D1878" s="49">
        <v>2</v>
      </c>
      <c r="E1878" s="49">
        <v>1.1599999999999999</v>
      </c>
      <c r="F1878" s="49">
        <v>0.66</v>
      </c>
      <c r="G1878" s="49">
        <v>0.5</v>
      </c>
      <c r="H1878" s="55">
        <f t="shared" si="79"/>
        <v>1.8199999999999998</v>
      </c>
    </row>
    <row r="1879" spans="1:8" s="35" customFormat="1" ht="48" customHeight="1">
      <c r="A1879" s="54"/>
      <c r="B1879" s="396" t="s">
        <v>511</v>
      </c>
      <c r="C1879" s="45"/>
      <c r="D1879" s="49">
        <v>2</v>
      </c>
      <c r="E1879" s="49">
        <v>0.83</v>
      </c>
      <c r="F1879" s="49">
        <v>0.5</v>
      </c>
      <c r="G1879" s="49">
        <v>0.5</v>
      </c>
      <c r="H1879" s="55">
        <f t="shared" si="79"/>
        <v>1.33</v>
      </c>
    </row>
    <row r="1880" spans="1:8" s="35" customFormat="1" ht="48" customHeight="1">
      <c r="A1880" s="54"/>
      <c r="B1880" s="396" t="s">
        <v>511</v>
      </c>
      <c r="C1880" s="45"/>
      <c r="D1880" s="49">
        <v>2</v>
      </c>
      <c r="E1880" s="49">
        <v>0.83</v>
      </c>
      <c r="F1880" s="49">
        <v>0.5</v>
      </c>
      <c r="G1880" s="49">
        <v>0.5</v>
      </c>
      <c r="H1880" s="55">
        <f t="shared" si="79"/>
        <v>1.33</v>
      </c>
    </row>
    <row r="1881" spans="1:8" s="35" customFormat="1" ht="48" customHeight="1">
      <c r="A1881" s="54"/>
      <c r="B1881" s="396" t="s">
        <v>511</v>
      </c>
      <c r="C1881" s="45"/>
      <c r="D1881" s="49">
        <v>2</v>
      </c>
      <c r="E1881" s="49">
        <v>0.83</v>
      </c>
      <c r="F1881" s="49">
        <v>0.5</v>
      </c>
      <c r="G1881" s="49">
        <v>0.5</v>
      </c>
      <c r="H1881" s="55">
        <f t="shared" si="79"/>
        <v>1.33</v>
      </c>
    </row>
    <row r="1882" spans="1:8" s="35" customFormat="1" ht="48" customHeight="1">
      <c r="A1882" s="54"/>
      <c r="B1882" s="396" t="s">
        <v>511</v>
      </c>
      <c r="C1882" s="45"/>
      <c r="D1882" s="49">
        <v>2</v>
      </c>
      <c r="E1882" s="49">
        <v>0.83</v>
      </c>
      <c r="F1882" s="49">
        <v>0.5</v>
      </c>
      <c r="G1882" s="49">
        <v>0.5</v>
      </c>
      <c r="H1882" s="55">
        <f t="shared" si="79"/>
        <v>1.33</v>
      </c>
    </row>
    <row r="1883" spans="1:8" s="35" customFormat="1" ht="48" customHeight="1">
      <c r="A1883" s="54"/>
      <c r="B1883" s="396" t="s">
        <v>511</v>
      </c>
      <c r="C1883" s="45"/>
      <c r="D1883" s="49">
        <v>2</v>
      </c>
      <c r="E1883" s="49">
        <v>0.83</v>
      </c>
      <c r="F1883" s="49">
        <v>0.5</v>
      </c>
      <c r="G1883" s="49">
        <v>0.5</v>
      </c>
      <c r="H1883" s="55">
        <f t="shared" si="79"/>
        <v>1.33</v>
      </c>
    </row>
    <row r="1884" spans="1:8" s="35" customFormat="1" ht="48" customHeight="1">
      <c r="A1884" s="54"/>
      <c r="B1884" s="396" t="s">
        <v>499</v>
      </c>
      <c r="C1884" s="45"/>
      <c r="D1884" s="49">
        <v>2</v>
      </c>
      <c r="E1884" s="49">
        <v>1.83</v>
      </c>
      <c r="F1884" s="49">
        <v>1</v>
      </c>
      <c r="G1884" s="49">
        <v>0.5</v>
      </c>
      <c r="H1884" s="55">
        <f t="shared" si="79"/>
        <v>2.83</v>
      </c>
    </row>
    <row r="1885" spans="1:8" s="35" customFormat="1" ht="48" customHeight="1">
      <c r="A1885" s="54"/>
      <c r="B1885" s="396" t="s">
        <v>499</v>
      </c>
      <c r="C1885" s="45"/>
      <c r="D1885" s="49">
        <v>2</v>
      </c>
      <c r="E1885" s="49">
        <v>1.83</v>
      </c>
      <c r="F1885" s="49">
        <v>1</v>
      </c>
      <c r="G1885" s="49">
        <v>0.5</v>
      </c>
      <c r="H1885" s="55">
        <f t="shared" si="79"/>
        <v>2.83</v>
      </c>
    </row>
    <row r="1886" spans="1:8" s="35" customFormat="1" ht="48" customHeight="1">
      <c r="A1886" s="54"/>
      <c r="B1886" s="396" t="s">
        <v>499</v>
      </c>
      <c r="C1886" s="45"/>
      <c r="D1886" s="49">
        <v>2</v>
      </c>
      <c r="E1886" s="49">
        <v>1.83</v>
      </c>
      <c r="F1886" s="49">
        <v>1</v>
      </c>
      <c r="G1886" s="49">
        <v>0.5</v>
      </c>
      <c r="H1886" s="55">
        <f t="shared" si="79"/>
        <v>2.83</v>
      </c>
    </row>
    <row r="1887" spans="1:8" s="35" customFormat="1" ht="48" customHeight="1">
      <c r="A1887" s="54"/>
      <c r="B1887" s="396" t="s">
        <v>499</v>
      </c>
      <c r="C1887" s="45"/>
      <c r="D1887" s="49">
        <v>2</v>
      </c>
      <c r="E1887" s="49">
        <v>1.83</v>
      </c>
      <c r="F1887" s="49">
        <v>1</v>
      </c>
      <c r="G1887" s="49">
        <v>0.5</v>
      </c>
      <c r="H1887" s="55">
        <f t="shared" si="79"/>
        <v>2.83</v>
      </c>
    </row>
    <row r="1888" spans="1:8" s="35" customFormat="1" ht="48" customHeight="1">
      <c r="A1888" s="54"/>
      <c r="B1888" s="396" t="s">
        <v>499</v>
      </c>
      <c r="C1888" s="45"/>
      <c r="D1888" s="49">
        <v>2</v>
      </c>
      <c r="E1888" s="49">
        <v>1.83</v>
      </c>
      <c r="F1888" s="49">
        <v>1</v>
      </c>
      <c r="G1888" s="49">
        <v>0.5</v>
      </c>
      <c r="H1888" s="55">
        <f t="shared" si="79"/>
        <v>2.83</v>
      </c>
    </row>
    <row r="1889" spans="1:8" s="35" customFormat="1" ht="48" customHeight="1">
      <c r="A1889" s="54"/>
      <c r="B1889" s="396" t="s">
        <v>499</v>
      </c>
      <c r="C1889" s="45"/>
      <c r="D1889" s="49">
        <v>2</v>
      </c>
      <c r="E1889" s="49">
        <v>1.83</v>
      </c>
      <c r="F1889" s="49">
        <v>1</v>
      </c>
      <c r="G1889" s="49">
        <v>0.5</v>
      </c>
      <c r="H1889" s="55">
        <f t="shared" si="79"/>
        <v>2.83</v>
      </c>
    </row>
    <row r="1890" spans="1:8" s="35" customFormat="1" ht="48" customHeight="1">
      <c r="A1890" s="54"/>
      <c r="B1890" s="396" t="s">
        <v>499</v>
      </c>
      <c r="C1890" s="45"/>
      <c r="D1890" s="49">
        <v>2</v>
      </c>
      <c r="E1890" s="49">
        <v>1.83</v>
      </c>
      <c r="F1890" s="49">
        <v>1</v>
      </c>
      <c r="G1890" s="49">
        <v>0.5</v>
      </c>
      <c r="H1890" s="55">
        <f t="shared" si="79"/>
        <v>2.83</v>
      </c>
    </row>
    <row r="1891" spans="1:8" s="35" customFormat="1" ht="48" customHeight="1">
      <c r="A1891" s="54"/>
      <c r="B1891" s="396" t="s">
        <v>499</v>
      </c>
      <c r="C1891" s="45"/>
      <c r="D1891" s="49">
        <v>2</v>
      </c>
      <c r="E1891" s="49">
        <v>1.83</v>
      </c>
      <c r="F1891" s="49">
        <v>1</v>
      </c>
      <c r="G1891" s="49">
        <v>0.5</v>
      </c>
      <c r="H1891" s="55">
        <f t="shared" si="79"/>
        <v>2.83</v>
      </c>
    </row>
    <row r="1892" spans="1:8" s="35" customFormat="1" ht="48" customHeight="1">
      <c r="A1892" s="54"/>
      <c r="B1892" s="396" t="s">
        <v>499</v>
      </c>
      <c r="C1892" s="45"/>
      <c r="D1892" s="49">
        <v>2</v>
      </c>
      <c r="E1892" s="49">
        <v>1.83</v>
      </c>
      <c r="F1892" s="49">
        <v>1</v>
      </c>
      <c r="G1892" s="49">
        <v>0.5</v>
      </c>
      <c r="H1892" s="55">
        <f t="shared" si="79"/>
        <v>2.83</v>
      </c>
    </row>
    <row r="1893" spans="1:8" s="35" customFormat="1" ht="48" customHeight="1">
      <c r="A1893" s="54"/>
      <c r="B1893" s="396" t="s">
        <v>499</v>
      </c>
      <c r="C1893" s="45"/>
      <c r="D1893" s="49">
        <v>2</v>
      </c>
      <c r="E1893" s="49">
        <v>1.83</v>
      </c>
      <c r="F1893" s="49">
        <v>1</v>
      </c>
      <c r="G1893" s="49">
        <v>0.5</v>
      </c>
      <c r="H1893" s="55">
        <f t="shared" si="79"/>
        <v>2.83</v>
      </c>
    </row>
    <row r="1894" spans="1:8" s="35" customFormat="1" ht="48" customHeight="1">
      <c r="A1894" s="54"/>
      <c r="B1894" s="396" t="s">
        <v>499</v>
      </c>
      <c r="C1894" s="45"/>
      <c r="D1894" s="49">
        <v>2</v>
      </c>
      <c r="E1894" s="49">
        <v>1.83</v>
      </c>
      <c r="F1894" s="49">
        <v>1</v>
      </c>
      <c r="G1894" s="49">
        <v>0.5</v>
      </c>
      <c r="H1894" s="55">
        <f t="shared" si="79"/>
        <v>2.83</v>
      </c>
    </row>
    <row r="1895" spans="1:8" s="35" customFormat="1" ht="48" customHeight="1">
      <c r="A1895" s="54"/>
      <c r="B1895" s="396" t="s">
        <v>499</v>
      </c>
      <c r="C1895" s="45"/>
      <c r="D1895" s="49">
        <v>2</v>
      </c>
      <c r="E1895" s="49">
        <v>1.83</v>
      </c>
      <c r="F1895" s="49">
        <v>1</v>
      </c>
      <c r="G1895" s="49">
        <v>0.5</v>
      </c>
      <c r="H1895" s="55">
        <f t="shared" si="79"/>
        <v>2.83</v>
      </c>
    </row>
    <row r="1896" spans="1:8" s="35" customFormat="1" ht="48" customHeight="1">
      <c r="A1896" s="54"/>
      <c r="B1896" s="396" t="s">
        <v>501</v>
      </c>
      <c r="C1896" s="45"/>
      <c r="D1896" s="49">
        <v>2</v>
      </c>
      <c r="E1896" s="49">
        <v>1.5</v>
      </c>
      <c r="F1896" s="49">
        <v>0.66</v>
      </c>
      <c r="G1896" s="49">
        <v>0.5</v>
      </c>
      <c r="H1896" s="55">
        <f t="shared" si="79"/>
        <v>2.16</v>
      </c>
    </row>
    <row r="1897" spans="1:8" s="35" customFormat="1" ht="48" customHeight="1">
      <c r="A1897" s="54"/>
      <c r="B1897" s="396" t="s">
        <v>501</v>
      </c>
      <c r="C1897" s="45"/>
      <c r="D1897" s="49">
        <v>2</v>
      </c>
      <c r="E1897" s="49">
        <v>1.5</v>
      </c>
      <c r="F1897" s="49">
        <v>0.66</v>
      </c>
      <c r="G1897" s="49">
        <v>0.5</v>
      </c>
      <c r="H1897" s="55">
        <f t="shared" si="79"/>
        <v>2.16</v>
      </c>
    </row>
    <row r="1898" spans="1:8" s="35" customFormat="1" ht="48" customHeight="1">
      <c r="A1898" s="54"/>
      <c r="B1898" s="396" t="s">
        <v>501</v>
      </c>
      <c r="C1898" s="45"/>
      <c r="D1898" s="49">
        <v>2</v>
      </c>
      <c r="E1898" s="49">
        <v>1.5</v>
      </c>
      <c r="F1898" s="49">
        <v>0.66</v>
      </c>
      <c r="G1898" s="49">
        <v>0.5</v>
      </c>
      <c r="H1898" s="55">
        <f t="shared" si="79"/>
        <v>2.16</v>
      </c>
    </row>
    <row r="1899" spans="1:8" s="35" customFormat="1" ht="48" customHeight="1">
      <c r="A1899" s="54"/>
      <c r="B1899" s="396" t="s">
        <v>503</v>
      </c>
      <c r="C1899" s="45"/>
      <c r="D1899" s="49">
        <v>2</v>
      </c>
      <c r="E1899" s="49">
        <v>1.5</v>
      </c>
      <c r="F1899" s="49">
        <v>0.33</v>
      </c>
      <c r="G1899" s="49">
        <v>0.5</v>
      </c>
      <c r="H1899" s="55">
        <f t="shared" si="79"/>
        <v>1.83</v>
      </c>
    </row>
    <row r="1900" spans="1:8" s="35" customFormat="1" ht="48" customHeight="1">
      <c r="A1900" s="54"/>
      <c r="B1900" s="396" t="s">
        <v>503</v>
      </c>
      <c r="C1900" s="45"/>
      <c r="D1900" s="49">
        <v>2</v>
      </c>
      <c r="E1900" s="49">
        <v>1.5</v>
      </c>
      <c r="F1900" s="49">
        <v>0.33</v>
      </c>
      <c r="G1900" s="49">
        <v>0.5</v>
      </c>
      <c r="H1900" s="55">
        <f t="shared" si="79"/>
        <v>1.83</v>
      </c>
    </row>
    <row r="1901" spans="1:8" s="35" customFormat="1" ht="48" customHeight="1">
      <c r="A1901" s="54"/>
      <c r="B1901" s="396" t="s">
        <v>503</v>
      </c>
      <c r="C1901" s="45"/>
      <c r="D1901" s="49">
        <v>2</v>
      </c>
      <c r="E1901" s="49">
        <v>1.5</v>
      </c>
      <c r="F1901" s="49">
        <v>0.33</v>
      </c>
      <c r="G1901" s="49">
        <v>0.5</v>
      </c>
      <c r="H1901" s="55">
        <f t="shared" si="79"/>
        <v>1.83</v>
      </c>
    </row>
    <row r="1902" spans="1:8" s="35" customFormat="1" ht="48" customHeight="1">
      <c r="A1902" s="54"/>
      <c r="B1902" s="396" t="s">
        <v>503</v>
      </c>
      <c r="C1902" s="45"/>
      <c r="D1902" s="49">
        <v>2</v>
      </c>
      <c r="E1902" s="49">
        <v>1.5</v>
      </c>
      <c r="F1902" s="49">
        <v>0.33</v>
      </c>
      <c r="G1902" s="49">
        <v>0.5</v>
      </c>
      <c r="H1902" s="55">
        <f t="shared" si="79"/>
        <v>1.83</v>
      </c>
    </row>
    <row r="1903" spans="1:8" s="35" customFormat="1" ht="48" customHeight="1">
      <c r="A1903" s="54"/>
      <c r="B1903" s="396" t="s">
        <v>503</v>
      </c>
      <c r="C1903" s="45"/>
      <c r="D1903" s="49">
        <v>2</v>
      </c>
      <c r="E1903" s="49">
        <v>1.5</v>
      </c>
      <c r="F1903" s="49">
        <v>0.33</v>
      </c>
      <c r="G1903" s="49">
        <v>0.5</v>
      </c>
      <c r="H1903" s="55">
        <f t="shared" si="79"/>
        <v>1.83</v>
      </c>
    </row>
    <row r="1904" spans="1:8" s="35" customFormat="1" ht="48" customHeight="1">
      <c r="A1904" s="54"/>
      <c r="B1904" s="396" t="s">
        <v>485</v>
      </c>
      <c r="C1904" s="45"/>
      <c r="D1904" s="49">
        <v>2</v>
      </c>
      <c r="E1904" s="49">
        <v>1.83</v>
      </c>
      <c r="F1904" s="49">
        <v>0.66</v>
      </c>
      <c r="G1904" s="49">
        <v>0.5</v>
      </c>
      <c r="H1904" s="55">
        <f t="shared" si="79"/>
        <v>2.4900000000000002</v>
      </c>
    </row>
    <row r="1905" spans="1:8" s="35" customFormat="1" ht="48" customHeight="1">
      <c r="A1905" s="54"/>
      <c r="B1905" s="396" t="s">
        <v>485</v>
      </c>
      <c r="C1905" s="45"/>
      <c r="D1905" s="49">
        <v>2</v>
      </c>
      <c r="E1905" s="49">
        <v>1.83</v>
      </c>
      <c r="F1905" s="49">
        <v>0.66</v>
      </c>
      <c r="G1905" s="49">
        <v>0.5</v>
      </c>
      <c r="H1905" s="55">
        <f t="shared" si="79"/>
        <v>2.4900000000000002</v>
      </c>
    </row>
    <row r="1906" spans="1:8" s="35" customFormat="1" ht="48" customHeight="1">
      <c r="A1906" s="54"/>
      <c r="B1906" s="396" t="s">
        <v>485</v>
      </c>
      <c r="C1906" s="45"/>
      <c r="D1906" s="49">
        <v>2</v>
      </c>
      <c r="E1906" s="49">
        <v>1.83</v>
      </c>
      <c r="F1906" s="49">
        <v>0.66</v>
      </c>
      <c r="G1906" s="49">
        <v>0.5</v>
      </c>
      <c r="H1906" s="55">
        <f t="shared" si="79"/>
        <v>2.4900000000000002</v>
      </c>
    </row>
    <row r="1907" spans="1:8" s="35" customFormat="1" ht="48" customHeight="1">
      <c r="A1907" s="54"/>
      <c r="B1907" s="396" t="s">
        <v>485</v>
      </c>
      <c r="C1907" s="45"/>
      <c r="D1907" s="49">
        <v>2</v>
      </c>
      <c r="E1907" s="49">
        <v>1.83</v>
      </c>
      <c r="F1907" s="49">
        <v>0.66</v>
      </c>
      <c r="G1907" s="49">
        <v>0.5</v>
      </c>
      <c r="H1907" s="55">
        <f t="shared" si="79"/>
        <v>2.4900000000000002</v>
      </c>
    </row>
    <row r="1908" spans="1:8" s="35" customFormat="1" ht="48" customHeight="1">
      <c r="A1908" s="54"/>
      <c r="B1908" s="396" t="s">
        <v>485</v>
      </c>
      <c r="C1908" s="45"/>
      <c r="D1908" s="49">
        <v>2</v>
      </c>
      <c r="E1908" s="49">
        <v>1.83</v>
      </c>
      <c r="F1908" s="49">
        <v>0.66</v>
      </c>
      <c r="G1908" s="49">
        <v>0.5</v>
      </c>
      <c r="H1908" s="55">
        <f t="shared" si="79"/>
        <v>2.4900000000000002</v>
      </c>
    </row>
    <row r="1909" spans="1:8" s="35" customFormat="1" ht="48" customHeight="1">
      <c r="A1909" s="54"/>
      <c r="B1909" s="396" t="s">
        <v>485</v>
      </c>
      <c r="C1909" s="45"/>
      <c r="D1909" s="49">
        <v>2</v>
      </c>
      <c r="E1909" s="49">
        <v>1.83</v>
      </c>
      <c r="F1909" s="49">
        <v>0.66</v>
      </c>
      <c r="G1909" s="49">
        <v>0.5</v>
      </c>
      <c r="H1909" s="55">
        <f t="shared" si="79"/>
        <v>2.4900000000000002</v>
      </c>
    </row>
    <row r="1910" spans="1:8" s="35" customFormat="1" ht="48" customHeight="1">
      <c r="A1910" s="54"/>
      <c r="B1910" s="396" t="s">
        <v>501</v>
      </c>
      <c r="C1910" s="45"/>
      <c r="D1910" s="49">
        <v>2</v>
      </c>
      <c r="E1910" s="49">
        <v>1.5</v>
      </c>
      <c r="F1910" s="49">
        <v>0.66</v>
      </c>
      <c r="G1910" s="49">
        <v>0.5</v>
      </c>
      <c r="H1910" s="55">
        <f t="shared" si="79"/>
        <v>2.16</v>
      </c>
    </row>
    <row r="1911" spans="1:8" s="35" customFormat="1" ht="48" customHeight="1">
      <c r="A1911" s="54"/>
      <c r="B1911" s="396" t="s">
        <v>501</v>
      </c>
      <c r="C1911" s="45"/>
      <c r="D1911" s="49">
        <v>2</v>
      </c>
      <c r="E1911" s="49">
        <v>1.5</v>
      </c>
      <c r="F1911" s="49">
        <v>0.66</v>
      </c>
      <c r="G1911" s="49">
        <v>0.5</v>
      </c>
      <c r="H1911" s="55">
        <f t="shared" si="79"/>
        <v>2.16</v>
      </c>
    </row>
    <row r="1912" spans="1:8" s="35" customFormat="1" ht="48" customHeight="1">
      <c r="A1912" s="54"/>
      <c r="B1912" s="396" t="s">
        <v>501</v>
      </c>
      <c r="C1912" s="45"/>
      <c r="D1912" s="49">
        <v>2</v>
      </c>
      <c r="E1912" s="49">
        <v>1.5</v>
      </c>
      <c r="F1912" s="49">
        <v>0.66</v>
      </c>
      <c r="G1912" s="49">
        <v>0.5</v>
      </c>
      <c r="H1912" s="55">
        <f t="shared" si="79"/>
        <v>2.16</v>
      </c>
    </row>
    <row r="1913" spans="1:8" s="35" customFormat="1" ht="48" customHeight="1">
      <c r="A1913" s="54"/>
      <c r="B1913" s="396" t="s">
        <v>503</v>
      </c>
      <c r="C1913" s="45"/>
      <c r="D1913" s="49">
        <v>2</v>
      </c>
      <c r="E1913" s="49">
        <v>1.5</v>
      </c>
      <c r="F1913" s="49">
        <v>0.33</v>
      </c>
      <c r="G1913" s="49">
        <v>0.5</v>
      </c>
      <c r="H1913" s="55">
        <f t="shared" si="79"/>
        <v>1.83</v>
      </c>
    </row>
    <row r="1914" spans="1:8" s="35" customFormat="1" ht="48" customHeight="1">
      <c r="A1914" s="54"/>
      <c r="B1914" s="396" t="s">
        <v>503</v>
      </c>
      <c r="C1914" s="45"/>
      <c r="D1914" s="49">
        <v>2</v>
      </c>
      <c r="E1914" s="49">
        <v>1.5</v>
      </c>
      <c r="F1914" s="49">
        <v>0.33</v>
      </c>
      <c r="G1914" s="49">
        <v>0.5</v>
      </c>
      <c r="H1914" s="55">
        <f t="shared" si="79"/>
        <v>1.83</v>
      </c>
    </row>
    <row r="1915" spans="1:8" s="35" customFormat="1" ht="48" customHeight="1">
      <c r="A1915" s="54"/>
      <c r="B1915" s="396" t="s">
        <v>503</v>
      </c>
      <c r="C1915" s="45"/>
      <c r="D1915" s="49">
        <v>2</v>
      </c>
      <c r="E1915" s="49">
        <v>1.5</v>
      </c>
      <c r="F1915" s="49">
        <v>0.33</v>
      </c>
      <c r="G1915" s="49">
        <v>0.5</v>
      </c>
      <c r="H1915" s="55">
        <f t="shared" si="79"/>
        <v>1.83</v>
      </c>
    </row>
    <row r="1916" spans="1:8" s="35" customFormat="1" ht="48" customHeight="1">
      <c r="A1916" s="54"/>
      <c r="B1916" s="396" t="s">
        <v>503</v>
      </c>
      <c r="C1916" s="45"/>
      <c r="D1916" s="49">
        <v>2</v>
      </c>
      <c r="E1916" s="49">
        <v>1.5</v>
      </c>
      <c r="F1916" s="49">
        <v>0.33</v>
      </c>
      <c r="G1916" s="49">
        <v>0.5</v>
      </c>
      <c r="H1916" s="55">
        <f t="shared" si="79"/>
        <v>1.83</v>
      </c>
    </row>
    <row r="1917" spans="1:8" s="35" customFormat="1" ht="48" customHeight="1">
      <c r="A1917" s="54"/>
      <c r="B1917" s="396" t="s">
        <v>503</v>
      </c>
      <c r="C1917" s="45"/>
      <c r="D1917" s="49">
        <v>2</v>
      </c>
      <c r="E1917" s="49">
        <v>1.5</v>
      </c>
      <c r="F1917" s="49">
        <v>0.33</v>
      </c>
      <c r="G1917" s="49">
        <v>0.5</v>
      </c>
      <c r="H1917" s="55">
        <f t="shared" si="79"/>
        <v>1.83</v>
      </c>
    </row>
    <row r="1918" spans="1:8" s="35" customFormat="1" ht="48" customHeight="1">
      <c r="A1918" s="54"/>
      <c r="B1918" s="396" t="s">
        <v>503</v>
      </c>
      <c r="C1918" s="45"/>
      <c r="D1918" s="49">
        <v>2</v>
      </c>
      <c r="E1918" s="49">
        <v>1.5</v>
      </c>
      <c r="F1918" s="49">
        <v>0.33</v>
      </c>
      <c r="G1918" s="49">
        <v>0.5</v>
      </c>
      <c r="H1918" s="55">
        <f t="shared" si="79"/>
        <v>1.83</v>
      </c>
    </row>
    <row r="1919" spans="1:8" s="35" customFormat="1" ht="48" customHeight="1">
      <c r="A1919" s="54"/>
      <c r="B1919" s="396" t="s">
        <v>503</v>
      </c>
      <c r="C1919" s="45"/>
      <c r="D1919" s="49">
        <v>2</v>
      </c>
      <c r="E1919" s="49">
        <v>1.5</v>
      </c>
      <c r="F1919" s="49">
        <v>0.33</v>
      </c>
      <c r="G1919" s="49">
        <v>0.5</v>
      </c>
      <c r="H1919" s="55">
        <f t="shared" si="79"/>
        <v>1.83</v>
      </c>
    </row>
    <row r="1920" spans="1:8" s="35" customFormat="1" ht="48" customHeight="1">
      <c r="A1920" s="54"/>
      <c r="B1920" s="396" t="s">
        <v>495</v>
      </c>
      <c r="C1920" s="45"/>
      <c r="D1920" s="49">
        <v>2</v>
      </c>
      <c r="E1920" s="49">
        <v>2.16</v>
      </c>
      <c r="F1920" s="49">
        <v>1</v>
      </c>
      <c r="G1920" s="49">
        <v>0.5</v>
      </c>
      <c r="H1920" s="55">
        <f t="shared" si="79"/>
        <v>3.16</v>
      </c>
    </row>
    <row r="1921" spans="1:8" s="35" customFormat="1" ht="48" customHeight="1">
      <c r="A1921" s="54"/>
      <c r="B1921" s="396" t="s">
        <v>495</v>
      </c>
      <c r="C1921" s="45"/>
      <c r="D1921" s="49">
        <v>2</v>
      </c>
      <c r="E1921" s="49">
        <v>2.16</v>
      </c>
      <c r="F1921" s="49">
        <v>1</v>
      </c>
      <c r="G1921" s="49">
        <v>0.5</v>
      </c>
      <c r="H1921" s="55">
        <f t="shared" si="79"/>
        <v>3.16</v>
      </c>
    </row>
    <row r="1922" spans="1:8" s="35" customFormat="1" ht="48" customHeight="1">
      <c r="A1922" s="54"/>
      <c r="B1922" s="396" t="s">
        <v>495</v>
      </c>
      <c r="C1922" s="45"/>
      <c r="D1922" s="49">
        <v>2</v>
      </c>
      <c r="E1922" s="49">
        <v>2.16</v>
      </c>
      <c r="F1922" s="49">
        <v>1</v>
      </c>
      <c r="G1922" s="49">
        <v>0.5</v>
      </c>
      <c r="H1922" s="55">
        <f t="shared" si="79"/>
        <v>3.16</v>
      </c>
    </row>
    <row r="1923" spans="1:8" s="35" customFormat="1" ht="48" customHeight="1">
      <c r="A1923" s="54"/>
      <c r="B1923" s="396" t="s">
        <v>495</v>
      </c>
      <c r="C1923" s="45"/>
      <c r="D1923" s="49">
        <v>2</v>
      </c>
      <c r="E1923" s="49">
        <v>2.16</v>
      </c>
      <c r="F1923" s="49">
        <v>1</v>
      </c>
      <c r="G1923" s="49">
        <v>0.5</v>
      </c>
      <c r="H1923" s="55">
        <f t="shared" si="79"/>
        <v>3.16</v>
      </c>
    </row>
    <row r="1924" spans="1:8" s="35" customFormat="1" ht="48" customHeight="1">
      <c r="A1924" s="54"/>
      <c r="B1924" s="396" t="s">
        <v>495</v>
      </c>
      <c r="C1924" s="45"/>
      <c r="D1924" s="49">
        <v>2</v>
      </c>
      <c r="E1924" s="49">
        <v>2.16</v>
      </c>
      <c r="F1924" s="49">
        <v>1</v>
      </c>
      <c r="G1924" s="49">
        <v>0.5</v>
      </c>
      <c r="H1924" s="55">
        <f t="shared" si="79"/>
        <v>3.16</v>
      </c>
    </row>
    <row r="1925" spans="1:8" s="35" customFormat="1" ht="48" customHeight="1">
      <c r="A1925" s="54"/>
      <c r="B1925" s="396" t="s">
        <v>501</v>
      </c>
      <c r="C1925" s="45"/>
      <c r="D1925" s="49">
        <v>2</v>
      </c>
      <c r="E1925" s="49">
        <v>1.5</v>
      </c>
      <c r="F1925" s="49">
        <v>0.66</v>
      </c>
      <c r="G1925" s="49">
        <v>0.5</v>
      </c>
      <c r="H1925" s="55">
        <f t="shared" si="79"/>
        <v>2.16</v>
      </c>
    </row>
    <row r="1926" spans="1:8" s="35" customFormat="1" ht="48" customHeight="1">
      <c r="A1926" s="54"/>
      <c r="B1926" s="396" t="s">
        <v>501</v>
      </c>
      <c r="C1926" s="45"/>
      <c r="D1926" s="49">
        <v>2</v>
      </c>
      <c r="E1926" s="49">
        <v>1.5</v>
      </c>
      <c r="F1926" s="49">
        <v>0.66</v>
      </c>
      <c r="G1926" s="49">
        <v>0.5</v>
      </c>
      <c r="H1926" s="55">
        <f t="shared" si="79"/>
        <v>2.16</v>
      </c>
    </row>
    <row r="1927" spans="1:8" s="35" customFormat="1" ht="48" customHeight="1">
      <c r="A1927" s="54"/>
      <c r="B1927" s="396" t="s">
        <v>501</v>
      </c>
      <c r="C1927" s="45"/>
      <c r="D1927" s="49">
        <v>2</v>
      </c>
      <c r="E1927" s="49">
        <v>1.5</v>
      </c>
      <c r="F1927" s="49">
        <v>0.66</v>
      </c>
      <c r="G1927" s="49">
        <v>0.5</v>
      </c>
      <c r="H1927" s="55">
        <f t="shared" si="79"/>
        <v>2.16</v>
      </c>
    </row>
    <row r="1928" spans="1:8" s="35" customFormat="1" ht="48" customHeight="1">
      <c r="A1928" s="54"/>
      <c r="B1928" s="396" t="s">
        <v>502</v>
      </c>
      <c r="C1928" s="45"/>
      <c r="D1928" s="49">
        <v>2</v>
      </c>
      <c r="E1928" s="49">
        <v>1.5</v>
      </c>
      <c r="F1928" s="49">
        <v>0.5</v>
      </c>
      <c r="G1928" s="49">
        <v>0.5</v>
      </c>
      <c r="H1928" s="55">
        <f t="shared" si="79"/>
        <v>2</v>
      </c>
    </row>
    <row r="1929" spans="1:8" s="35" customFormat="1" ht="48" customHeight="1">
      <c r="A1929" s="54"/>
      <c r="B1929" s="396" t="s">
        <v>502</v>
      </c>
      <c r="C1929" s="45"/>
      <c r="D1929" s="49">
        <v>2</v>
      </c>
      <c r="E1929" s="49">
        <v>1.5</v>
      </c>
      <c r="F1929" s="49">
        <v>0.5</v>
      </c>
      <c r="G1929" s="49">
        <v>0.5</v>
      </c>
      <c r="H1929" s="55">
        <f t="shared" si="79"/>
        <v>2</v>
      </c>
    </row>
    <row r="1930" spans="1:8" s="35" customFormat="1" ht="48" customHeight="1">
      <c r="A1930" s="54"/>
      <c r="B1930" s="396" t="s">
        <v>502</v>
      </c>
      <c r="C1930" s="45"/>
      <c r="D1930" s="49">
        <v>2</v>
      </c>
      <c r="E1930" s="49">
        <v>1.5</v>
      </c>
      <c r="F1930" s="49">
        <v>0.5</v>
      </c>
      <c r="G1930" s="49">
        <v>0.5</v>
      </c>
      <c r="H1930" s="55">
        <f t="shared" si="79"/>
        <v>2</v>
      </c>
    </row>
    <row r="1931" spans="1:8" s="35" customFormat="1" ht="48" customHeight="1">
      <c r="A1931" s="54"/>
      <c r="B1931" s="396" t="s">
        <v>512</v>
      </c>
      <c r="C1931" s="45"/>
      <c r="D1931" s="49">
        <v>2</v>
      </c>
      <c r="E1931" s="49">
        <v>2</v>
      </c>
      <c r="F1931" s="49">
        <v>0.83</v>
      </c>
      <c r="G1931" s="49">
        <v>0.5</v>
      </c>
      <c r="H1931" s="55">
        <f t="shared" si="79"/>
        <v>2.83</v>
      </c>
    </row>
    <row r="1932" spans="1:8" s="35" customFormat="1" ht="34.5">
      <c r="A1932" s="54"/>
      <c r="B1932" s="396" t="s">
        <v>512</v>
      </c>
      <c r="C1932" s="45"/>
      <c r="D1932" s="49">
        <v>2</v>
      </c>
      <c r="E1932" s="49">
        <v>2</v>
      </c>
      <c r="F1932" s="49">
        <v>0.83</v>
      </c>
      <c r="G1932" s="49">
        <v>0.5</v>
      </c>
      <c r="H1932" s="55">
        <f t="shared" si="79"/>
        <v>2.83</v>
      </c>
    </row>
    <row r="1933" spans="1:8" s="35" customFormat="1" ht="48" customHeight="1">
      <c r="A1933" s="54"/>
      <c r="B1933" s="396" t="s">
        <v>512</v>
      </c>
      <c r="C1933" s="45"/>
      <c r="D1933" s="49">
        <v>2</v>
      </c>
      <c r="E1933" s="49">
        <v>2</v>
      </c>
      <c r="F1933" s="49">
        <v>0.83</v>
      </c>
      <c r="G1933" s="49">
        <v>0.5</v>
      </c>
      <c r="H1933" s="55">
        <f t="shared" si="79"/>
        <v>2.83</v>
      </c>
    </row>
    <row r="1934" spans="1:8" s="35" customFormat="1" ht="48" customHeight="1">
      <c r="A1934" s="54"/>
      <c r="B1934" s="396" t="s">
        <v>512</v>
      </c>
      <c r="C1934" s="45"/>
      <c r="D1934" s="49">
        <v>2</v>
      </c>
      <c r="E1934" s="49">
        <v>2</v>
      </c>
      <c r="F1934" s="49">
        <v>0.83</v>
      </c>
      <c r="G1934" s="49">
        <v>0.5</v>
      </c>
      <c r="H1934" s="55">
        <f t="shared" si="79"/>
        <v>2.83</v>
      </c>
    </row>
    <row r="1935" spans="1:8" s="35" customFormat="1" ht="48" customHeight="1">
      <c r="A1935" s="54"/>
      <c r="B1935" s="396" t="s">
        <v>513</v>
      </c>
      <c r="C1935" s="45"/>
      <c r="D1935" s="49">
        <v>2</v>
      </c>
      <c r="E1935" s="49">
        <v>1.5</v>
      </c>
      <c r="F1935" s="49">
        <v>0.83</v>
      </c>
      <c r="G1935" s="49">
        <v>0.5</v>
      </c>
      <c r="H1935" s="55">
        <f t="shared" si="79"/>
        <v>2.33</v>
      </c>
    </row>
    <row r="1936" spans="1:8" s="35" customFormat="1" ht="48" customHeight="1">
      <c r="A1936" s="54"/>
      <c r="B1936" s="396" t="s">
        <v>513</v>
      </c>
      <c r="C1936" s="45"/>
      <c r="D1936" s="49">
        <v>2</v>
      </c>
      <c r="E1936" s="49">
        <v>1.5</v>
      </c>
      <c r="F1936" s="49">
        <v>0.83</v>
      </c>
      <c r="G1936" s="49">
        <v>0.5</v>
      </c>
      <c r="H1936" s="55">
        <f t="shared" ref="H1936:H1949" si="80">(E1936+F1936)*D1936*G1936</f>
        <v>2.33</v>
      </c>
    </row>
    <row r="1937" spans="1:8" s="35" customFormat="1" ht="48" customHeight="1">
      <c r="A1937" s="54"/>
      <c r="B1937" s="396" t="s">
        <v>513</v>
      </c>
      <c r="C1937" s="45"/>
      <c r="D1937" s="49">
        <v>2</v>
      </c>
      <c r="E1937" s="49">
        <v>1.5</v>
      </c>
      <c r="F1937" s="49">
        <v>0.83</v>
      </c>
      <c r="G1937" s="49">
        <v>0.5</v>
      </c>
      <c r="H1937" s="55">
        <f t="shared" si="80"/>
        <v>2.33</v>
      </c>
    </row>
    <row r="1938" spans="1:8" s="35" customFormat="1" ht="48" customHeight="1">
      <c r="A1938" s="54"/>
      <c r="B1938" s="396" t="s">
        <v>513</v>
      </c>
      <c r="C1938" s="45"/>
      <c r="D1938" s="49">
        <v>2</v>
      </c>
      <c r="E1938" s="49">
        <v>1.5</v>
      </c>
      <c r="F1938" s="49">
        <v>0.83</v>
      </c>
      <c r="G1938" s="49">
        <v>0.5</v>
      </c>
      <c r="H1938" s="55">
        <f t="shared" si="80"/>
        <v>2.33</v>
      </c>
    </row>
    <row r="1939" spans="1:8" s="35" customFormat="1" ht="48" customHeight="1">
      <c r="A1939" s="54"/>
      <c r="B1939" s="396" t="s">
        <v>513</v>
      </c>
      <c r="C1939" s="45"/>
      <c r="D1939" s="49">
        <v>2</v>
      </c>
      <c r="E1939" s="49">
        <v>1.5</v>
      </c>
      <c r="F1939" s="49">
        <v>0.83</v>
      </c>
      <c r="G1939" s="49">
        <v>0.5</v>
      </c>
      <c r="H1939" s="55">
        <f t="shared" si="80"/>
        <v>2.33</v>
      </c>
    </row>
    <row r="1940" spans="1:8" s="35" customFormat="1" ht="48" customHeight="1">
      <c r="A1940" s="54"/>
      <c r="B1940" s="396" t="s">
        <v>501</v>
      </c>
      <c r="C1940" s="45"/>
      <c r="D1940" s="49">
        <v>2</v>
      </c>
      <c r="E1940" s="49">
        <v>1.5</v>
      </c>
      <c r="F1940" s="49">
        <v>0.66</v>
      </c>
      <c r="G1940" s="49">
        <v>0.5</v>
      </c>
      <c r="H1940" s="55">
        <f t="shared" si="80"/>
        <v>2.16</v>
      </c>
    </row>
    <row r="1941" spans="1:8" s="35" customFormat="1" ht="48" customHeight="1">
      <c r="A1941" s="54"/>
      <c r="B1941" s="396" t="s">
        <v>501</v>
      </c>
      <c r="C1941" s="45"/>
      <c r="D1941" s="49">
        <v>2</v>
      </c>
      <c r="E1941" s="49">
        <v>1.5</v>
      </c>
      <c r="F1941" s="49">
        <v>0.66</v>
      </c>
      <c r="G1941" s="49">
        <v>0.5</v>
      </c>
      <c r="H1941" s="55">
        <f t="shared" si="80"/>
        <v>2.16</v>
      </c>
    </row>
    <row r="1942" spans="1:8" s="35" customFormat="1" ht="48" customHeight="1">
      <c r="A1942" s="54"/>
      <c r="B1942" s="396" t="s">
        <v>501</v>
      </c>
      <c r="C1942" s="45"/>
      <c r="D1942" s="49">
        <v>2</v>
      </c>
      <c r="E1942" s="49">
        <v>1.5</v>
      </c>
      <c r="F1942" s="49">
        <v>0.66</v>
      </c>
      <c r="G1942" s="49">
        <v>0.5</v>
      </c>
      <c r="H1942" s="55">
        <f t="shared" si="80"/>
        <v>2.16</v>
      </c>
    </row>
    <row r="1943" spans="1:8" s="35" customFormat="1" ht="48" customHeight="1">
      <c r="A1943" s="54"/>
      <c r="B1943" s="396" t="s">
        <v>501</v>
      </c>
      <c r="C1943" s="45"/>
      <c r="D1943" s="49">
        <v>2</v>
      </c>
      <c r="E1943" s="49">
        <v>1.5</v>
      </c>
      <c r="F1943" s="49">
        <v>0.66</v>
      </c>
      <c r="G1943" s="49">
        <v>0.5</v>
      </c>
      <c r="H1943" s="55">
        <f t="shared" si="80"/>
        <v>2.16</v>
      </c>
    </row>
    <row r="1944" spans="1:8" s="35" customFormat="1" ht="48" customHeight="1">
      <c r="A1944" s="54"/>
      <c r="B1944" s="396" t="s">
        <v>501</v>
      </c>
      <c r="C1944" s="45"/>
      <c r="D1944" s="49">
        <v>2</v>
      </c>
      <c r="E1944" s="49">
        <v>1.5</v>
      </c>
      <c r="F1944" s="49">
        <v>0.66</v>
      </c>
      <c r="G1944" s="49">
        <v>0.5</v>
      </c>
      <c r="H1944" s="55">
        <f t="shared" si="80"/>
        <v>2.16</v>
      </c>
    </row>
    <row r="1945" spans="1:8" s="35" customFormat="1" ht="48" customHeight="1">
      <c r="A1945" s="54"/>
      <c r="B1945" s="396" t="s">
        <v>502</v>
      </c>
      <c r="C1945" s="45"/>
      <c r="D1945" s="49">
        <v>2</v>
      </c>
      <c r="E1945" s="49">
        <v>1.5</v>
      </c>
      <c r="F1945" s="49">
        <v>0.5</v>
      </c>
      <c r="G1945" s="49">
        <v>0.5</v>
      </c>
      <c r="H1945" s="55">
        <f t="shared" si="80"/>
        <v>2</v>
      </c>
    </row>
    <row r="1946" spans="1:8" s="35" customFormat="1" ht="48" customHeight="1">
      <c r="A1946" s="54"/>
      <c r="B1946" s="396" t="s">
        <v>502</v>
      </c>
      <c r="C1946" s="45"/>
      <c r="D1946" s="49">
        <v>2</v>
      </c>
      <c r="E1946" s="49">
        <v>1.5</v>
      </c>
      <c r="F1946" s="49">
        <v>0.5</v>
      </c>
      <c r="G1946" s="49">
        <v>0.5</v>
      </c>
      <c r="H1946" s="55">
        <f t="shared" si="80"/>
        <v>2</v>
      </c>
    </row>
    <row r="1947" spans="1:8" s="35" customFormat="1" ht="48" customHeight="1">
      <c r="A1947" s="54"/>
      <c r="B1947" s="396" t="s">
        <v>502</v>
      </c>
      <c r="C1947" s="45"/>
      <c r="D1947" s="49">
        <v>2</v>
      </c>
      <c r="E1947" s="49">
        <v>1.5</v>
      </c>
      <c r="F1947" s="49">
        <v>0.5</v>
      </c>
      <c r="G1947" s="49">
        <v>0.5</v>
      </c>
      <c r="H1947" s="55">
        <f t="shared" si="80"/>
        <v>2</v>
      </c>
    </row>
    <row r="1948" spans="1:8" s="35" customFormat="1" ht="48" customHeight="1">
      <c r="A1948" s="54"/>
      <c r="B1948" s="396" t="s">
        <v>502</v>
      </c>
      <c r="C1948" s="45"/>
      <c r="D1948" s="49">
        <v>2</v>
      </c>
      <c r="E1948" s="49">
        <v>1.5</v>
      </c>
      <c r="F1948" s="49">
        <v>0.5</v>
      </c>
      <c r="G1948" s="49">
        <v>0.5</v>
      </c>
      <c r="H1948" s="55">
        <f t="shared" si="80"/>
        <v>2</v>
      </c>
    </row>
    <row r="1949" spans="1:8" s="35" customFormat="1" ht="48" customHeight="1">
      <c r="A1949" s="54"/>
      <c r="B1949" s="396" t="s">
        <v>502</v>
      </c>
      <c r="C1949" s="45"/>
      <c r="D1949" s="49">
        <v>2</v>
      </c>
      <c r="E1949" s="49">
        <v>1.5</v>
      </c>
      <c r="F1949" s="49">
        <v>0.5</v>
      </c>
      <c r="G1949" s="49">
        <v>0.5</v>
      </c>
      <c r="H1949" s="55">
        <f t="shared" si="80"/>
        <v>2</v>
      </c>
    </row>
    <row r="1950" spans="1:8" s="35" customFormat="1" ht="48" customHeight="1">
      <c r="A1950" s="54"/>
      <c r="B1950" s="56"/>
      <c r="C1950" s="45"/>
      <c r="D1950" s="49"/>
      <c r="E1950" s="49"/>
      <c r="F1950" s="49"/>
      <c r="G1950" s="49"/>
      <c r="H1950" s="55"/>
    </row>
    <row r="1951" spans="1:8" s="35" customFormat="1" ht="48" customHeight="1">
      <c r="A1951" s="54"/>
      <c r="B1951" s="57" t="s">
        <v>128</v>
      </c>
      <c r="C1951" s="58" t="s">
        <v>173</v>
      </c>
      <c r="D1951" s="57"/>
      <c r="E1951" s="59"/>
      <c r="F1951" s="59"/>
      <c r="G1951" s="59"/>
      <c r="H1951" s="60">
        <f>SUM(H1808:H1950)</f>
        <v>294.78000000000031</v>
      </c>
    </row>
    <row r="1952" spans="1:8" s="35" customFormat="1" ht="48" customHeight="1">
      <c r="A1952" s="670" t="s">
        <v>146</v>
      </c>
      <c r="B1952" s="671"/>
      <c r="C1952" s="671"/>
      <c r="D1952" s="671"/>
      <c r="E1952" s="671"/>
      <c r="F1952" s="671"/>
      <c r="G1952" s="671"/>
      <c r="H1952" s="672"/>
    </row>
    <row r="1953" spans="1:8" s="35" customFormat="1" ht="48" customHeight="1">
      <c r="A1953" s="673" t="s">
        <v>145</v>
      </c>
      <c r="B1953" s="674"/>
      <c r="C1953" s="674"/>
      <c r="D1953" s="674"/>
      <c r="E1953" s="674"/>
      <c r="F1953" s="674"/>
      <c r="G1953" s="674"/>
      <c r="H1953" s="675"/>
    </row>
    <row r="1954" spans="1:8" s="35" customFormat="1" ht="48" customHeight="1">
      <c r="A1954" s="676"/>
      <c r="B1954" s="677"/>
      <c r="C1954" s="677"/>
      <c r="D1954" s="677"/>
      <c r="E1954" s="677"/>
      <c r="F1954" s="677"/>
      <c r="G1954" s="677"/>
      <c r="H1954" s="678"/>
    </row>
    <row r="1955" spans="1:8" s="35" customFormat="1" ht="48" customHeight="1">
      <c r="A1955" s="679"/>
      <c r="B1955" s="679"/>
      <c r="C1955" s="679"/>
      <c r="D1955" s="679"/>
      <c r="E1955" s="679"/>
      <c r="F1955" s="679"/>
      <c r="G1955" s="679"/>
      <c r="H1955" s="679"/>
    </row>
    <row r="1956" spans="1:8" s="35" customFormat="1" ht="48" customHeight="1">
      <c r="A1956" s="680" t="s">
        <v>144</v>
      </c>
      <c r="B1956" s="680"/>
      <c r="C1956" s="669" t="s">
        <v>143</v>
      </c>
      <c r="D1956" s="669"/>
      <c r="E1956" s="669"/>
      <c r="F1956" s="90" t="s">
        <v>142</v>
      </c>
      <c r="G1956" s="90"/>
      <c r="H1956" s="89">
        <v>45204</v>
      </c>
    </row>
    <row r="1957" spans="1:8" s="35" customFormat="1" ht="48" customHeight="1">
      <c r="A1957" s="680" t="s">
        <v>141</v>
      </c>
      <c r="B1957" s="680"/>
      <c r="C1957" s="669"/>
      <c r="D1957" s="669"/>
      <c r="E1957" s="669"/>
      <c r="F1957" s="90" t="s">
        <v>140</v>
      </c>
      <c r="G1957" s="90"/>
      <c r="H1957" s="90"/>
    </row>
    <row r="1958" spans="1:8" s="35" customFormat="1" ht="48" customHeight="1">
      <c r="A1958" s="680" t="s">
        <v>139</v>
      </c>
      <c r="B1958" s="680"/>
      <c r="C1958" s="669"/>
      <c r="D1958" s="669"/>
      <c r="E1958" s="669"/>
      <c r="F1958" s="484" t="s">
        <v>138</v>
      </c>
      <c r="G1958" s="484"/>
      <c r="H1958" s="91"/>
    </row>
    <row r="1959" spans="1:8" s="35" customFormat="1" ht="48" customHeight="1">
      <c r="A1959" s="669" t="s">
        <v>137</v>
      </c>
      <c r="B1959" s="685" t="s">
        <v>108</v>
      </c>
      <c r="C1959" s="685" t="s">
        <v>109</v>
      </c>
      <c r="D1959" s="685" t="s">
        <v>136</v>
      </c>
      <c r="E1959" s="685"/>
      <c r="F1959" s="685"/>
      <c r="G1959" s="92"/>
      <c r="H1959" s="669" t="s">
        <v>135</v>
      </c>
    </row>
    <row r="1960" spans="1:8" s="35" customFormat="1" ht="48" customHeight="1">
      <c r="A1960" s="669"/>
      <c r="B1960" s="685"/>
      <c r="C1960" s="685"/>
      <c r="D1960" s="92" t="s">
        <v>7</v>
      </c>
      <c r="E1960" s="92" t="s">
        <v>150</v>
      </c>
      <c r="F1960" s="92" t="s">
        <v>265</v>
      </c>
      <c r="G1960" s="92" t="s">
        <v>134</v>
      </c>
      <c r="H1960" s="669"/>
    </row>
    <row r="1961" spans="1:8" s="35" customFormat="1" ht="48" customHeight="1">
      <c r="A1961" s="52"/>
      <c r="B1961" s="68" t="s">
        <v>514</v>
      </c>
      <c r="C1961" s="92"/>
      <c r="D1961" s="92"/>
      <c r="E1961" s="92"/>
      <c r="F1961" s="92"/>
      <c r="G1961" s="92"/>
      <c r="H1961" s="93"/>
    </row>
    <row r="1962" spans="1:8" s="35" customFormat="1" ht="48" customHeight="1">
      <c r="A1962" s="97"/>
      <c r="B1962" s="68"/>
      <c r="C1962" s="96"/>
      <c r="D1962" s="92"/>
      <c r="E1962" s="92"/>
      <c r="F1962" s="92"/>
      <c r="G1962" s="92"/>
      <c r="H1962" s="93"/>
    </row>
    <row r="1963" spans="1:8" s="35" customFormat="1" ht="248.25" customHeight="1">
      <c r="A1963" s="52">
        <v>13</v>
      </c>
      <c r="B1963" s="53" t="s">
        <v>14</v>
      </c>
      <c r="C1963" s="62"/>
      <c r="D1963" s="92"/>
      <c r="E1963" s="92"/>
      <c r="F1963" s="92"/>
      <c r="G1963" s="92"/>
      <c r="H1963" s="93"/>
    </row>
    <row r="1964" spans="1:8" s="35" customFormat="1" ht="60.75" customHeight="1">
      <c r="A1964" s="62"/>
      <c r="B1964" s="397" t="s">
        <v>515</v>
      </c>
      <c r="C1964" s="62"/>
      <c r="D1964" s="92"/>
      <c r="E1964" s="92"/>
      <c r="F1964" s="92"/>
      <c r="G1964" s="92"/>
      <c r="H1964" s="93"/>
    </row>
    <row r="1965" spans="1:8" s="35" customFormat="1" ht="60.75" customHeight="1">
      <c r="A1965" s="62"/>
      <c r="B1965" s="61" t="s">
        <v>516</v>
      </c>
      <c r="C1965" s="62"/>
      <c r="D1965" s="63">
        <v>1</v>
      </c>
      <c r="E1965" s="63">
        <v>32</v>
      </c>
      <c r="F1965" s="63">
        <v>8</v>
      </c>
      <c r="G1965" s="63"/>
      <c r="H1965" s="398">
        <f>(E1965*F1965)*D1965</f>
        <v>256</v>
      </c>
    </row>
    <row r="1966" spans="1:8" s="35" customFormat="1" ht="60.75" customHeight="1">
      <c r="A1966" s="62"/>
      <c r="B1966" s="61" t="s">
        <v>517</v>
      </c>
      <c r="C1966" s="62"/>
      <c r="D1966" s="63">
        <v>1</v>
      </c>
      <c r="E1966" s="63">
        <v>30</v>
      </c>
      <c r="F1966" s="63">
        <v>13</v>
      </c>
      <c r="G1966" s="63"/>
      <c r="H1966" s="398">
        <f t="shared" ref="H1966:H1974" si="81">(E1966*F1966)*D1966</f>
        <v>390</v>
      </c>
    </row>
    <row r="1967" spans="1:8" s="35" customFormat="1" ht="60.75" customHeight="1">
      <c r="A1967" s="62"/>
      <c r="B1967" s="61" t="s">
        <v>518</v>
      </c>
      <c r="C1967" s="62"/>
      <c r="D1967" s="63">
        <v>2</v>
      </c>
      <c r="E1967" s="63">
        <v>34</v>
      </c>
      <c r="F1967" s="63">
        <v>14</v>
      </c>
      <c r="G1967" s="63"/>
      <c r="H1967" s="398">
        <f t="shared" si="81"/>
        <v>952</v>
      </c>
    </row>
    <row r="1968" spans="1:8" s="35" customFormat="1" ht="60.75" customHeight="1">
      <c r="A1968" s="62"/>
      <c r="B1968" s="61" t="s">
        <v>519</v>
      </c>
      <c r="C1968" s="62"/>
      <c r="D1968" s="63">
        <v>1</v>
      </c>
      <c r="E1968" s="63">
        <v>42</v>
      </c>
      <c r="F1968" s="63">
        <v>14</v>
      </c>
      <c r="G1968" s="63"/>
      <c r="H1968" s="398">
        <f t="shared" si="81"/>
        <v>588</v>
      </c>
    </row>
    <row r="1969" spans="1:8" s="35" customFormat="1" ht="60.75" customHeight="1">
      <c r="A1969" s="62"/>
      <c r="B1969" s="61" t="s">
        <v>520</v>
      </c>
      <c r="C1969" s="62"/>
      <c r="D1969" s="63">
        <v>2</v>
      </c>
      <c r="E1969" s="63">
        <v>38</v>
      </c>
      <c r="F1969" s="63">
        <v>14</v>
      </c>
      <c r="G1969" s="63"/>
      <c r="H1969" s="398">
        <f t="shared" si="81"/>
        <v>1064</v>
      </c>
    </row>
    <row r="1970" spans="1:8" s="35" customFormat="1" ht="60.75" customHeight="1">
      <c r="A1970" s="62"/>
      <c r="B1970" s="61" t="s">
        <v>521</v>
      </c>
      <c r="C1970" s="62"/>
      <c r="D1970" s="63">
        <v>1</v>
      </c>
      <c r="E1970" s="63">
        <v>28</v>
      </c>
      <c r="F1970" s="63">
        <v>14</v>
      </c>
      <c r="G1970" s="63"/>
      <c r="H1970" s="398">
        <f t="shared" si="81"/>
        <v>392</v>
      </c>
    </row>
    <row r="1971" spans="1:8" s="35" customFormat="1" ht="60.75" customHeight="1">
      <c r="A1971" s="62"/>
      <c r="B1971" s="61" t="s">
        <v>522</v>
      </c>
      <c r="C1971" s="62"/>
      <c r="D1971" s="63">
        <v>1</v>
      </c>
      <c r="E1971" s="63">
        <v>20</v>
      </c>
      <c r="F1971" s="63">
        <v>7</v>
      </c>
      <c r="G1971" s="63"/>
      <c r="H1971" s="398">
        <f t="shared" si="81"/>
        <v>140</v>
      </c>
    </row>
    <row r="1972" spans="1:8" s="35" customFormat="1" ht="60.75" customHeight="1">
      <c r="A1972" s="62"/>
      <c r="B1972" s="61" t="s">
        <v>523</v>
      </c>
      <c r="C1972" s="62"/>
      <c r="D1972" s="63">
        <v>1</v>
      </c>
      <c r="E1972" s="63">
        <v>10</v>
      </c>
      <c r="F1972" s="63">
        <v>10</v>
      </c>
      <c r="G1972" s="63"/>
      <c r="H1972" s="398">
        <f t="shared" si="81"/>
        <v>100</v>
      </c>
    </row>
    <row r="1973" spans="1:8" s="35" customFormat="1" ht="60.75" customHeight="1">
      <c r="A1973" s="62"/>
      <c r="B1973" s="102" t="s">
        <v>524</v>
      </c>
      <c r="C1973" s="62"/>
      <c r="D1973" s="63">
        <v>1</v>
      </c>
      <c r="E1973" s="63">
        <v>16</v>
      </c>
      <c r="F1973" s="63">
        <v>14</v>
      </c>
      <c r="G1973" s="63"/>
      <c r="H1973" s="398">
        <f t="shared" si="81"/>
        <v>224</v>
      </c>
    </row>
    <row r="1974" spans="1:8" s="35" customFormat="1" ht="60.75" customHeight="1">
      <c r="A1974" s="62"/>
      <c r="B1974" s="102" t="s">
        <v>525</v>
      </c>
      <c r="C1974" s="62"/>
      <c r="D1974" s="63">
        <v>1</v>
      </c>
      <c r="E1974" s="63">
        <v>18</v>
      </c>
      <c r="F1974" s="63">
        <v>12</v>
      </c>
      <c r="G1974" s="63"/>
      <c r="H1974" s="398">
        <f t="shared" si="81"/>
        <v>216</v>
      </c>
    </row>
    <row r="1975" spans="1:8" s="35" customFormat="1" ht="60.75" customHeight="1">
      <c r="A1975" s="62"/>
      <c r="B1975" s="66"/>
      <c r="C1975" s="62"/>
      <c r="D1975" s="63"/>
      <c r="E1975" s="63"/>
      <c r="F1975" s="63"/>
      <c r="G1975" s="63"/>
      <c r="H1975" s="64"/>
    </row>
    <row r="1976" spans="1:8" s="35" customFormat="1" ht="60.75" customHeight="1">
      <c r="A1976" s="62"/>
      <c r="B1976" s="133" t="s">
        <v>128</v>
      </c>
      <c r="C1976" s="134" t="s">
        <v>461</v>
      </c>
      <c r="D1976" s="133"/>
      <c r="E1976" s="135"/>
      <c r="F1976" s="135"/>
      <c r="G1976" s="135"/>
      <c r="H1976" s="399">
        <f>SUM(H1965:H1975)</f>
        <v>4322</v>
      </c>
    </row>
    <row r="1977" spans="1:8" s="35" customFormat="1" ht="48" customHeight="1">
      <c r="A1977" s="670" t="s">
        <v>146</v>
      </c>
      <c r="B1977" s="671"/>
      <c r="C1977" s="671"/>
      <c r="D1977" s="671"/>
      <c r="E1977" s="671"/>
      <c r="F1977" s="671"/>
      <c r="G1977" s="671"/>
      <c r="H1977" s="672"/>
    </row>
    <row r="1978" spans="1:8" s="35" customFormat="1" ht="48" customHeight="1">
      <c r="A1978" s="673" t="s">
        <v>145</v>
      </c>
      <c r="B1978" s="674"/>
      <c r="C1978" s="674"/>
      <c r="D1978" s="674"/>
      <c r="E1978" s="674"/>
      <c r="F1978" s="674"/>
      <c r="G1978" s="674"/>
      <c r="H1978" s="675"/>
    </row>
    <row r="1979" spans="1:8" s="35" customFormat="1" ht="40.5" customHeight="1">
      <c r="A1979" s="676"/>
      <c r="B1979" s="677"/>
      <c r="C1979" s="677"/>
      <c r="D1979" s="677"/>
      <c r="E1979" s="677"/>
      <c r="F1979" s="677"/>
      <c r="G1979" s="677"/>
      <c r="H1979" s="678"/>
    </row>
    <row r="1980" spans="1:8" s="35" customFormat="1" ht="35.25" customHeight="1">
      <c r="A1980" s="679"/>
      <c r="B1980" s="679"/>
      <c r="C1980" s="679"/>
      <c r="D1980" s="679"/>
      <c r="E1980" s="679"/>
      <c r="F1980" s="679"/>
      <c r="G1980" s="679"/>
      <c r="H1980" s="679"/>
    </row>
    <row r="1981" spans="1:8" s="35" customFormat="1" ht="40.5" customHeight="1">
      <c r="A1981" s="680" t="s">
        <v>144</v>
      </c>
      <c r="B1981" s="680"/>
      <c r="C1981" s="669" t="s">
        <v>143</v>
      </c>
      <c r="D1981" s="669"/>
      <c r="E1981" s="669"/>
      <c r="F1981" s="90" t="s">
        <v>142</v>
      </c>
      <c r="G1981" s="90"/>
      <c r="H1981" s="89">
        <v>45203</v>
      </c>
    </row>
    <row r="1982" spans="1:8" s="35" customFormat="1" ht="48" customHeight="1">
      <c r="A1982" s="680" t="s">
        <v>141</v>
      </c>
      <c r="B1982" s="680"/>
      <c r="C1982" s="669"/>
      <c r="D1982" s="669"/>
      <c r="E1982" s="669"/>
      <c r="F1982" s="90" t="s">
        <v>140</v>
      </c>
      <c r="G1982" s="90"/>
      <c r="H1982" s="90"/>
    </row>
    <row r="1983" spans="1:8" s="35" customFormat="1" ht="40.5" customHeight="1">
      <c r="A1983" s="680" t="s">
        <v>139</v>
      </c>
      <c r="B1983" s="680"/>
      <c r="C1983" s="669"/>
      <c r="D1983" s="669"/>
      <c r="E1983" s="669"/>
      <c r="F1983" s="484" t="s">
        <v>138</v>
      </c>
      <c r="G1983" s="484"/>
      <c r="H1983" s="91"/>
    </row>
    <row r="1984" spans="1:8" s="35" customFormat="1" ht="48" customHeight="1">
      <c r="A1984" s="669" t="s">
        <v>137</v>
      </c>
      <c r="B1984" s="685" t="s">
        <v>108</v>
      </c>
      <c r="C1984" s="685" t="s">
        <v>109</v>
      </c>
      <c r="D1984" s="685" t="s">
        <v>136</v>
      </c>
      <c r="E1984" s="685"/>
      <c r="F1984" s="685"/>
      <c r="G1984" s="92"/>
      <c r="H1984" s="669" t="s">
        <v>135</v>
      </c>
    </row>
    <row r="1985" spans="1:8" s="35" customFormat="1" ht="48" customHeight="1">
      <c r="A1985" s="669"/>
      <c r="B1985" s="685"/>
      <c r="C1985" s="685"/>
      <c r="D1985" s="92" t="s">
        <v>7</v>
      </c>
      <c r="E1985" s="92" t="s">
        <v>150</v>
      </c>
      <c r="F1985" s="92" t="s">
        <v>265</v>
      </c>
      <c r="G1985" s="92"/>
      <c r="H1985" s="669"/>
    </row>
    <row r="1986" spans="1:8" s="35" customFormat="1" ht="48" customHeight="1">
      <c r="A1986" s="52"/>
      <c r="B1986" s="68" t="s">
        <v>132</v>
      </c>
      <c r="C1986" s="92"/>
      <c r="D1986" s="92"/>
      <c r="E1986" s="92"/>
      <c r="F1986" s="92"/>
      <c r="G1986" s="92"/>
      <c r="H1986" s="93"/>
    </row>
    <row r="1987" spans="1:8" s="35" customFormat="1" ht="220.5" customHeight="1">
      <c r="A1987" s="52">
        <v>14</v>
      </c>
      <c r="B1987" s="53" t="s">
        <v>8</v>
      </c>
      <c r="C1987" s="62"/>
      <c r="D1987" s="92"/>
      <c r="E1987" s="92"/>
      <c r="F1987" s="92"/>
      <c r="G1987" s="92"/>
      <c r="H1987" s="93"/>
    </row>
    <row r="1988" spans="1:8" s="35" customFormat="1" ht="48" customHeight="1">
      <c r="A1988" s="62">
        <v>14.1</v>
      </c>
      <c r="B1988" s="385" t="s">
        <v>72</v>
      </c>
      <c r="C1988" s="62"/>
      <c r="D1988" s="92"/>
      <c r="E1988" s="92"/>
      <c r="F1988" s="92"/>
      <c r="G1988" s="92"/>
      <c r="H1988" s="93"/>
    </row>
    <row r="1989" spans="1:8" s="35" customFormat="1" ht="48" customHeight="1">
      <c r="A1989" s="62" t="s">
        <v>473</v>
      </c>
      <c r="B1989" s="61" t="s">
        <v>526</v>
      </c>
      <c r="C1989" s="62"/>
      <c r="D1989" s="63">
        <v>1</v>
      </c>
      <c r="E1989" s="63">
        <v>9</v>
      </c>
      <c r="F1989" s="63">
        <v>9</v>
      </c>
      <c r="G1989" s="63"/>
      <c r="H1989" s="398">
        <f>(E1989*F1989)*D1989</f>
        <v>81</v>
      </c>
    </row>
    <row r="1990" spans="1:8" s="35" customFormat="1" ht="48" customHeight="1">
      <c r="A1990" s="62"/>
      <c r="B1990" s="61" t="s">
        <v>526</v>
      </c>
      <c r="C1990" s="62"/>
      <c r="D1990" s="63">
        <v>1</v>
      </c>
      <c r="E1990" s="63">
        <v>9</v>
      </c>
      <c r="F1990" s="63">
        <v>9</v>
      </c>
      <c r="G1990" s="63"/>
      <c r="H1990" s="398">
        <f t="shared" ref="H1990:H2007" si="82">(E1990*F1990)*D1990</f>
        <v>81</v>
      </c>
    </row>
    <row r="1991" spans="1:8" s="35" customFormat="1" ht="48" customHeight="1">
      <c r="A1991" s="62"/>
      <c r="B1991" s="61" t="s">
        <v>526</v>
      </c>
      <c r="C1991" s="62"/>
      <c r="D1991" s="63">
        <v>1</v>
      </c>
      <c r="E1991" s="63">
        <v>9</v>
      </c>
      <c r="F1991" s="63">
        <v>9</v>
      </c>
      <c r="G1991" s="63"/>
      <c r="H1991" s="398">
        <f t="shared" si="82"/>
        <v>81</v>
      </c>
    </row>
    <row r="1992" spans="1:8" s="35" customFormat="1" ht="48" customHeight="1">
      <c r="A1992" s="62"/>
      <c r="B1992" s="61" t="s">
        <v>527</v>
      </c>
      <c r="C1992" s="62"/>
      <c r="D1992" s="63">
        <v>1</v>
      </c>
      <c r="E1992" s="63">
        <v>15</v>
      </c>
      <c r="F1992" s="63">
        <v>15</v>
      </c>
      <c r="G1992" s="63"/>
      <c r="H1992" s="398">
        <f t="shared" si="82"/>
        <v>225</v>
      </c>
    </row>
    <row r="1993" spans="1:8" s="35" customFormat="1" ht="48" customHeight="1">
      <c r="A1993" s="62"/>
      <c r="B1993" s="61" t="s">
        <v>527</v>
      </c>
      <c r="C1993" s="62"/>
      <c r="D1993" s="63">
        <v>1</v>
      </c>
      <c r="E1993" s="63">
        <v>15</v>
      </c>
      <c r="F1993" s="63">
        <v>15</v>
      </c>
      <c r="G1993" s="63"/>
      <c r="H1993" s="398">
        <f t="shared" si="82"/>
        <v>225</v>
      </c>
    </row>
    <row r="1994" spans="1:8" s="35" customFormat="1" ht="48" customHeight="1">
      <c r="A1994" s="52"/>
      <c r="B1994" s="61" t="s">
        <v>526</v>
      </c>
      <c r="C1994" s="62"/>
      <c r="D1994" s="63">
        <v>1</v>
      </c>
      <c r="E1994" s="63">
        <v>9</v>
      </c>
      <c r="F1994" s="63">
        <v>9</v>
      </c>
      <c r="G1994" s="63"/>
      <c r="H1994" s="398">
        <f t="shared" si="82"/>
        <v>81</v>
      </c>
    </row>
    <row r="1995" spans="1:8" s="35" customFormat="1" ht="48" customHeight="1">
      <c r="A1995" s="62"/>
      <c r="B1995" s="61" t="s">
        <v>528</v>
      </c>
      <c r="C1995" s="62"/>
      <c r="D1995" s="63">
        <v>1</v>
      </c>
      <c r="E1995" s="63">
        <v>12</v>
      </c>
      <c r="F1995" s="63">
        <v>12</v>
      </c>
      <c r="G1995" s="63"/>
      <c r="H1995" s="398">
        <f t="shared" si="82"/>
        <v>144</v>
      </c>
    </row>
    <row r="1996" spans="1:8" s="35" customFormat="1" ht="48" customHeight="1">
      <c r="A1996" s="62"/>
      <c r="B1996" s="61" t="s">
        <v>528</v>
      </c>
      <c r="C1996" s="62"/>
      <c r="D1996" s="63">
        <v>1</v>
      </c>
      <c r="E1996" s="63">
        <v>12</v>
      </c>
      <c r="F1996" s="63">
        <v>12</v>
      </c>
      <c r="G1996" s="63"/>
      <c r="H1996" s="398">
        <f t="shared" si="82"/>
        <v>144</v>
      </c>
    </row>
    <row r="1997" spans="1:8" s="35" customFormat="1" ht="48" customHeight="1">
      <c r="A1997" s="62"/>
      <c r="B1997" s="61" t="s">
        <v>527</v>
      </c>
      <c r="C1997" s="62"/>
      <c r="D1997" s="63">
        <v>1</v>
      </c>
      <c r="E1997" s="63">
        <v>15</v>
      </c>
      <c r="F1997" s="63">
        <v>15</v>
      </c>
      <c r="G1997" s="63"/>
      <c r="H1997" s="398">
        <f t="shared" si="82"/>
        <v>225</v>
      </c>
    </row>
    <row r="1998" spans="1:8" s="35" customFormat="1" ht="48" customHeight="1">
      <c r="A1998" s="62" t="s">
        <v>477</v>
      </c>
      <c r="B1998" s="61" t="s">
        <v>528</v>
      </c>
      <c r="C1998" s="62"/>
      <c r="D1998" s="63">
        <v>1</v>
      </c>
      <c r="E1998" s="63">
        <v>12</v>
      </c>
      <c r="F1998" s="63">
        <v>12</v>
      </c>
      <c r="G1998" s="63"/>
      <c r="H1998" s="398">
        <f t="shared" si="82"/>
        <v>144</v>
      </c>
    </row>
    <row r="1999" spans="1:8" s="35" customFormat="1" ht="48" customHeight="1">
      <c r="A1999" s="62"/>
      <c r="B1999" s="61" t="s">
        <v>528</v>
      </c>
      <c r="C1999" s="62"/>
      <c r="D1999" s="63">
        <v>1</v>
      </c>
      <c r="E1999" s="63">
        <v>12</v>
      </c>
      <c r="F1999" s="63">
        <v>12</v>
      </c>
      <c r="G1999" s="63"/>
      <c r="H1999" s="398">
        <f t="shared" si="82"/>
        <v>144</v>
      </c>
    </row>
    <row r="2000" spans="1:8" s="35" customFormat="1" ht="48" customHeight="1">
      <c r="A2000" s="62"/>
      <c r="B2000" s="61" t="s">
        <v>529</v>
      </c>
      <c r="C2000" s="62"/>
      <c r="D2000" s="63">
        <v>1</v>
      </c>
      <c r="E2000" s="63">
        <v>6</v>
      </c>
      <c r="F2000" s="63">
        <v>6</v>
      </c>
      <c r="G2000" s="63"/>
      <c r="H2000" s="398">
        <f t="shared" si="82"/>
        <v>36</v>
      </c>
    </row>
    <row r="2001" spans="1:8" s="35" customFormat="1" ht="48" customHeight="1">
      <c r="A2001" s="62"/>
      <c r="B2001" s="61" t="s">
        <v>529</v>
      </c>
      <c r="C2001" s="62"/>
      <c r="D2001" s="63">
        <v>1</v>
      </c>
      <c r="E2001" s="63">
        <v>6</v>
      </c>
      <c r="F2001" s="63">
        <v>6</v>
      </c>
      <c r="G2001" s="63"/>
      <c r="H2001" s="398">
        <f t="shared" si="82"/>
        <v>36</v>
      </c>
    </row>
    <row r="2002" spans="1:8" s="35" customFormat="1" ht="48" customHeight="1">
      <c r="A2002" s="62"/>
      <c r="B2002" s="61" t="s">
        <v>527</v>
      </c>
      <c r="C2002" s="62"/>
      <c r="D2002" s="63">
        <v>1</v>
      </c>
      <c r="E2002" s="63">
        <v>15</v>
      </c>
      <c r="F2002" s="63">
        <v>15</v>
      </c>
      <c r="G2002" s="63"/>
      <c r="H2002" s="398">
        <f t="shared" si="82"/>
        <v>225</v>
      </c>
    </row>
    <row r="2003" spans="1:8" s="35" customFormat="1" ht="48" customHeight="1">
      <c r="A2003" s="62"/>
      <c r="B2003" s="61" t="s">
        <v>527</v>
      </c>
      <c r="C2003" s="62"/>
      <c r="D2003" s="63">
        <v>1</v>
      </c>
      <c r="E2003" s="63">
        <v>15</v>
      </c>
      <c r="F2003" s="63">
        <v>15</v>
      </c>
      <c r="G2003" s="63"/>
      <c r="H2003" s="398">
        <f t="shared" si="82"/>
        <v>225</v>
      </c>
    </row>
    <row r="2004" spans="1:8" s="35" customFormat="1" ht="48" customHeight="1">
      <c r="A2004" s="62"/>
      <c r="B2004" s="61" t="s">
        <v>529</v>
      </c>
      <c r="C2004" s="62"/>
      <c r="D2004" s="63">
        <v>1</v>
      </c>
      <c r="E2004" s="63">
        <v>6</v>
      </c>
      <c r="F2004" s="63">
        <v>6</v>
      </c>
      <c r="G2004" s="63"/>
      <c r="H2004" s="398">
        <f t="shared" si="82"/>
        <v>36</v>
      </c>
    </row>
    <row r="2005" spans="1:8" s="35" customFormat="1" ht="48" customHeight="1">
      <c r="A2005" s="62"/>
      <c r="B2005" s="61" t="s">
        <v>529</v>
      </c>
      <c r="C2005" s="62"/>
      <c r="D2005" s="63">
        <v>1</v>
      </c>
      <c r="E2005" s="63">
        <v>6</v>
      </c>
      <c r="F2005" s="63">
        <v>6</v>
      </c>
      <c r="G2005" s="63"/>
      <c r="H2005" s="398">
        <f t="shared" si="82"/>
        <v>36</v>
      </c>
    </row>
    <row r="2006" spans="1:8" s="35" customFormat="1" ht="48" customHeight="1">
      <c r="A2006" s="62"/>
      <c r="B2006" s="61" t="s">
        <v>528</v>
      </c>
      <c r="C2006" s="62"/>
      <c r="D2006" s="63">
        <v>1</v>
      </c>
      <c r="E2006" s="63">
        <v>12</v>
      </c>
      <c r="F2006" s="63">
        <v>12</v>
      </c>
      <c r="G2006" s="63"/>
      <c r="H2006" s="398">
        <f t="shared" si="82"/>
        <v>144</v>
      </c>
    </row>
    <row r="2007" spans="1:8" s="35" customFormat="1" ht="48" customHeight="1">
      <c r="A2007" s="62"/>
      <c r="B2007" s="61" t="s">
        <v>527</v>
      </c>
      <c r="C2007" s="62"/>
      <c r="D2007" s="63">
        <v>1</v>
      </c>
      <c r="E2007" s="63">
        <v>15</v>
      </c>
      <c r="F2007" s="63">
        <v>15</v>
      </c>
      <c r="G2007" s="63"/>
      <c r="H2007" s="398">
        <f t="shared" si="82"/>
        <v>225</v>
      </c>
    </row>
    <row r="2008" spans="1:8" s="35" customFormat="1" ht="25.5" customHeight="1">
      <c r="A2008" s="62"/>
      <c r="B2008" s="66"/>
      <c r="C2008" s="62"/>
      <c r="D2008" s="63"/>
      <c r="E2008" s="63"/>
      <c r="F2008" s="63"/>
      <c r="G2008" s="63"/>
      <c r="H2008" s="64"/>
    </row>
    <row r="2009" spans="1:8" s="35" customFormat="1" ht="48" customHeight="1">
      <c r="A2009" s="62"/>
      <c r="B2009" s="133" t="s">
        <v>128</v>
      </c>
      <c r="C2009" s="134" t="s">
        <v>461</v>
      </c>
      <c r="D2009" s="133"/>
      <c r="E2009" s="135"/>
      <c r="F2009" s="135"/>
      <c r="G2009" s="135"/>
      <c r="H2009" s="399">
        <f>SUM(H1989:H2008)</f>
        <v>2538</v>
      </c>
    </row>
    <row r="2010" spans="1:8" s="35" customFormat="1" ht="48" customHeight="1">
      <c r="A2010" s="670" t="s">
        <v>146</v>
      </c>
      <c r="B2010" s="671"/>
      <c r="C2010" s="671"/>
      <c r="D2010" s="671"/>
      <c r="E2010" s="671"/>
      <c r="F2010" s="671"/>
      <c r="G2010" s="671"/>
      <c r="H2010" s="672"/>
    </row>
    <row r="2011" spans="1:8" s="35" customFormat="1" ht="48" customHeight="1">
      <c r="A2011" s="673" t="s">
        <v>145</v>
      </c>
      <c r="B2011" s="674"/>
      <c r="C2011" s="674"/>
      <c r="D2011" s="674"/>
      <c r="E2011" s="674"/>
      <c r="F2011" s="674"/>
      <c r="G2011" s="674"/>
      <c r="H2011" s="675"/>
    </row>
    <row r="2012" spans="1:8" s="35" customFormat="1" ht="48" customHeight="1">
      <c r="A2012" s="676"/>
      <c r="B2012" s="677"/>
      <c r="C2012" s="677"/>
      <c r="D2012" s="677"/>
      <c r="E2012" s="677"/>
      <c r="F2012" s="677"/>
      <c r="G2012" s="677"/>
      <c r="H2012" s="678"/>
    </row>
    <row r="2013" spans="1:8" s="35" customFormat="1" ht="48" customHeight="1">
      <c r="A2013" s="679"/>
      <c r="B2013" s="679"/>
      <c r="C2013" s="679"/>
      <c r="D2013" s="679"/>
      <c r="E2013" s="679"/>
      <c r="F2013" s="679"/>
      <c r="G2013" s="679"/>
      <c r="H2013" s="679"/>
    </row>
    <row r="2014" spans="1:8" s="35" customFormat="1" ht="48" customHeight="1">
      <c r="A2014" s="680" t="s">
        <v>144</v>
      </c>
      <c r="B2014" s="680"/>
      <c r="C2014" s="669" t="s">
        <v>143</v>
      </c>
      <c r="D2014" s="669"/>
      <c r="E2014" s="669"/>
      <c r="F2014" s="90" t="s">
        <v>142</v>
      </c>
      <c r="G2014" s="90"/>
      <c r="H2014" s="89">
        <v>45203</v>
      </c>
    </row>
    <row r="2015" spans="1:8" s="35" customFormat="1" ht="48" customHeight="1">
      <c r="A2015" s="680" t="s">
        <v>141</v>
      </c>
      <c r="B2015" s="680"/>
      <c r="C2015" s="669"/>
      <c r="D2015" s="669"/>
      <c r="E2015" s="669"/>
      <c r="F2015" s="90" t="s">
        <v>140</v>
      </c>
      <c r="G2015" s="90"/>
      <c r="H2015" s="90"/>
    </row>
    <row r="2016" spans="1:8" s="35" customFormat="1" ht="48" customHeight="1">
      <c r="A2016" s="680" t="s">
        <v>139</v>
      </c>
      <c r="B2016" s="680"/>
      <c r="C2016" s="669"/>
      <c r="D2016" s="669"/>
      <c r="E2016" s="669"/>
      <c r="F2016" s="484" t="s">
        <v>138</v>
      </c>
      <c r="G2016" s="484"/>
      <c r="H2016" s="91"/>
    </row>
    <row r="2017" spans="1:8" s="35" customFormat="1" ht="48" customHeight="1">
      <c r="A2017" s="669" t="s">
        <v>137</v>
      </c>
      <c r="B2017" s="685" t="s">
        <v>108</v>
      </c>
      <c r="C2017" s="685" t="s">
        <v>109</v>
      </c>
      <c r="D2017" s="685" t="s">
        <v>136</v>
      </c>
      <c r="E2017" s="685"/>
      <c r="F2017" s="685"/>
      <c r="G2017" s="92"/>
      <c r="H2017" s="669" t="s">
        <v>135</v>
      </c>
    </row>
    <row r="2018" spans="1:8" s="35" customFormat="1" ht="48" customHeight="1">
      <c r="A2018" s="669"/>
      <c r="B2018" s="685"/>
      <c r="C2018" s="685"/>
      <c r="D2018" s="92" t="s">
        <v>7</v>
      </c>
      <c r="E2018" s="92" t="s">
        <v>150</v>
      </c>
      <c r="F2018" s="92" t="s">
        <v>265</v>
      </c>
      <c r="G2018" s="92"/>
      <c r="H2018" s="669"/>
    </row>
    <row r="2019" spans="1:8" s="35" customFormat="1" ht="48" customHeight="1">
      <c r="A2019" s="52"/>
      <c r="B2019" s="68" t="s">
        <v>530</v>
      </c>
      <c r="C2019" s="92"/>
      <c r="D2019" s="92"/>
      <c r="E2019" s="92"/>
      <c r="F2019" s="92"/>
      <c r="G2019" s="92"/>
      <c r="H2019" s="93"/>
    </row>
    <row r="2020" spans="1:8" s="35" customFormat="1" ht="48" customHeight="1">
      <c r="A2020" s="97"/>
      <c r="B2020" s="68"/>
      <c r="C2020" s="96"/>
      <c r="D2020" s="92"/>
      <c r="E2020" s="92"/>
      <c r="F2020" s="92"/>
      <c r="G2020" s="92"/>
      <c r="H2020" s="93"/>
    </row>
    <row r="2021" spans="1:8" s="35" customFormat="1" ht="308.25" customHeight="1">
      <c r="A2021" s="52">
        <v>14</v>
      </c>
      <c r="B2021" s="53" t="s">
        <v>8</v>
      </c>
      <c r="C2021" s="62"/>
      <c r="D2021" s="92"/>
      <c r="E2021" s="92"/>
      <c r="F2021" s="92"/>
      <c r="G2021" s="92"/>
      <c r="H2021" s="93"/>
    </row>
    <row r="2022" spans="1:8" s="35" customFormat="1" ht="70.5" customHeight="1">
      <c r="A2022" s="62">
        <v>14.1</v>
      </c>
      <c r="B2022" s="385" t="s">
        <v>72</v>
      </c>
      <c r="C2022" s="62"/>
      <c r="D2022" s="92"/>
      <c r="E2022" s="92"/>
      <c r="F2022" s="92"/>
      <c r="G2022" s="92"/>
      <c r="H2022" s="93"/>
    </row>
    <row r="2023" spans="1:8" s="35" customFormat="1" ht="70.5" customHeight="1">
      <c r="A2023" s="62"/>
      <c r="B2023" s="385" t="s">
        <v>531</v>
      </c>
      <c r="C2023" s="62"/>
      <c r="D2023" s="92"/>
      <c r="E2023" s="92"/>
      <c r="F2023" s="92"/>
      <c r="G2023" s="92"/>
      <c r="H2023" s="93"/>
    </row>
    <row r="2024" spans="1:8" s="35" customFormat="1" ht="70.5" customHeight="1">
      <c r="A2024" s="62"/>
      <c r="B2024" s="61" t="s">
        <v>532</v>
      </c>
      <c r="C2024" s="62"/>
      <c r="D2024" s="63">
        <v>1</v>
      </c>
      <c r="E2024" s="63">
        <v>10</v>
      </c>
      <c r="F2024" s="63">
        <v>8</v>
      </c>
      <c r="G2024" s="63"/>
      <c r="H2024" s="398">
        <f>(E2024*F2024)*D2024</f>
        <v>80</v>
      </c>
    </row>
    <row r="2025" spans="1:8" s="35" customFormat="1" ht="70.5" customHeight="1">
      <c r="A2025" s="62"/>
      <c r="B2025" s="61" t="s">
        <v>533</v>
      </c>
      <c r="C2025" s="62"/>
      <c r="D2025" s="63">
        <v>1</v>
      </c>
      <c r="E2025" s="63">
        <v>26</v>
      </c>
      <c r="F2025" s="63">
        <v>8</v>
      </c>
      <c r="G2025" s="63"/>
      <c r="H2025" s="398">
        <f>(E2025*F2025)*D2025</f>
        <v>208</v>
      </c>
    </row>
    <row r="2026" spans="1:8" s="35" customFormat="1" ht="70.5" customHeight="1">
      <c r="A2026" s="62"/>
      <c r="B2026" s="61" t="s">
        <v>534</v>
      </c>
      <c r="C2026" s="62"/>
      <c r="D2026" s="63">
        <v>1</v>
      </c>
      <c r="E2026" s="63">
        <v>14</v>
      </c>
      <c r="F2026" s="63">
        <v>8</v>
      </c>
      <c r="G2026" s="63"/>
      <c r="H2026" s="398">
        <f t="shared" ref="H2026:H2027" si="83">(E2026*F2026)*D2026</f>
        <v>112</v>
      </c>
    </row>
    <row r="2027" spans="1:8" s="35" customFormat="1" ht="70.5" customHeight="1">
      <c r="A2027" s="62"/>
      <c r="B2027" s="61" t="s">
        <v>534</v>
      </c>
      <c r="C2027" s="62"/>
      <c r="D2027" s="63">
        <v>1</v>
      </c>
      <c r="E2027" s="63">
        <v>14</v>
      </c>
      <c r="F2027" s="63">
        <v>8</v>
      </c>
      <c r="G2027" s="63"/>
      <c r="H2027" s="398">
        <f t="shared" si="83"/>
        <v>112</v>
      </c>
    </row>
    <row r="2028" spans="1:8" s="35" customFormat="1" ht="70.5" customHeight="1">
      <c r="A2028" s="62"/>
      <c r="B2028" s="66"/>
      <c r="C2028" s="62"/>
      <c r="D2028" s="63"/>
      <c r="E2028" s="63"/>
      <c r="F2028" s="63"/>
      <c r="G2028" s="63"/>
      <c r="H2028" s="64"/>
    </row>
    <row r="2029" spans="1:8" s="35" customFormat="1" ht="70.5" customHeight="1">
      <c r="A2029" s="62"/>
      <c r="B2029" s="133" t="s">
        <v>128</v>
      </c>
      <c r="C2029" s="134" t="s">
        <v>461</v>
      </c>
      <c r="D2029" s="133"/>
      <c r="E2029" s="135"/>
      <c r="F2029" s="135"/>
      <c r="G2029" s="135"/>
      <c r="H2029" s="399">
        <f>SUM(H2024:H2028)</f>
        <v>512</v>
      </c>
    </row>
    <row r="2030" spans="1:8" s="35" customFormat="1" ht="48" customHeight="1">
      <c r="A2030" s="670" t="s">
        <v>146</v>
      </c>
      <c r="B2030" s="671"/>
      <c r="C2030" s="671"/>
      <c r="D2030" s="671"/>
      <c r="E2030" s="671"/>
      <c r="F2030" s="671"/>
      <c r="G2030" s="671"/>
      <c r="H2030" s="672"/>
    </row>
    <row r="2031" spans="1:8" s="35" customFormat="1" ht="48" customHeight="1">
      <c r="A2031" s="673" t="s">
        <v>145</v>
      </c>
      <c r="B2031" s="674"/>
      <c r="C2031" s="674"/>
      <c r="D2031" s="674"/>
      <c r="E2031" s="674"/>
      <c r="F2031" s="674"/>
      <c r="G2031" s="674"/>
      <c r="H2031" s="675"/>
    </row>
    <row r="2032" spans="1:8" s="35" customFormat="1" ht="33" customHeight="1">
      <c r="A2032" s="676"/>
      <c r="B2032" s="677"/>
      <c r="C2032" s="677"/>
      <c r="D2032" s="677"/>
      <c r="E2032" s="677"/>
      <c r="F2032" s="677"/>
      <c r="G2032" s="677"/>
      <c r="H2032" s="678"/>
    </row>
    <row r="2033" spans="1:8" s="35" customFormat="1" ht="30.75" customHeight="1">
      <c r="A2033" s="679"/>
      <c r="B2033" s="679"/>
      <c r="C2033" s="679"/>
      <c r="D2033" s="679"/>
      <c r="E2033" s="679"/>
      <c r="F2033" s="679"/>
      <c r="G2033" s="679"/>
      <c r="H2033" s="679"/>
    </row>
    <row r="2034" spans="1:8" s="35" customFormat="1" ht="48" customHeight="1">
      <c r="A2034" s="680" t="s">
        <v>144</v>
      </c>
      <c r="B2034" s="680"/>
      <c r="C2034" s="669" t="s">
        <v>143</v>
      </c>
      <c r="D2034" s="669"/>
      <c r="E2034" s="669"/>
      <c r="F2034" s="90" t="s">
        <v>142</v>
      </c>
      <c r="G2034" s="90"/>
      <c r="H2034" s="89">
        <v>45203</v>
      </c>
    </row>
    <row r="2035" spans="1:8" s="35" customFormat="1" ht="48" customHeight="1">
      <c r="A2035" s="680" t="s">
        <v>141</v>
      </c>
      <c r="B2035" s="680"/>
      <c r="C2035" s="669"/>
      <c r="D2035" s="669"/>
      <c r="E2035" s="669"/>
      <c r="F2035" s="90" t="s">
        <v>140</v>
      </c>
      <c r="G2035" s="90"/>
      <c r="H2035" s="90"/>
    </row>
    <row r="2036" spans="1:8" s="35" customFormat="1" ht="48" customHeight="1">
      <c r="A2036" s="680" t="s">
        <v>139</v>
      </c>
      <c r="B2036" s="680"/>
      <c r="C2036" s="669"/>
      <c r="D2036" s="669"/>
      <c r="E2036" s="669"/>
      <c r="F2036" s="484" t="s">
        <v>138</v>
      </c>
      <c r="G2036" s="484"/>
      <c r="H2036" s="91"/>
    </row>
    <row r="2037" spans="1:8" s="35" customFormat="1" ht="48" customHeight="1">
      <c r="A2037" s="669" t="s">
        <v>137</v>
      </c>
      <c r="B2037" s="685" t="s">
        <v>108</v>
      </c>
      <c r="C2037" s="685" t="s">
        <v>109</v>
      </c>
      <c r="D2037" s="685" t="s">
        <v>136</v>
      </c>
      <c r="E2037" s="685"/>
      <c r="F2037" s="685"/>
      <c r="G2037" s="92"/>
      <c r="H2037" s="669" t="s">
        <v>135</v>
      </c>
    </row>
    <row r="2038" spans="1:8" s="35" customFormat="1" ht="48" customHeight="1">
      <c r="A2038" s="669"/>
      <c r="B2038" s="685"/>
      <c r="C2038" s="685"/>
      <c r="D2038" s="92" t="s">
        <v>7</v>
      </c>
      <c r="E2038" s="92" t="s">
        <v>150</v>
      </c>
      <c r="F2038" s="92" t="s">
        <v>265</v>
      </c>
      <c r="G2038" s="92"/>
      <c r="H2038" s="669"/>
    </row>
    <row r="2039" spans="1:8" s="35" customFormat="1" ht="48" customHeight="1">
      <c r="A2039" s="52"/>
      <c r="B2039" s="68" t="s">
        <v>130</v>
      </c>
      <c r="C2039" s="92"/>
      <c r="D2039" s="92"/>
      <c r="E2039" s="92"/>
      <c r="F2039" s="92"/>
      <c r="G2039" s="92"/>
      <c r="H2039" s="93"/>
    </row>
    <row r="2040" spans="1:8" s="35" customFormat="1" ht="213" customHeight="1">
      <c r="A2040" s="52">
        <v>14</v>
      </c>
      <c r="B2040" s="53" t="s">
        <v>8</v>
      </c>
      <c r="C2040" s="62"/>
      <c r="D2040" s="92"/>
      <c r="E2040" s="92"/>
      <c r="F2040" s="92"/>
      <c r="G2040" s="92"/>
      <c r="H2040" s="93"/>
    </row>
    <row r="2041" spans="1:8" s="35" customFormat="1" ht="48" customHeight="1">
      <c r="A2041" s="62">
        <v>14.1</v>
      </c>
      <c r="B2041" s="385" t="s">
        <v>72</v>
      </c>
      <c r="C2041" s="62"/>
      <c r="D2041" s="92"/>
      <c r="E2041" s="92"/>
      <c r="F2041" s="92"/>
      <c r="G2041" s="92"/>
      <c r="H2041" s="93"/>
    </row>
    <row r="2042" spans="1:8" s="35" customFormat="1" ht="40.5" customHeight="1">
      <c r="A2042" s="62" t="s">
        <v>473</v>
      </c>
      <c r="B2042" s="61" t="s">
        <v>527</v>
      </c>
      <c r="C2042" s="62"/>
      <c r="D2042" s="63">
        <v>1</v>
      </c>
      <c r="E2042" s="63">
        <v>15</v>
      </c>
      <c r="F2042" s="63">
        <v>15</v>
      </c>
      <c r="G2042" s="63"/>
      <c r="H2042" s="398">
        <f>(E2042*F2042)*D2042</f>
        <v>225</v>
      </c>
    </row>
    <row r="2043" spans="1:8" s="35" customFormat="1" ht="40.5" customHeight="1">
      <c r="A2043" s="62"/>
      <c r="B2043" s="61" t="s">
        <v>527</v>
      </c>
      <c r="C2043" s="62"/>
      <c r="D2043" s="63">
        <v>1</v>
      </c>
      <c r="E2043" s="63">
        <v>15</v>
      </c>
      <c r="F2043" s="63">
        <v>15</v>
      </c>
      <c r="G2043" s="63"/>
      <c r="H2043" s="398">
        <f t="shared" ref="H2043:H2065" si="84">(E2043*F2043)*D2043</f>
        <v>225</v>
      </c>
    </row>
    <row r="2044" spans="1:8" s="35" customFormat="1" ht="40.5" customHeight="1">
      <c r="A2044" s="62"/>
      <c r="B2044" s="61" t="s">
        <v>527</v>
      </c>
      <c r="C2044" s="62"/>
      <c r="D2044" s="63">
        <v>1</v>
      </c>
      <c r="E2044" s="63">
        <v>15</v>
      </c>
      <c r="F2044" s="63">
        <v>15</v>
      </c>
      <c r="G2044" s="63"/>
      <c r="H2044" s="398">
        <f t="shared" si="84"/>
        <v>225</v>
      </c>
    </row>
    <row r="2045" spans="1:8" s="35" customFormat="1" ht="40.5" customHeight="1">
      <c r="A2045" s="62"/>
      <c r="B2045" s="61" t="s">
        <v>527</v>
      </c>
      <c r="C2045" s="62"/>
      <c r="D2045" s="63">
        <v>1</v>
      </c>
      <c r="E2045" s="63">
        <v>15</v>
      </c>
      <c r="F2045" s="63">
        <v>15</v>
      </c>
      <c r="G2045" s="63"/>
      <c r="H2045" s="398">
        <f t="shared" si="84"/>
        <v>225</v>
      </c>
    </row>
    <row r="2046" spans="1:8" s="35" customFormat="1" ht="40.5" customHeight="1">
      <c r="A2046" s="52"/>
      <c r="B2046" s="61" t="s">
        <v>529</v>
      </c>
      <c r="C2046" s="62"/>
      <c r="D2046" s="63">
        <v>1</v>
      </c>
      <c r="E2046" s="63">
        <v>6</v>
      </c>
      <c r="F2046" s="63">
        <v>6</v>
      </c>
      <c r="G2046" s="63"/>
      <c r="H2046" s="398">
        <f t="shared" si="84"/>
        <v>36</v>
      </c>
    </row>
    <row r="2047" spans="1:8" s="35" customFormat="1" ht="40.5" customHeight="1">
      <c r="A2047" s="62"/>
      <c r="B2047" s="61" t="s">
        <v>529</v>
      </c>
      <c r="C2047" s="62"/>
      <c r="D2047" s="63">
        <v>1</v>
      </c>
      <c r="E2047" s="63">
        <v>6</v>
      </c>
      <c r="F2047" s="63">
        <v>6</v>
      </c>
      <c r="G2047" s="63"/>
      <c r="H2047" s="398">
        <f t="shared" si="84"/>
        <v>36</v>
      </c>
    </row>
    <row r="2048" spans="1:8" s="35" customFormat="1" ht="40.5" customHeight="1">
      <c r="A2048" s="62"/>
      <c r="B2048" s="61" t="s">
        <v>527</v>
      </c>
      <c r="C2048" s="62"/>
      <c r="D2048" s="63">
        <v>1</v>
      </c>
      <c r="E2048" s="63">
        <v>15</v>
      </c>
      <c r="F2048" s="63">
        <v>15</v>
      </c>
      <c r="G2048" s="63"/>
      <c r="H2048" s="398">
        <f t="shared" si="84"/>
        <v>225</v>
      </c>
    </row>
    <row r="2049" spans="1:8" s="35" customFormat="1" ht="40.5" customHeight="1">
      <c r="A2049" s="62"/>
      <c r="B2049" s="61" t="s">
        <v>535</v>
      </c>
      <c r="C2049" s="62"/>
      <c r="D2049" s="63">
        <v>1</v>
      </c>
      <c r="E2049" s="63">
        <v>18</v>
      </c>
      <c r="F2049" s="63">
        <v>18</v>
      </c>
      <c r="G2049" s="63"/>
      <c r="H2049" s="398">
        <f t="shared" si="84"/>
        <v>324</v>
      </c>
    </row>
    <row r="2050" spans="1:8" s="35" customFormat="1" ht="40.5" customHeight="1">
      <c r="A2050" s="62"/>
      <c r="B2050" s="61" t="s">
        <v>535</v>
      </c>
      <c r="C2050" s="62"/>
      <c r="D2050" s="63">
        <v>1</v>
      </c>
      <c r="E2050" s="63">
        <v>18</v>
      </c>
      <c r="F2050" s="63">
        <v>18</v>
      </c>
      <c r="G2050" s="63"/>
      <c r="H2050" s="398">
        <f t="shared" si="84"/>
        <v>324</v>
      </c>
    </row>
    <row r="2051" spans="1:8" s="35" customFormat="1" ht="40.5" customHeight="1">
      <c r="A2051" s="62"/>
      <c r="B2051" s="61" t="s">
        <v>535</v>
      </c>
      <c r="C2051" s="62"/>
      <c r="D2051" s="63">
        <v>1</v>
      </c>
      <c r="E2051" s="63">
        <v>18</v>
      </c>
      <c r="F2051" s="63">
        <v>18</v>
      </c>
      <c r="G2051" s="63"/>
      <c r="H2051" s="398">
        <f t="shared" si="84"/>
        <v>324</v>
      </c>
    </row>
    <row r="2052" spans="1:8" s="35" customFormat="1" ht="40.5" customHeight="1">
      <c r="A2052" s="62"/>
      <c r="B2052" s="61" t="s">
        <v>535</v>
      </c>
      <c r="C2052" s="62"/>
      <c r="D2052" s="63">
        <v>1</v>
      </c>
      <c r="E2052" s="63">
        <v>18</v>
      </c>
      <c r="F2052" s="63">
        <v>18</v>
      </c>
      <c r="G2052" s="63"/>
      <c r="H2052" s="398">
        <f t="shared" si="84"/>
        <v>324</v>
      </c>
    </row>
    <row r="2053" spans="1:8" s="35" customFormat="1" ht="40.5" customHeight="1">
      <c r="A2053" s="62"/>
      <c r="B2053" s="61" t="s">
        <v>535</v>
      </c>
      <c r="C2053" s="62"/>
      <c r="D2053" s="63">
        <v>1</v>
      </c>
      <c r="E2053" s="63">
        <v>18</v>
      </c>
      <c r="F2053" s="63">
        <v>18</v>
      </c>
      <c r="G2053" s="63"/>
      <c r="H2053" s="398">
        <f t="shared" si="84"/>
        <v>324</v>
      </c>
    </row>
    <row r="2054" spans="1:8" s="35" customFormat="1" ht="40.5" customHeight="1">
      <c r="A2054" s="62" t="s">
        <v>477</v>
      </c>
      <c r="B2054" s="61" t="s">
        <v>527</v>
      </c>
      <c r="C2054" s="62"/>
      <c r="D2054" s="63">
        <v>1</v>
      </c>
      <c r="E2054" s="63">
        <v>15</v>
      </c>
      <c r="F2054" s="63">
        <v>15</v>
      </c>
      <c r="G2054" s="63"/>
      <c r="H2054" s="398">
        <f t="shared" si="84"/>
        <v>225</v>
      </c>
    </row>
    <row r="2055" spans="1:8" s="35" customFormat="1" ht="40.5" customHeight="1">
      <c r="A2055" s="62"/>
      <c r="B2055" s="61" t="s">
        <v>527</v>
      </c>
      <c r="C2055" s="62"/>
      <c r="D2055" s="63">
        <v>1</v>
      </c>
      <c r="E2055" s="63">
        <v>15</v>
      </c>
      <c r="F2055" s="63">
        <v>15</v>
      </c>
      <c r="G2055" s="63"/>
      <c r="H2055" s="398">
        <f t="shared" si="84"/>
        <v>225</v>
      </c>
    </row>
    <row r="2056" spans="1:8" s="35" customFormat="1" ht="40.5" customHeight="1">
      <c r="A2056" s="62"/>
      <c r="B2056" s="61" t="s">
        <v>527</v>
      </c>
      <c r="C2056" s="62"/>
      <c r="D2056" s="63">
        <v>1</v>
      </c>
      <c r="E2056" s="63">
        <v>15</v>
      </c>
      <c r="F2056" s="63">
        <v>15</v>
      </c>
      <c r="G2056" s="63"/>
      <c r="H2056" s="398">
        <f t="shared" si="84"/>
        <v>225</v>
      </c>
    </row>
    <row r="2057" spans="1:8" s="35" customFormat="1" ht="40.5" customHeight="1">
      <c r="A2057" s="62"/>
      <c r="B2057" s="61" t="s">
        <v>527</v>
      </c>
      <c r="C2057" s="62"/>
      <c r="D2057" s="63">
        <v>1</v>
      </c>
      <c r="E2057" s="63">
        <v>15</v>
      </c>
      <c r="F2057" s="63">
        <v>15</v>
      </c>
      <c r="G2057" s="63"/>
      <c r="H2057" s="398">
        <f t="shared" si="84"/>
        <v>225</v>
      </c>
    </row>
    <row r="2058" spans="1:8" s="35" customFormat="1" ht="40.5" customHeight="1">
      <c r="A2058" s="62"/>
      <c r="B2058" s="61" t="s">
        <v>527</v>
      </c>
      <c r="C2058" s="62"/>
      <c r="D2058" s="63">
        <v>1</v>
      </c>
      <c r="E2058" s="63">
        <v>15</v>
      </c>
      <c r="F2058" s="63">
        <v>15</v>
      </c>
      <c r="G2058" s="63"/>
      <c r="H2058" s="398">
        <f t="shared" si="84"/>
        <v>225</v>
      </c>
    </row>
    <row r="2059" spans="1:8" s="35" customFormat="1" ht="40.5" customHeight="1">
      <c r="A2059" s="62"/>
      <c r="B2059" s="61" t="s">
        <v>529</v>
      </c>
      <c r="C2059" s="62"/>
      <c r="D2059" s="63">
        <v>1</v>
      </c>
      <c r="E2059" s="63">
        <v>6</v>
      </c>
      <c r="F2059" s="63">
        <v>6</v>
      </c>
      <c r="G2059" s="63"/>
      <c r="H2059" s="398">
        <f t="shared" si="84"/>
        <v>36</v>
      </c>
    </row>
    <row r="2060" spans="1:8" s="35" customFormat="1" ht="40.5" customHeight="1">
      <c r="A2060" s="62"/>
      <c r="B2060" s="61" t="s">
        <v>529</v>
      </c>
      <c r="C2060" s="62"/>
      <c r="D2060" s="63">
        <v>1</v>
      </c>
      <c r="E2060" s="63">
        <v>6</v>
      </c>
      <c r="F2060" s="63">
        <v>6</v>
      </c>
      <c r="G2060" s="63"/>
      <c r="H2060" s="398">
        <f t="shared" si="84"/>
        <v>36</v>
      </c>
    </row>
    <row r="2061" spans="1:8" s="35" customFormat="1" ht="40.5" customHeight="1">
      <c r="A2061" s="62"/>
      <c r="B2061" s="61" t="s">
        <v>535</v>
      </c>
      <c r="C2061" s="62"/>
      <c r="D2061" s="63">
        <v>1</v>
      </c>
      <c r="E2061" s="63">
        <v>18</v>
      </c>
      <c r="F2061" s="63">
        <v>18</v>
      </c>
      <c r="G2061" s="63"/>
      <c r="H2061" s="398">
        <f t="shared" si="84"/>
        <v>324</v>
      </c>
    </row>
    <row r="2062" spans="1:8" s="35" customFormat="1" ht="40.5" customHeight="1">
      <c r="A2062" s="62"/>
      <c r="B2062" s="61" t="s">
        <v>535</v>
      </c>
      <c r="C2062" s="62"/>
      <c r="D2062" s="63">
        <v>1</v>
      </c>
      <c r="E2062" s="63">
        <v>18</v>
      </c>
      <c r="F2062" s="63">
        <v>18</v>
      </c>
      <c r="G2062" s="63"/>
      <c r="H2062" s="398">
        <f t="shared" si="84"/>
        <v>324</v>
      </c>
    </row>
    <row r="2063" spans="1:8" s="35" customFormat="1" ht="40.5" customHeight="1">
      <c r="A2063" s="62"/>
      <c r="B2063" s="61" t="s">
        <v>535</v>
      </c>
      <c r="C2063" s="62"/>
      <c r="D2063" s="63">
        <v>1</v>
      </c>
      <c r="E2063" s="63">
        <v>18</v>
      </c>
      <c r="F2063" s="63">
        <v>18</v>
      </c>
      <c r="G2063" s="63"/>
      <c r="H2063" s="398">
        <f t="shared" si="84"/>
        <v>324</v>
      </c>
    </row>
    <row r="2064" spans="1:8" s="35" customFormat="1" ht="40.5" customHeight="1">
      <c r="A2064" s="62"/>
      <c r="B2064" s="61" t="s">
        <v>535</v>
      </c>
      <c r="C2064" s="62"/>
      <c r="D2064" s="63">
        <v>1</v>
      </c>
      <c r="E2064" s="63">
        <v>18</v>
      </c>
      <c r="F2064" s="63">
        <v>18</v>
      </c>
      <c r="G2064" s="63"/>
      <c r="H2064" s="398">
        <f t="shared" si="84"/>
        <v>324</v>
      </c>
    </row>
    <row r="2065" spans="1:8" s="35" customFormat="1" ht="40.5" customHeight="1">
      <c r="A2065" s="62"/>
      <c r="B2065" s="61" t="s">
        <v>535</v>
      </c>
      <c r="C2065" s="62"/>
      <c r="D2065" s="63">
        <v>1</v>
      </c>
      <c r="E2065" s="63">
        <v>18</v>
      </c>
      <c r="F2065" s="63">
        <v>18</v>
      </c>
      <c r="G2065" s="63"/>
      <c r="H2065" s="398">
        <f t="shared" si="84"/>
        <v>324</v>
      </c>
    </row>
    <row r="2066" spans="1:8" s="35" customFormat="1" ht="40.5" customHeight="1">
      <c r="A2066" s="62"/>
      <c r="B2066" s="133" t="s">
        <v>128</v>
      </c>
      <c r="C2066" s="134" t="s">
        <v>461</v>
      </c>
      <c r="D2066" s="133"/>
      <c r="E2066" s="135"/>
      <c r="F2066" s="135"/>
      <c r="G2066" s="135"/>
      <c r="H2066" s="399">
        <f>SUM(H2042:H2065)</f>
        <v>5634</v>
      </c>
    </row>
    <row r="2067" spans="1:8" s="35" customFormat="1" ht="47.25" customHeight="1">
      <c r="A2067" s="670" t="s">
        <v>146</v>
      </c>
      <c r="B2067" s="671"/>
      <c r="C2067" s="671"/>
      <c r="D2067" s="671"/>
      <c r="E2067" s="671"/>
      <c r="F2067" s="671"/>
      <c r="G2067" s="671"/>
      <c r="H2067" s="672"/>
    </row>
    <row r="2068" spans="1:8" s="35" customFormat="1" ht="42" customHeight="1">
      <c r="A2068" s="673" t="s">
        <v>145</v>
      </c>
      <c r="B2068" s="674"/>
      <c r="C2068" s="674"/>
      <c r="D2068" s="674"/>
      <c r="E2068" s="674"/>
      <c r="F2068" s="674"/>
      <c r="G2068" s="674"/>
      <c r="H2068" s="675"/>
    </row>
    <row r="2069" spans="1:8" s="35" customFormat="1" ht="32.25" customHeight="1">
      <c r="A2069" s="676"/>
      <c r="B2069" s="677"/>
      <c r="C2069" s="677"/>
      <c r="D2069" s="677"/>
      <c r="E2069" s="677"/>
      <c r="F2069" s="677"/>
      <c r="G2069" s="677"/>
      <c r="H2069" s="678"/>
    </row>
    <row r="2070" spans="1:8" s="35" customFormat="1" ht="32.25" customHeight="1">
      <c r="A2070" s="679"/>
      <c r="B2070" s="679"/>
      <c r="C2070" s="679"/>
      <c r="D2070" s="679"/>
      <c r="E2070" s="679"/>
      <c r="F2070" s="679"/>
      <c r="G2070" s="679"/>
      <c r="H2070" s="679"/>
    </row>
    <row r="2071" spans="1:8" s="35" customFormat="1" ht="40.5" customHeight="1">
      <c r="A2071" s="680" t="s">
        <v>144</v>
      </c>
      <c r="B2071" s="680"/>
      <c r="C2071" s="669" t="s">
        <v>143</v>
      </c>
      <c r="D2071" s="669"/>
      <c r="E2071" s="669"/>
      <c r="F2071" s="90" t="s">
        <v>142</v>
      </c>
      <c r="G2071" s="90"/>
      <c r="H2071" s="89">
        <v>45203</v>
      </c>
    </row>
    <row r="2072" spans="1:8" s="35" customFormat="1" ht="33" customHeight="1">
      <c r="A2072" s="680" t="s">
        <v>141</v>
      </c>
      <c r="B2072" s="680"/>
      <c r="C2072" s="669"/>
      <c r="D2072" s="669"/>
      <c r="E2072" s="669"/>
      <c r="F2072" s="90" t="s">
        <v>140</v>
      </c>
      <c r="G2072" s="90"/>
      <c r="H2072" s="90"/>
    </row>
    <row r="2073" spans="1:8" s="35" customFormat="1" ht="33" customHeight="1">
      <c r="A2073" s="680" t="s">
        <v>139</v>
      </c>
      <c r="B2073" s="680"/>
      <c r="C2073" s="669"/>
      <c r="D2073" s="669"/>
      <c r="E2073" s="669"/>
      <c r="F2073" s="484" t="s">
        <v>138</v>
      </c>
      <c r="G2073" s="484"/>
      <c r="H2073" s="91"/>
    </row>
    <row r="2074" spans="1:8" s="35" customFormat="1" ht="48" customHeight="1">
      <c r="A2074" s="669" t="s">
        <v>137</v>
      </c>
      <c r="B2074" s="685" t="s">
        <v>108</v>
      </c>
      <c r="C2074" s="685" t="s">
        <v>109</v>
      </c>
      <c r="D2074" s="685" t="s">
        <v>136</v>
      </c>
      <c r="E2074" s="685"/>
      <c r="F2074" s="685"/>
      <c r="G2074" s="92"/>
      <c r="H2074" s="669" t="s">
        <v>135</v>
      </c>
    </row>
    <row r="2075" spans="1:8" s="35" customFormat="1" ht="48" customHeight="1">
      <c r="A2075" s="669"/>
      <c r="B2075" s="685"/>
      <c r="C2075" s="685"/>
      <c r="D2075" s="92" t="s">
        <v>7</v>
      </c>
      <c r="E2075" s="92" t="s">
        <v>150</v>
      </c>
      <c r="F2075" s="92" t="s">
        <v>265</v>
      </c>
      <c r="G2075" s="92"/>
      <c r="H2075" s="669"/>
    </row>
    <row r="2076" spans="1:8" s="35" customFormat="1" ht="42.75" customHeight="1">
      <c r="A2076" s="52"/>
      <c r="B2076" s="68" t="s">
        <v>129</v>
      </c>
      <c r="C2076" s="92"/>
      <c r="D2076" s="92"/>
      <c r="E2076" s="92"/>
      <c r="F2076" s="92"/>
      <c r="G2076" s="92"/>
      <c r="H2076" s="93"/>
    </row>
    <row r="2077" spans="1:8" s="35" customFormat="1" ht="216" customHeight="1">
      <c r="A2077" s="52">
        <v>14</v>
      </c>
      <c r="B2077" s="53" t="s">
        <v>8</v>
      </c>
      <c r="C2077" s="62"/>
      <c r="D2077" s="92"/>
      <c r="E2077" s="92"/>
      <c r="F2077" s="92"/>
      <c r="G2077" s="92"/>
      <c r="H2077" s="93"/>
    </row>
    <row r="2078" spans="1:8" s="35" customFormat="1" ht="38.25" customHeight="1">
      <c r="A2078" s="62">
        <v>14.1</v>
      </c>
      <c r="B2078" s="385" t="s">
        <v>72</v>
      </c>
      <c r="C2078" s="62"/>
      <c r="D2078" s="92"/>
      <c r="E2078" s="92"/>
      <c r="F2078" s="92"/>
      <c r="G2078" s="92"/>
      <c r="H2078" s="93"/>
    </row>
    <row r="2079" spans="1:8" s="35" customFormat="1" ht="38.25" customHeight="1">
      <c r="A2079" s="62" t="s">
        <v>473</v>
      </c>
      <c r="B2079" s="61" t="s">
        <v>535</v>
      </c>
      <c r="C2079" s="62"/>
      <c r="D2079" s="63">
        <v>1</v>
      </c>
      <c r="E2079" s="63">
        <v>18</v>
      </c>
      <c r="F2079" s="63">
        <v>18</v>
      </c>
      <c r="G2079" s="63"/>
      <c r="H2079" s="398">
        <f>(E2079*F2079)*D2079</f>
        <v>324</v>
      </c>
    </row>
    <row r="2080" spans="1:8" s="35" customFormat="1" ht="38.25" customHeight="1">
      <c r="A2080" s="62"/>
      <c r="B2080" s="61" t="s">
        <v>535</v>
      </c>
      <c r="C2080" s="62"/>
      <c r="D2080" s="63">
        <v>1</v>
      </c>
      <c r="E2080" s="63">
        <v>18</v>
      </c>
      <c r="F2080" s="63">
        <v>18</v>
      </c>
      <c r="G2080" s="63"/>
      <c r="H2080" s="398">
        <f t="shared" ref="H2080:H2105" si="85">(E2080*F2080)*D2080</f>
        <v>324</v>
      </c>
    </row>
    <row r="2081" spans="1:8" s="35" customFormat="1" ht="38.25" customHeight="1">
      <c r="A2081" s="62"/>
      <c r="B2081" s="61" t="s">
        <v>527</v>
      </c>
      <c r="C2081" s="62"/>
      <c r="D2081" s="63">
        <v>1</v>
      </c>
      <c r="E2081" s="63">
        <v>15</v>
      </c>
      <c r="F2081" s="63">
        <v>15</v>
      </c>
      <c r="G2081" s="63"/>
      <c r="H2081" s="398">
        <f t="shared" si="85"/>
        <v>225</v>
      </c>
    </row>
    <row r="2082" spans="1:8" s="35" customFormat="1" ht="38.25" customHeight="1">
      <c r="A2082" s="62"/>
      <c r="B2082" s="61" t="s">
        <v>527</v>
      </c>
      <c r="C2082" s="62"/>
      <c r="D2082" s="63">
        <v>1</v>
      </c>
      <c r="E2082" s="63">
        <v>15</v>
      </c>
      <c r="F2082" s="63">
        <v>15</v>
      </c>
      <c r="G2082" s="63"/>
      <c r="H2082" s="398">
        <f t="shared" si="85"/>
        <v>225</v>
      </c>
    </row>
    <row r="2083" spans="1:8" s="35" customFormat="1" ht="38.25" customHeight="1">
      <c r="A2083" s="52"/>
      <c r="B2083" s="61" t="s">
        <v>528</v>
      </c>
      <c r="C2083" s="62"/>
      <c r="D2083" s="63">
        <v>1</v>
      </c>
      <c r="E2083" s="63">
        <v>12</v>
      </c>
      <c r="F2083" s="63">
        <v>12</v>
      </c>
      <c r="G2083" s="63"/>
      <c r="H2083" s="398">
        <f t="shared" si="85"/>
        <v>144</v>
      </c>
    </row>
    <row r="2084" spans="1:8" s="35" customFormat="1" ht="38.25" customHeight="1">
      <c r="A2084" s="52"/>
      <c r="B2084" s="61" t="s">
        <v>528</v>
      </c>
      <c r="C2084" s="62"/>
      <c r="D2084" s="63">
        <v>1</v>
      </c>
      <c r="E2084" s="63">
        <v>12</v>
      </c>
      <c r="F2084" s="63">
        <v>12</v>
      </c>
      <c r="G2084" s="63"/>
      <c r="H2084" s="398">
        <f t="shared" si="85"/>
        <v>144</v>
      </c>
    </row>
    <row r="2085" spans="1:8" s="35" customFormat="1" ht="38.25" customHeight="1">
      <c r="A2085" s="52"/>
      <c r="B2085" s="61" t="s">
        <v>528</v>
      </c>
      <c r="C2085" s="62"/>
      <c r="D2085" s="63">
        <v>1</v>
      </c>
      <c r="E2085" s="63">
        <v>12</v>
      </c>
      <c r="F2085" s="63">
        <v>12</v>
      </c>
      <c r="G2085" s="63"/>
      <c r="H2085" s="398">
        <f t="shared" si="85"/>
        <v>144</v>
      </c>
    </row>
    <row r="2086" spans="1:8" s="35" customFormat="1" ht="38.25" customHeight="1">
      <c r="A2086" s="52"/>
      <c r="B2086" s="61" t="s">
        <v>528</v>
      </c>
      <c r="C2086" s="62"/>
      <c r="D2086" s="63">
        <v>1</v>
      </c>
      <c r="E2086" s="63">
        <v>12</v>
      </c>
      <c r="F2086" s="63">
        <v>12</v>
      </c>
      <c r="G2086" s="63"/>
      <c r="H2086" s="398">
        <f t="shared" si="85"/>
        <v>144</v>
      </c>
    </row>
    <row r="2087" spans="1:8" s="35" customFormat="1" ht="38.25" customHeight="1">
      <c r="A2087" s="52"/>
      <c r="B2087" s="61" t="s">
        <v>528</v>
      </c>
      <c r="C2087" s="62"/>
      <c r="D2087" s="63">
        <v>1</v>
      </c>
      <c r="E2087" s="63">
        <v>12</v>
      </c>
      <c r="F2087" s="63">
        <v>12</v>
      </c>
      <c r="G2087" s="63"/>
      <c r="H2087" s="398">
        <f t="shared" si="85"/>
        <v>144</v>
      </c>
    </row>
    <row r="2088" spans="1:8" s="35" customFormat="1" ht="38.25" customHeight="1">
      <c r="A2088" s="52"/>
      <c r="B2088" s="61" t="s">
        <v>528</v>
      </c>
      <c r="C2088" s="62"/>
      <c r="D2088" s="63">
        <v>1</v>
      </c>
      <c r="E2088" s="63">
        <v>12</v>
      </c>
      <c r="F2088" s="63">
        <v>12</v>
      </c>
      <c r="G2088" s="63"/>
      <c r="H2088" s="398">
        <f t="shared" si="85"/>
        <v>144</v>
      </c>
    </row>
    <row r="2089" spans="1:8" s="35" customFormat="1" ht="38.25" customHeight="1">
      <c r="A2089" s="62"/>
      <c r="B2089" s="61" t="s">
        <v>528</v>
      </c>
      <c r="C2089" s="62"/>
      <c r="D2089" s="63">
        <v>1</v>
      </c>
      <c r="E2089" s="63">
        <v>12</v>
      </c>
      <c r="F2089" s="63">
        <v>12</v>
      </c>
      <c r="G2089" s="63"/>
      <c r="H2089" s="398">
        <f t="shared" si="85"/>
        <v>144</v>
      </c>
    </row>
    <row r="2090" spans="1:8" s="35" customFormat="1" ht="38.25" customHeight="1">
      <c r="A2090" s="62"/>
      <c r="B2090" s="61" t="s">
        <v>526</v>
      </c>
      <c r="C2090" s="62"/>
      <c r="D2090" s="63">
        <v>1</v>
      </c>
      <c r="E2090" s="63">
        <v>9</v>
      </c>
      <c r="F2090" s="63">
        <v>9</v>
      </c>
      <c r="G2090" s="63"/>
      <c r="H2090" s="398">
        <f t="shared" si="85"/>
        <v>81</v>
      </c>
    </row>
    <row r="2091" spans="1:8" s="35" customFormat="1" ht="38.25" customHeight="1">
      <c r="A2091" s="62"/>
      <c r="B2091" s="61" t="s">
        <v>526</v>
      </c>
      <c r="C2091" s="62"/>
      <c r="D2091" s="63">
        <v>1</v>
      </c>
      <c r="E2091" s="63">
        <v>9</v>
      </c>
      <c r="F2091" s="63">
        <v>9</v>
      </c>
      <c r="G2091" s="63"/>
      <c r="H2091" s="398">
        <f t="shared" si="85"/>
        <v>81</v>
      </c>
    </row>
    <row r="2092" spans="1:8" s="35" customFormat="1" ht="38.25" customHeight="1">
      <c r="A2092" s="62"/>
      <c r="B2092" s="61" t="s">
        <v>526</v>
      </c>
      <c r="C2092" s="62"/>
      <c r="D2092" s="63">
        <v>1</v>
      </c>
      <c r="E2092" s="63">
        <v>9</v>
      </c>
      <c r="F2092" s="63">
        <v>9</v>
      </c>
      <c r="G2092" s="63"/>
      <c r="H2092" s="398">
        <f t="shared" si="85"/>
        <v>81</v>
      </c>
    </row>
    <row r="2093" spans="1:8" s="35" customFormat="1" ht="38.25" customHeight="1">
      <c r="A2093" s="62"/>
      <c r="B2093" s="61" t="s">
        <v>526</v>
      </c>
      <c r="C2093" s="62"/>
      <c r="D2093" s="63">
        <v>1</v>
      </c>
      <c r="E2093" s="63">
        <v>9</v>
      </c>
      <c r="F2093" s="63">
        <v>9</v>
      </c>
      <c r="G2093" s="63"/>
      <c r="H2093" s="398">
        <f t="shared" si="85"/>
        <v>81</v>
      </c>
    </row>
    <row r="2094" spans="1:8" s="35" customFormat="1" ht="38.25" customHeight="1">
      <c r="A2094" s="62" t="s">
        <v>477</v>
      </c>
      <c r="B2094" s="61" t="s">
        <v>527</v>
      </c>
      <c r="C2094" s="62"/>
      <c r="D2094" s="63">
        <v>1</v>
      </c>
      <c r="E2094" s="63">
        <v>15</v>
      </c>
      <c r="F2094" s="63">
        <v>15</v>
      </c>
      <c r="G2094" s="63"/>
      <c r="H2094" s="398">
        <f t="shared" si="85"/>
        <v>225</v>
      </c>
    </row>
    <row r="2095" spans="1:8" s="35" customFormat="1" ht="38.25" customHeight="1">
      <c r="A2095" s="62"/>
      <c r="B2095" s="61" t="s">
        <v>527</v>
      </c>
      <c r="C2095" s="62"/>
      <c r="D2095" s="63">
        <v>1</v>
      </c>
      <c r="E2095" s="63">
        <v>15</v>
      </c>
      <c r="F2095" s="63">
        <v>15</v>
      </c>
      <c r="G2095" s="63"/>
      <c r="H2095" s="398">
        <f t="shared" si="85"/>
        <v>225</v>
      </c>
    </row>
    <row r="2096" spans="1:8" s="35" customFormat="1" ht="38.25" customHeight="1">
      <c r="A2096" s="62"/>
      <c r="B2096" s="61" t="s">
        <v>526</v>
      </c>
      <c r="C2096" s="62"/>
      <c r="D2096" s="63">
        <v>1</v>
      </c>
      <c r="E2096" s="63">
        <v>9</v>
      </c>
      <c r="F2096" s="63">
        <v>9</v>
      </c>
      <c r="G2096" s="63"/>
      <c r="H2096" s="398">
        <f t="shared" si="85"/>
        <v>81</v>
      </c>
    </row>
    <row r="2097" spans="1:8" s="35" customFormat="1" ht="38.25" customHeight="1">
      <c r="A2097" s="62"/>
      <c r="B2097" s="61" t="s">
        <v>526</v>
      </c>
      <c r="C2097" s="62"/>
      <c r="D2097" s="63">
        <v>1</v>
      </c>
      <c r="E2097" s="63">
        <v>9</v>
      </c>
      <c r="F2097" s="63">
        <v>9</v>
      </c>
      <c r="G2097" s="63"/>
      <c r="H2097" s="398">
        <f t="shared" si="85"/>
        <v>81</v>
      </c>
    </row>
    <row r="2098" spans="1:8" s="35" customFormat="1" ht="38.25" customHeight="1">
      <c r="A2098" s="62"/>
      <c r="B2098" s="61" t="s">
        <v>527</v>
      </c>
      <c r="C2098" s="62"/>
      <c r="D2098" s="63">
        <v>1</v>
      </c>
      <c r="E2098" s="63">
        <v>15</v>
      </c>
      <c r="F2098" s="63">
        <v>15</v>
      </c>
      <c r="G2098" s="63"/>
      <c r="H2098" s="398">
        <f t="shared" si="85"/>
        <v>225</v>
      </c>
    </row>
    <row r="2099" spans="1:8" s="35" customFormat="1" ht="38.25" customHeight="1">
      <c r="A2099" s="62"/>
      <c r="B2099" s="61" t="s">
        <v>527</v>
      </c>
      <c r="C2099" s="62"/>
      <c r="D2099" s="63">
        <v>1</v>
      </c>
      <c r="E2099" s="63">
        <v>15</v>
      </c>
      <c r="F2099" s="63">
        <v>15</v>
      </c>
      <c r="G2099" s="63"/>
      <c r="H2099" s="398">
        <f t="shared" si="85"/>
        <v>225</v>
      </c>
    </row>
    <row r="2100" spans="1:8" s="35" customFormat="1" ht="38.25" customHeight="1">
      <c r="A2100" s="62"/>
      <c r="B2100" s="61" t="s">
        <v>527</v>
      </c>
      <c r="C2100" s="62"/>
      <c r="D2100" s="63">
        <v>1</v>
      </c>
      <c r="E2100" s="63">
        <v>15</v>
      </c>
      <c r="F2100" s="63">
        <v>15</v>
      </c>
      <c r="G2100" s="63"/>
      <c r="H2100" s="398">
        <f t="shared" si="85"/>
        <v>225</v>
      </c>
    </row>
    <row r="2101" spans="1:8" s="35" customFormat="1" ht="38.25" customHeight="1">
      <c r="A2101" s="62"/>
      <c r="B2101" s="61" t="s">
        <v>527</v>
      </c>
      <c r="C2101" s="62"/>
      <c r="D2101" s="63">
        <v>1</v>
      </c>
      <c r="E2101" s="63">
        <v>15</v>
      </c>
      <c r="F2101" s="63">
        <v>15</v>
      </c>
      <c r="G2101" s="63"/>
      <c r="H2101" s="398">
        <f t="shared" si="85"/>
        <v>225</v>
      </c>
    </row>
    <row r="2102" spans="1:8" s="35" customFormat="1" ht="38.25" customHeight="1">
      <c r="A2102" s="62"/>
      <c r="B2102" s="61" t="s">
        <v>527</v>
      </c>
      <c r="C2102" s="62"/>
      <c r="D2102" s="63">
        <v>1</v>
      </c>
      <c r="E2102" s="63">
        <v>15</v>
      </c>
      <c r="F2102" s="63">
        <v>15</v>
      </c>
      <c r="G2102" s="63"/>
      <c r="H2102" s="398">
        <f t="shared" si="85"/>
        <v>225</v>
      </c>
    </row>
    <row r="2103" spans="1:8" s="35" customFormat="1" ht="38.25" customHeight="1">
      <c r="A2103" s="62"/>
      <c r="B2103" s="61" t="s">
        <v>527</v>
      </c>
      <c r="C2103" s="62"/>
      <c r="D2103" s="63">
        <v>1</v>
      </c>
      <c r="E2103" s="63">
        <v>15</v>
      </c>
      <c r="F2103" s="63">
        <v>15</v>
      </c>
      <c r="G2103" s="63"/>
      <c r="H2103" s="398">
        <f t="shared" si="85"/>
        <v>225</v>
      </c>
    </row>
    <row r="2104" spans="1:8" s="35" customFormat="1" ht="38.25" customHeight="1">
      <c r="A2104" s="62"/>
      <c r="B2104" s="61" t="s">
        <v>528</v>
      </c>
      <c r="C2104" s="62"/>
      <c r="D2104" s="63">
        <v>1</v>
      </c>
      <c r="E2104" s="63">
        <v>12</v>
      </c>
      <c r="F2104" s="63">
        <v>12</v>
      </c>
      <c r="G2104" s="63"/>
      <c r="H2104" s="398">
        <f t="shared" si="85"/>
        <v>144</v>
      </c>
    </row>
    <row r="2105" spans="1:8" s="35" customFormat="1" ht="38.25" customHeight="1">
      <c r="A2105" s="62"/>
      <c r="B2105" s="61" t="s">
        <v>528</v>
      </c>
      <c r="C2105" s="62"/>
      <c r="D2105" s="63">
        <v>1</v>
      </c>
      <c r="E2105" s="63">
        <v>12</v>
      </c>
      <c r="F2105" s="63">
        <v>12</v>
      </c>
      <c r="G2105" s="63"/>
      <c r="H2105" s="398">
        <f t="shared" si="85"/>
        <v>144</v>
      </c>
    </row>
    <row r="2106" spans="1:8" s="35" customFormat="1" ht="38.25" customHeight="1">
      <c r="A2106" s="62"/>
      <c r="B2106" s="133" t="s">
        <v>128</v>
      </c>
      <c r="C2106" s="134" t="s">
        <v>461</v>
      </c>
      <c r="D2106" s="133"/>
      <c r="E2106" s="135"/>
      <c r="F2106" s="135"/>
      <c r="G2106" s="135"/>
      <c r="H2106" s="399">
        <f>SUM(H2079:H2105)</f>
        <v>4680</v>
      </c>
    </row>
    <row r="2107" spans="1:8" s="35" customFormat="1" ht="45.75" customHeight="1">
      <c r="A2107" s="670" t="s">
        <v>146</v>
      </c>
      <c r="B2107" s="671"/>
      <c r="C2107" s="671"/>
      <c r="D2107" s="671"/>
      <c r="E2107" s="671"/>
      <c r="F2107" s="671"/>
      <c r="G2107" s="671"/>
      <c r="H2107" s="672"/>
    </row>
    <row r="2108" spans="1:8" s="35" customFormat="1" ht="48" customHeight="1">
      <c r="A2108" s="673" t="s">
        <v>145</v>
      </c>
      <c r="B2108" s="674"/>
      <c r="C2108" s="674"/>
      <c r="D2108" s="674"/>
      <c r="E2108" s="674"/>
      <c r="F2108" s="674"/>
      <c r="G2108" s="674"/>
      <c r="H2108" s="675"/>
    </row>
    <row r="2109" spans="1:8" s="35" customFormat="1" ht="48" customHeight="1">
      <c r="A2109" s="676"/>
      <c r="B2109" s="677"/>
      <c r="C2109" s="677"/>
      <c r="D2109" s="677"/>
      <c r="E2109" s="677"/>
      <c r="F2109" s="677"/>
      <c r="G2109" s="677"/>
      <c r="H2109" s="678"/>
    </row>
    <row r="2110" spans="1:8" s="35" customFormat="1" ht="48" customHeight="1">
      <c r="A2110" s="679"/>
      <c r="B2110" s="679"/>
      <c r="C2110" s="679"/>
      <c r="D2110" s="679"/>
      <c r="E2110" s="679"/>
      <c r="F2110" s="679"/>
      <c r="G2110" s="679"/>
      <c r="H2110" s="679"/>
    </row>
    <row r="2111" spans="1:8" s="35" customFormat="1" ht="48" customHeight="1">
      <c r="A2111" s="680" t="s">
        <v>144</v>
      </c>
      <c r="B2111" s="680"/>
      <c r="C2111" s="669" t="s">
        <v>143</v>
      </c>
      <c r="D2111" s="669"/>
      <c r="E2111" s="669"/>
      <c r="F2111" s="90" t="s">
        <v>142</v>
      </c>
      <c r="G2111" s="90"/>
      <c r="H2111" s="89">
        <v>45203</v>
      </c>
    </row>
    <row r="2112" spans="1:8" s="35" customFormat="1" ht="48" customHeight="1">
      <c r="A2112" s="680" t="s">
        <v>141</v>
      </c>
      <c r="B2112" s="680"/>
      <c r="C2112" s="669"/>
      <c r="D2112" s="669"/>
      <c r="E2112" s="669"/>
      <c r="F2112" s="90" t="s">
        <v>140</v>
      </c>
      <c r="G2112" s="90"/>
      <c r="H2112" s="90"/>
    </row>
    <row r="2113" spans="1:8" s="35" customFormat="1" ht="48" customHeight="1">
      <c r="A2113" s="680" t="s">
        <v>139</v>
      </c>
      <c r="B2113" s="680"/>
      <c r="C2113" s="669"/>
      <c r="D2113" s="669"/>
      <c r="E2113" s="669"/>
      <c r="F2113" s="484" t="s">
        <v>138</v>
      </c>
      <c r="G2113" s="484"/>
      <c r="H2113" s="91"/>
    </row>
    <row r="2114" spans="1:8" s="35" customFormat="1" ht="48" customHeight="1">
      <c r="A2114" s="669" t="s">
        <v>137</v>
      </c>
      <c r="B2114" s="685" t="s">
        <v>108</v>
      </c>
      <c r="C2114" s="685" t="s">
        <v>109</v>
      </c>
      <c r="D2114" s="685" t="s">
        <v>136</v>
      </c>
      <c r="E2114" s="685"/>
      <c r="F2114" s="685"/>
      <c r="G2114" s="92"/>
      <c r="H2114" s="669" t="s">
        <v>135</v>
      </c>
    </row>
    <row r="2115" spans="1:8" s="35" customFormat="1" ht="48" customHeight="1">
      <c r="A2115" s="669"/>
      <c r="B2115" s="685"/>
      <c r="C2115" s="685"/>
      <c r="D2115" s="92" t="s">
        <v>7</v>
      </c>
      <c r="E2115" s="92" t="s">
        <v>150</v>
      </c>
      <c r="F2115" s="92" t="s">
        <v>265</v>
      </c>
      <c r="G2115" s="92"/>
      <c r="H2115" s="669"/>
    </row>
    <row r="2116" spans="1:8" s="35" customFormat="1" ht="37.5">
      <c r="A2116" s="52"/>
      <c r="B2116" s="68" t="s">
        <v>132</v>
      </c>
      <c r="C2116" s="92"/>
      <c r="D2116" s="92"/>
      <c r="E2116" s="92"/>
      <c r="F2116" s="92"/>
      <c r="G2116" s="92"/>
      <c r="H2116" s="93"/>
    </row>
    <row r="2117" spans="1:8" s="35" customFormat="1" ht="48" customHeight="1">
      <c r="A2117" s="97"/>
      <c r="B2117" s="68"/>
      <c r="C2117" s="96"/>
      <c r="D2117" s="92"/>
      <c r="E2117" s="92"/>
      <c r="F2117" s="92"/>
      <c r="G2117" s="92"/>
      <c r="H2117" s="93"/>
    </row>
    <row r="2118" spans="1:8" s="35" customFormat="1" ht="275.25" customHeight="1">
      <c r="A2118" s="52">
        <v>14</v>
      </c>
      <c r="B2118" s="53" t="s">
        <v>8</v>
      </c>
      <c r="C2118" s="62"/>
      <c r="D2118" s="92"/>
      <c r="E2118" s="92"/>
      <c r="F2118" s="92"/>
      <c r="G2118" s="92"/>
      <c r="H2118" s="93"/>
    </row>
    <row r="2119" spans="1:8" s="35" customFormat="1" ht="63" customHeight="1">
      <c r="A2119" s="62">
        <v>14.2</v>
      </c>
      <c r="B2119" s="385" t="s">
        <v>51</v>
      </c>
      <c r="C2119" s="62"/>
      <c r="D2119" s="92"/>
      <c r="E2119" s="92"/>
      <c r="F2119" s="92"/>
      <c r="G2119" s="92"/>
      <c r="H2119" s="93"/>
    </row>
    <row r="2120" spans="1:8" s="35" customFormat="1" ht="63" customHeight="1">
      <c r="A2120" s="62"/>
      <c r="B2120" s="61"/>
      <c r="C2120" s="62"/>
      <c r="D2120" s="63">
        <v>12</v>
      </c>
      <c r="E2120" s="63"/>
      <c r="F2120" s="63"/>
      <c r="G2120" s="63"/>
      <c r="H2120" s="64">
        <f>D2120</f>
        <v>12</v>
      </c>
    </row>
    <row r="2121" spans="1:8" s="35" customFormat="1" ht="63" customHeight="1">
      <c r="A2121" s="62"/>
      <c r="B2121" s="61"/>
      <c r="C2121" s="62"/>
      <c r="D2121" s="63">
        <v>4</v>
      </c>
      <c r="E2121" s="63"/>
      <c r="F2121" s="63"/>
      <c r="G2121" s="63"/>
      <c r="H2121" s="64">
        <f>D2121</f>
        <v>4</v>
      </c>
    </row>
    <row r="2122" spans="1:8" s="35" customFormat="1" ht="63" customHeight="1">
      <c r="A2122" s="62"/>
      <c r="B2122" s="61"/>
      <c r="C2122" s="62"/>
      <c r="D2122" s="63"/>
      <c r="E2122" s="63"/>
      <c r="F2122" s="63"/>
      <c r="G2122" s="63"/>
      <c r="H2122" s="64"/>
    </row>
    <row r="2123" spans="1:8" s="35" customFormat="1" ht="63" customHeight="1">
      <c r="A2123" s="62"/>
      <c r="B2123" s="61"/>
      <c r="C2123" s="62"/>
      <c r="D2123" s="63"/>
      <c r="E2123" s="63"/>
      <c r="F2123" s="63"/>
      <c r="G2123" s="63"/>
      <c r="H2123" s="64"/>
    </row>
    <row r="2124" spans="1:8" s="35" customFormat="1" ht="63" customHeight="1">
      <c r="A2124" s="62"/>
      <c r="B2124" s="66"/>
      <c r="C2124" s="62"/>
      <c r="D2124" s="63"/>
      <c r="E2124" s="63"/>
      <c r="F2124" s="63"/>
      <c r="G2124" s="63"/>
      <c r="H2124" s="64"/>
    </row>
    <row r="2125" spans="1:8" s="35" customFormat="1" ht="63" customHeight="1">
      <c r="A2125" s="62"/>
      <c r="B2125" s="133" t="s">
        <v>128</v>
      </c>
      <c r="C2125" s="134" t="s">
        <v>4</v>
      </c>
      <c r="D2125" s="133"/>
      <c r="E2125" s="135"/>
      <c r="F2125" s="135"/>
      <c r="G2125" s="135"/>
      <c r="H2125" s="67">
        <f>SUM(H2120:H2124)</f>
        <v>16</v>
      </c>
    </row>
    <row r="2126" spans="1:8" s="35" customFormat="1" ht="48" customHeight="1">
      <c r="A2126" s="670" t="s">
        <v>146</v>
      </c>
      <c r="B2126" s="671"/>
      <c r="C2126" s="671"/>
      <c r="D2126" s="671"/>
      <c r="E2126" s="671"/>
      <c r="F2126" s="671"/>
      <c r="G2126" s="671"/>
      <c r="H2126" s="672"/>
    </row>
    <row r="2127" spans="1:8" s="35" customFormat="1" ht="48" customHeight="1">
      <c r="A2127" s="673" t="s">
        <v>145</v>
      </c>
      <c r="B2127" s="674"/>
      <c r="C2127" s="674"/>
      <c r="D2127" s="674"/>
      <c r="E2127" s="674"/>
      <c r="F2127" s="674"/>
      <c r="G2127" s="674"/>
      <c r="H2127" s="675"/>
    </row>
    <row r="2128" spans="1:8" s="35" customFormat="1" ht="48" customHeight="1">
      <c r="A2128" s="676"/>
      <c r="B2128" s="677"/>
      <c r="C2128" s="677"/>
      <c r="D2128" s="677"/>
      <c r="E2128" s="677"/>
      <c r="F2128" s="677"/>
      <c r="G2128" s="677"/>
      <c r="H2128" s="678"/>
    </row>
    <row r="2129" spans="1:8" s="35" customFormat="1" ht="48" customHeight="1">
      <c r="A2129" s="679"/>
      <c r="B2129" s="679"/>
      <c r="C2129" s="679"/>
      <c r="D2129" s="679"/>
      <c r="E2129" s="679"/>
      <c r="F2129" s="679"/>
      <c r="G2129" s="679"/>
      <c r="H2129" s="679"/>
    </row>
    <row r="2130" spans="1:8" s="35" customFormat="1" ht="48" customHeight="1">
      <c r="A2130" s="680" t="s">
        <v>144</v>
      </c>
      <c r="B2130" s="680"/>
      <c r="C2130" s="669" t="s">
        <v>143</v>
      </c>
      <c r="D2130" s="669"/>
      <c r="E2130" s="669"/>
      <c r="F2130" s="90" t="s">
        <v>142</v>
      </c>
      <c r="G2130" s="90"/>
      <c r="H2130" s="89">
        <v>45203</v>
      </c>
    </row>
    <row r="2131" spans="1:8" s="35" customFormat="1" ht="48" customHeight="1">
      <c r="A2131" s="680" t="s">
        <v>141</v>
      </c>
      <c r="B2131" s="680"/>
      <c r="C2131" s="669"/>
      <c r="D2131" s="669"/>
      <c r="E2131" s="669"/>
      <c r="F2131" s="90" t="s">
        <v>140</v>
      </c>
      <c r="G2131" s="90"/>
      <c r="H2131" s="90"/>
    </row>
    <row r="2132" spans="1:8" s="35" customFormat="1" ht="48" customHeight="1">
      <c r="A2132" s="680" t="s">
        <v>139</v>
      </c>
      <c r="B2132" s="680"/>
      <c r="C2132" s="669"/>
      <c r="D2132" s="669"/>
      <c r="E2132" s="669"/>
      <c r="F2132" s="484" t="s">
        <v>138</v>
      </c>
      <c r="G2132" s="484"/>
      <c r="H2132" s="91"/>
    </row>
    <row r="2133" spans="1:8" s="35" customFormat="1" ht="48" customHeight="1">
      <c r="A2133" s="669" t="s">
        <v>137</v>
      </c>
      <c r="B2133" s="685" t="s">
        <v>108</v>
      </c>
      <c r="C2133" s="685" t="s">
        <v>109</v>
      </c>
      <c r="D2133" s="685" t="s">
        <v>136</v>
      </c>
      <c r="E2133" s="685"/>
      <c r="F2133" s="685"/>
      <c r="G2133" s="92"/>
      <c r="H2133" s="669" t="s">
        <v>135</v>
      </c>
    </row>
    <row r="2134" spans="1:8" s="35" customFormat="1" ht="48" customHeight="1">
      <c r="A2134" s="669"/>
      <c r="B2134" s="685"/>
      <c r="C2134" s="685"/>
      <c r="D2134" s="92" t="s">
        <v>7</v>
      </c>
      <c r="E2134" s="92" t="s">
        <v>150</v>
      </c>
      <c r="F2134" s="92" t="s">
        <v>265</v>
      </c>
      <c r="G2134" s="92"/>
      <c r="H2134" s="669"/>
    </row>
    <row r="2135" spans="1:8" s="35" customFormat="1" ht="48" customHeight="1">
      <c r="A2135" s="52"/>
      <c r="B2135" s="68" t="s">
        <v>130</v>
      </c>
      <c r="C2135" s="92"/>
      <c r="D2135" s="92"/>
      <c r="E2135" s="92"/>
      <c r="F2135" s="92"/>
      <c r="G2135" s="92"/>
      <c r="H2135" s="93"/>
    </row>
    <row r="2136" spans="1:8" s="35" customFormat="1" ht="48" customHeight="1">
      <c r="A2136" s="97"/>
      <c r="B2136" s="68"/>
      <c r="C2136" s="96"/>
      <c r="D2136" s="92"/>
      <c r="E2136" s="92"/>
      <c r="F2136" s="92"/>
      <c r="G2136" s="92"/>
      <c r="H2136" s="93"/>
    </row>
    <row r="2137" spans="1:8" s="35" customFormat="1" ht="290.25" customHeight="1">
      <c r="A2137" s="52">
        <v>14</v>
      </c>
      <c r="B2137" s="53" t="s">
        <v>8</v>
      </c>
      <c r="C2137" s="62"/>
      <c r="D2137" s="92"/>
      <c r="E2137" s="92"/>
      <c r="F2137" s="92"/>
      <c r="G2137" s="92"/>
      <c r="H2137" s="93"/>
    </row>
    <row r="2138" spans="1:8" s="35" customFormat="1" ht="65.25" customHeight="1">
      <c r="A2138" s="62">
        <v>14.2</v>
      </c>
      <c r="B2138" s="385" t="s">
        <v>51</v>
      </c>
      <c r="C2138" s="62"/>
      <c r="D2138" s="92"/>
      <c r="E2138" s="92"/>
      <c r="F2138" s="92"/>
      <c r="G2138" s="92"/>
      <c r="H2138" s="93"/>
    </row>
    <row r="2139" spans="1:8" s="35" customFormat="1" ht="65.25" customHeight="1">
      <c r="A2139" s="62"/>
      <c r="B2139" s="61"/>
      <c r="C2139" s="62"/>
      <c r="D2139" s="63">
        <v>2</v>
      </c>
      <c r="E2139" s="63"/>
      <c r="F2139" s="63"/>
      <c r="G2139" s="63"/>
      <c r="H2139" s="64">
        <f>D2139</f>
        <v>2</v>
      </c>
    </row>
    <row r="2140" spans="1:8" s="35" customFormat="1" ht="65.25" customHeight="1">
      <c r="A2140" s="62"/>
      <c r="B2140" s="61"/>
      <c r="C2140" s="62"/>
      <c r="D2140" s="63"/>
      <c r="E2140" s="63"/>
      <c r="F2140" s="63"/>
      <c r="G2140" s="63"/>
      <c r="H2140" s="64"/>
    </row>
    <row r="2141" spans="1:8" s="35" customFormat="1" ht="65.25" customHeight="1">
      <c r="A2141" s="62"/>
      <c r="B2141" s="61"/>
      <c r="C2141" s="62"/>
      <c r="D2141" s="63"/>
      <c r="E2141" s="63"/>
      <c r="F2141" s="63"/>
      <c r="G2141" s="63"/>
      <c r="H2141" s="64"/>
    </row>
    <row r="2142" spans="1:8" s="35" customFormat="1" ht="65.25" customHeight="1">
      <c r="A2142" s="62"/>
      <c r="B2142" s="61"/>
      <c r="C2142" s="62"/>
      <c r="D2142" s="63"/>
      <c r="E2142" s="63"/>
      <c r="F2142" s="63"/>
      <c r="G2142" s="63"/>
      <c r="H2142" s="64"/>
    </row>
    <row r="2143" spans="1:8" s="35" customFormat="1" ht="65.25" customHeight="1">
      <c r="A2143" s="62"/>
      <c r="B2143" s="66"/>
      <c r="C2143" s="62"/>
      <c r="D2143" s="63"/>
      <c r="E2143" s="63"/>
      <c r="F2143" s="63"/>
      <c r="G2143" s="63"/>
      <c r="H2143" s="64"/>
    </row>
    <row r="2144" spans="1:8" s="35" customFormat="1" ht="65.25" customHeight="1">
      <c r="A2144" s="62"/>
      <c r="B2144" s="133" t="s">
        <v>128</v>
      </c>
      <c r="C2144" s="134" t="s">
        <v>4</v>
      </c>
      <c r="D2144" s="133"/>
      <c r="E2144" s="135"/>
      <c r="F2144" s="135"/>
      <c r="G2144" s="135"/>
      <c r="H2144" s="67">
        <f>SUM(H2139:H2143)</f>
        <v>2</v>
      </c>
    </row>
    <row r="2145" spans="1:8" s="35" customFormat="1" ht="48" customHeight="1">
      <c r="A2145" s="670" t="s">
        <v>146</v>
      </c>
      <c r="B2145" s="671"/>
      <c r="C2145" s="671"/>
      <c r="D2145" s="671"/>
      <c r="E2145" s="671"/>
      <c r="F2145" s="671"/>
      <c r="G2145" s="671"/>
      <c r="H2145" s="672"/>
    </row>
    <row r="2146" spans="1:8" s="35" customFormat="1" ht="48" customHeight="1">
      <c r="A2146" s="673" t="s">
        <v>145</v>
      </c>
      <c r="B2146" s="674"/>
      <c r="C2146" s="674"/>
      <c r="D2146" s="674"/>
      <c r="E2146" s="674"/>
      <c r="F2146" s="674"/>
      <c r="G2146" s="674"/>
      <c r="H2146" s="675"/>
    </row>
    <row r="2147" spans="1:8" s="35" customFormat="1" ht="48" customHeight="1">
      <c r="A2147" s="676"/>
      <c r="B2147" s="677"/>
      <c r="C2147" s="677"/>
      <c r="D2147" s="677"/>
      <c r="E2147" s="677"/>
      <c r="F2147" s="677"/>
      <c r="G2147" s="677"/>
      <c r="H2147" s="678"/>
    </row>
    <row r="2148" spans="1:8" s="35" customFormat="1" ht="48" customHeight="1">
      <c r="A2148" s="679"/>
      <c r="B2148" s="679"/>
      <c r="C2148" s="679"/>
      <c r="D2148" s="679"/>
      <c r="E2148" s="679"/>
      <c r="F2148" s="679"/>
      <c r="G2148" s="679"/>
      <c r="H2148" s="679"/>
    </row>
    <row r="2149" spans="1:8" s="35" customFormat="1" ht="48" customHeight="1">
      <c r="A2149" s="680" t="s">
        <v>144</v>
      </c>
      <c r="B2149" s="680"/>
      <c r="C2149" s="669" t="s">
        <v>143</v>
      </c>
      <c r="D2149" s="669"/>
      <c r="E2149" s="669"/>
      <c r="F2149" s="90" t="s">
        <v>142</v>
      </c>
      <c r="G2149" s="90"/>
      <c r="H2149" s="89">
        <v>45203</v>
      </c>
    </row>
    <row r="2150" spans="1:8" s="35" customFormat="1" ht="48" customHeight="1">
      <c r="A2150" s="680" t="s">
        <v>141</v>
      </c>
      <c r="B2150" s="680"/>
      <c r="C2150" s="669"/>
      <c r="D2150" s="669"/>
      <c r="E2150" s="669"/>
      <c r="F2150" s="90" t="s">
        <v>140</v>
      </c>
      <c r="G2150" s="90"/>
      <c r="H2150" s="90"/>
    </row>
    <row r="2151" spans="1:8" s="35" customFormat="1" ht="48" customHeight="1">
      <c r="A2151" s="680" t="s">
        <v>139</v>
      </c>
      <c r="B2151" s="680"/>
      <c r="C2151" s="669"/>
      <c r="D2151" s="669"/>
      <c r="E2151" s="669"/>
      <c r="F2151" s="484" t="s">
        <v>138</v>
      </c>
      <c r="G2151" s="484"/>
      <c r="H2151" s="91"/>
    </row>
    <row r="2152" spans="1:8" s="35" customFormat="1" ht="48" customHeight="1">
      <c r="A2152" s="669" t="s">
        <v>137</v>
      </c>
      <c r="B2152" s="685" t="s">
        <v>108</v>
      </c>
      <c r="C2152" s="685" t="s">
        <v>109</v>
      </c>
      <c r="D2152" s="685" t="s">
        <v>136</v>
      </c>
      <c r="E2152" s="685"/>
      <c r="F2152" s="685"/>
      <c r="G2152" s="92"/>
      <c r="H2152" s="669" t="s">
        <v>135</v>
      </c>
    </row>
    <row r="2153" spans="1:8" s="35" customFormat="1" ht="48" customHeight="1">
      <c r="A2153" s="669"/>
      <c r="B2153" s="685"/>
      <c r="C2153" s="685"/>
      <c r="D2153" s="92" t="s">
        <v>7</v>
      </c>
      <c r="E2153" s="92" t="s">
        <v>150</v>
      </c>
      <c r="F2153" s="92" t="s">
        <v>265</v>
      </c>
      <c r="G2153" s="92"/>
      <c r="H2153" s="669"/>
    </row>
    <row r="2154" spans="1:8" s="35" customFormat="1" ht="48" customHeight="1">
      <c r="A2154" s="52"/>
      <c r="B2154" s="68" t="s">
        <v>129</v>
      </c>
      <c r="C2154" s="92"/>
      <c r="D2154" s="92"/>
      <c r="E2154" s="92"/>
      <c r="F2154" s="92"/>
      <c r="G2154" s="92"/>
      <c r="H2154" s="93"/>
    </row>
    <row r="2155" spans="1:8" s="35" customFormat="1" ht="48" customHeight="1">
      <c r="A2155" s="97"/>
      <c r="B2155" s="68"/>
      <c r="C2155" s="96"/>
      <c r="D2155" s="92"/>
      <c r="E2155" s="92"/>
      <c r="F2155" s="92"/>
      <c r="G2155" s="92"/>
      <c r="H2155" s="93"/>
    </row>
    <row r="2156" spans="1:8" s="35" customFormat="1" ht="267.75" customHeight="1">
      <c r="A2156" s="52">
        <v>14</v>
      </c>
      <c r="B2156" s="53" t="s">
        <v>8</v>
      </c>
      <c r="C2156" s="62"/>
      <c r="D2156" s="92"/>
      <c r="E2156" s="92"/>
      <c r="F2156" s="92"/>
      <c r="G2156" s="92"/>
      <c r="H2156" s="93"/>
    </row>
    <row r="2157" spans="1:8" s="35" customFormat="1" ht="65.25" customHeight="1">
      <c r="A2157" s="62">
        <v>14.2</v>
      </c>
      <c r="B2157" s="385" t="s">
        <v>51</v>
      </c>
      <c r="C2157" s="62"/>
      <c r="D2157" s="92"/>
      <c r="E2157" s="92"/>
      <c r="F2157" s="92"/>
      <c r="G2157" s="92"/>
      <c r="H2157" s="93"/>
    </row>
    <row r="2158" spans="1:8" s="35" customFormat="1" ht="65.25" customHeight="1">
      <c r="A2158" s="62"/>
      <c r="B2158" s="61"/>
      <c r="C2158" s="62"/>
      <c r="D2158" s="63">
        <v>16</v>
      </c>
      <c r="E2158" s="63"/>
      <c r="F2158" s="63"/>
      <c r="G2158" s="63"/>
      <c r="H2158" s="64">
        <f>D2158</f>
        <v>16</v>
      </c>
    </row>
    <row r="2159" spans="1:8" s="35" customFormat="1" ht="65.25" customHeight="1">
      <c r="A2159" s="62"/>
      <c r="B2159" s="61"/>
      <c r="C2159" s="62"/>
      <c r="D2159" s="63"/>
      <c r="E2159" s="63"/>
      <c r="F2159" s="63"/>
      <c r="G2159" s="63"/>
      <c r="H2159" s="64"/>
    </row>
    <row r="2160" spans="1:8" s="35" customFormat="1" ht="65.25" customHeight="1">
      <c r="A2160" s="62"/>
      <c r="B2160" s="61"/>
      <c r="C2160" s="62"/>
      <c r="D2160" s="63"/>
      <c r="E2160" s="63"/>
      <c r="F2160" s="63"/>
      <c r="G2160" s="63"/>
      <c r="H2160" s="64"/>
    </row>
    <row r="2161" spans="1:8" s="35" customFormat="1" ht="65.25" customHeight="1">
      <c r="A2161" s="62"/>
      <c r="B2161" s="61"/>
      <c r="C2161" s="62"/>
      <c r="D2161" s="63"/>
      <c r="E2161" s="63"/>
      <c r="F2161" s="63"/>
      <c r="G2161" s="63"/>
      <c r="H2161" s="64"/>
    </row>
    <row r="2162" spans="1:8" s="35" customFormat="1" ht="65.25" customHeight="1">
      <c r="A2162" s="62"/>
      <c r="B2162" s="66"/>
      <c r="C2162" s="62"/>
      <c r="D2162" s="63"/>
      <c r="E2162" s="63"/>
      <c r="F2162" s="63"/>
      <c r="G2162" s="63"/>
      <c r="H2162" s="64"/>
    </row>
    <row r="2163" spans="1:8" s="35" customFormat="1" ht="65.25" customHeight="1">
      <c r="A2163" s="62"/>
      <c r="B2163" s="133" t="s">
        <v>128</v>
      </c>
      <c r="C2163" s="134" t="s">
        <v>4</v>
      </c>
      <c r="D2163" s="133"/>
      <c r="E2163" s="135"/>
      <c r="F2163" s="135"/>
      <c r="G2163" s="135"/>
      <c r="H2163" s="67">
        <f>SUM(H2158:H2162)</f>
        <v>16</v>
      </c>
    </row>
    <row r="2164" spans="1:8" s="35" customFormat="1" ht="48" customHeight="1">
      <c r="A2164" s="670" t="s">
        <v>146</v>
      </c>
      <c r="B2164" s="671"/>
      <c r="C2164" s="671"/>
      <c r="D2164" s="671"/>
      <c r="E2164" s="671"/>
      <c r="F2164" s="671"/>
      <c r="G2164" s="671"/>
      <c r="H2164" s="672"/>
    </row>
    <row r="2165" spans="1:8" s="35" customFormat="1" ht="48" customHeight="1">
      <c r="A2165" s="673" t="s">
        <v>145</v>
      </c>
      <c r="B2165" s="674"/>
      <c r="C2165" s="674"/>
      <c r="D2165" s="674"/>
      <c r="E2165" s="674"/>
      <c r="F2165" s="674"/>
      <c r="G2165" s="674"/>
      <c r="H2165" s="675"/>
    </row>
    <row r="2166" spans="1:8" s="35" customFormat="1" ht="48" customHeight="1">
      <c r="A2166" s="676"/>
      <c r="B2166" s="677"/>
      <c r="C2166" s="677"/>
      <c r="D2166" s="677"/>
      <c r="E2166" s="677"/>
      <c r="F2166" s="677"/>
      <c r="G2166" s="677"/>
      <c r="H2166" s="678"/>
    </row>
    <row r="2167" spans="1:8" s="35" customFormat="1" ht="48" customHeight="1">
      <c r="A2167" s="679"/>
      <c r="B2167" s="679"/>
      <c r="C2167" s="679"/>
      <c r="D2167" s="679"/>
      <c r="E2167" s="679"/>
      <c r="F2167" s="679"/>
      <c r="G2167" s="679"/>
      <c r="H2167" s="679"/>
    </row>
    <row r="2168" spans="1:8" s="35" customFormat="1" ht="48" customHeight="1">
      <c r="A2168" s="680" t="s">
        <v>144</v>
      </c>
      <c r="B2168" s="680"/>
      <c r="C2168" s="669" t="s">
        <v>143</v>
      </c>
      <c r="D2168" s="669"/>
      <c r="E2168" s="669"/>
      <c r="F2168" s="90" t="s">
        <v>142</v>
      </c>
      <c r="G2168" s="90"/>
      <c r="H2168" s="89">
        <v>45178</v>
      </c>
    </row>
    <row r="2169" spans="1:8" s="35" customFormat="1" ht="48" customHeight="1">
      <c r="A2169" s="680" t="s">
        <v>141</v>
      </c>
      <c r="B2169" s="680"/>
      <c r="C2169" s="669"/>
      <c r="D2169" s="669"/>
      <c r="E2169" s="669"/>
      <c r="F2169" s="90" t="s">
        <v>140</v>
      </c>
      <c r="G2169" s="90"/>
      <c r="H2169" s="90"/>
    </row>
    <row r="2170" spans="1:8" s="35" customFormat="1" ht="48" customHeight="1">
      <c r="A2170" s="680" t="s">
        <v>139</v>
      </c>
      <c r="B2170" s="680"/>
      <c r="C2170" s="669"/>
      <c r="D2170" s="669"/>
      <c r="E2170" s="669"/>
      <c r="F2170" s="484" t="s">
        <v>138</v>
      </c>
      <c r="G2170" s="484"/>
      <c r="H2170" s="91"/>
    </row>
    <row r="2171" spans="1:8" s="35" customFormat="1" ht="48" customHeight="1">
      <c r="A2171" s="669" t="s">
        <v>137</v>
      </c>
      <c r="B2171" s="685" t="s">
        <v>108</v>
      </c>
      <c r="C2171" s="685" t="s">
        <v>109</v>
      </c>
      <c r="D2171" s="685" t="s">
        <v>136</v>
      </c>
      <c r="E2171" s="685"/>
      <c r="F2171" s="685"/>
      <c r="G2171" s="92"/>
      <c r="H2171" s="669" t="s">
        <v>135</v>
      </c>
    </row>
    <row r="2172" spans="1:8" s="35" customFormat="1" ht="48" customHeight="1">
      <c r="A2172" s="669"/>
      <c r="B2172" s="685"/>
      <c r="C2172" s="685"/>
      <c r="D2172" s="92" t="s">
        <v>7</v>
      </c>
      <c r="E2172" s="92" t="s">
        <v>150</v>
      </c>
      <c r="F2172" s="92" t="s">
        <v>265</v>
      </c>
      <c r="G2172" s="92"/>
      <c r="H2172" s="669"/>
    </row>
    <row r="2173" spans="1:8" s="35" customFormat="1" ht="48" customHeight="1">
      <c r="A2173" s="52"/>
      <c r="B2173" s="68" t="s">
        <v>536</v>
      </c>
      <c r="C2173" s="92"/>
      <c r="D2173" s="92"/>
      <c r="E2173" s="92"/>
      <c r="F2173" s="92"/>
      <c r="G2173" s="92"/>
      <c r="H2173" s="93"/>
    </row>
    <row r="2174" spans="1:8" s="35" customFormat="1" ht="48" customHeight="1">
      <c r="A2174" s="97"/>
      <c r="B2174" s="68"/>
      <c r="C2174" s="96"/>
      <c r="D2174" s="92"/>
      <c r="E2174" s="92"/>
      <c r="F2174" s="92"/>
      <c r="G2174" s="92"/>
      <c r="H2174" s="93"/>
    </row>
    <row r="2175" spans="1:8" s="35" customFormat="1" ht="210.75" customHeight="1">
      <c r="A2175" s="52">
        <v>15</v>
      </c>
      <c r="B2175" s="53" t="s">
        <v>70</v>
      </c>
      <c r="C2175" s="62"/>
      <c r="D2175" s="92"/>
      <c r="E2175" s="92"/>
      <c r="F2175" s="92"/>
      <c r="G2175" s="92"/>
      <c r="H2175" s="93"/>
    </row>
    <row r="2176" spans="1:8" s="35" customFormat="1" ht="48" customHeight="1">
      <c r="A2176" s="62"/>
      <c r="B2176" s="74" t="s">
        <v>132</v>
      </c>
      <c r="C2176" s="62"/>
      <c r="D2176" s="92"/>
      <c r="E2176" s="92"/>
      <c r="F2176" s="92"/>
      <c r="G2176" s="92"/>
      <c r="H2176" s="93"/>
    </row>
    <row r="2177" spans="1:8" s="35" customFormat="1" ht="48" customHeight="1">
      <c r="A2177" s="62"/>
      <c r="B2177" s="61" t="s">
        <v>537</v>
      </c>
      <c r="C2177" s="61"/>
      <c r="D2177" s="82">
        <v>1</v>
      </c>
      <c r="E2177" s="82">
        <v>20</v>
      </c>
      <c r="F2177" s="82">
        <v>5</v>
      </c>
      <c r="G2177" s="82"/>
      <c r="H2177" s="400">
        <f>E2177*F2177*D2177</f>
        <v>100</v>
      </c>
    </row>
    <row r="2178" spans="1:8" s="35" customFormat="1" ht="48" customHeight="1">
      <c r="A2178" s="62"/>
      <c r="B2178" s="61" t="s">
        <v>537</v>
      </c>
      <c r="C2178" s="61"/>
      <c r="D2178" s="82">
        <v>1</v>
      </c>
      <c r="E2178" s="82">
        <v>20</v>
      </c>
      <c r="F2178" s="82">
        <v>5</v>
      </c>
      <c r="G2178" s="82"/>
      <c r="H2178" s="400">
        <f t="shared" ref="H2178:H2186" si="86">E2178*F2178*D2178</f>
        <v>100</v>
      </c>
    </row>
    <row r="2179" spans="1:8" s="35" customFormat="1" ht="48" customHeight="1">
      <c r="A2179" s="62"/>
      <c r="B2179" s="61"/>
      <c r="C2179" s="61"/>
      <c r="D2179" s="82"/>
      <c r="E2179" s="82"/>
      <c r="F2179" s="82"/>
      <c r="G2179" s="82"/>
      <c r="H2179" s="401">
        <f>SUM(H2177:H2178)</f>
        <v>200</v>
      </c>
    </row>
    <row r="2180" spans="1:8" s="35" customFormat="1" ht="48" customHeight="1">
      <c r="A2180" s="62"/>
      <c r="B2180" s="74" t="s">
        <v>130</v>
      </c>
      <c r="C2180" s="61"/>
      <c r="D2180" s="82"/>
      <c r="E2180" s="82"/>
      <c r="F2180" s="82"/>
      <c r="G2180" s="82"/>
      <c r="H2180" s="400"/>
    </row>
    <row r="2181" spans="1:8" s="35" customFormat="1" ht="48" customHeight="1">
      <c r="A2181" s="62"/>
      <c r="B2181" s="61" t="s">
        <v>538</v>
      </c>
      <c r="C2181" s="61"/>
      <c r="D2181" s="82">
        <v>1</v>
      </c>
      <c r="E2181" s="82">
        <v>21.5</v>
      </c>
      <c r="F2181" s="82">
        <v>13</v>
      </c>
      <c r="G2181" s="82"/>
      <c r="H2181" s="400">
        <f t="shared" si="86"/>
        <v>279.5</v>
      </c>
    </row>
    <row r="2182" spans="1:8" s="35" customFormat="1" ht="37.5">
      <c r="A2182" s="62"/>
      <c r="B2182" s="61" t="s">
        <v>539</v>
      </c>
      <c r="C2182" s="61"/>
      <c r="D2182" s="82">
        <v>1</v>
      </c>
      <c r="E2182" s="82">
        <v>15.5</v>
      </c>
      <c r="F2182" s="82">
        <v>13</v>
      </c>
      <c r="G2182" s="82"/>
      <c r="H2182" s="400">
        <f t="shared" si="86"/>
        <v>201.5</v>
      </c>
    </row>
    <row r="2183" spans="1:8" s="35" customFormat="1" ht="48" customHeight="1">
      <c r="A2183" s="62"/>
      <c r="B2183" s="61"/>
      <c r="C2183" s="61"/>
      <c r="D2183" s="82"/>
      <c r="E2183" s="82"/>
      <c r="F2183" s="82"/>
      <c r="G2183" s="82"/>
      <c r="H2183" s="401">
        <f>SUM(H2181:H2182)</f>
        <v>481</v>
      </c>
    </row>
    <row r="2184" spans="1:8" s="35" customFormat="1" ht="48" customHeight="1">
      <c r="A2184" s="62"/>
      <c r="B2184" s="74" t="s">
        <v>129</v>
      </c>
      <c r="C2184" s="61"/>
      <c r="D2184" s="82"/>
      <c r="E2184" s="82"/>
      <c r="F2184" s="82"/>
      <c r="G2184" s="82"/>
      <c r="H2184" s="400"/>
    </row>
    <row r="2185" spans="1:8" s="35" customFormat="1" ht="48" customHeight="1">
      <c r="A2185" s="62"/>
      <c r="B2185" s="61" t="s">
        <v>540</v>
      </c>
      <c r="C2185" s="61"/>
      <c r="D2185" s="82">
        <v>1</v>
      </c>
      <c r="E2185" s="82">
        <v>22</v>
      </c>
      <c r="F2185" s="82">
        <v>15</v>
      </c>
      <c r="G2185" s="82"/>
      <c r="H2185" s="400">
        <f t="shared" si="86"/>
        <v>330</v>
      </c>
    </row>
    <row r="2186" spans="1:8" s="35" customFormat="1" ht="48" customHeight="1">
      <c r="A2186" s="62"/>
      <c r="B2186" s="61" t="s">
        <v>541</v>
      </c>
      <c r="C2186" s="61"/>
      <c r="D2186" s="82">
        <v>1</v>
      </c>
      <c r="E2186" s="82">
        <v>16</v>
      </c>
      <c r="F2186" s="82">
        <v>15</v>
      </c>
      <c r="G2186" s="82"/>
      <c r="H2186" s="400">
        <f t="shared" si="86"/>
        <v>240</v>
      </c>
    </row>
    <row r="2187" spans="1:8" s="35" customFormat="1" ht="48" customHeight="1">
      <c r="A2187" s="62"/>
      <c r="B2187" s="61"/>
      <c r="C2187" s="61"/>
      <c r="D2187" s="82"/>
      <c r="E2187" s="82"/>
      <c r="F2187" s="82"/>
      <c r="G2187" s="82"/>
      <c r="H2187" s="401">
        <f>SUM(H2185:H2186)</f>
        <v>570</v>
      </c>
    </row>
    <row r="2188" spans="1:8" s="35" customFormat="1" ht="48" customHeight="1">
      <c r="A2188" s="62"/>
      <c r="B2188" s="66"/>
      <c r="C2188" s="62"/>
      <c r="D2188" s="63"/>
      <c r="E2188" s="63"/>
      <c r="F2188" s="63"/>
      <c r="G2188" s="63"/>
      <c r="H2188" s="64"/>
    </row>
    <row r="2189" spans="1:8" s="35" customFormat="1" ht="48" customHeight="1">
      <c r="A2189" s="62"/>
      <c r="B2189" s="133" t="s">
        <v>128</v>
      </c>
      <c r="C2189" s="134" t="s">
        <v>461</v>
      </c>
      <c r="D2189" s="133"/>
      <c r="E2189" s="135"/>
      <c r="F2189" s="135"/>
      <c r="G2189" s="135"/>
      <c r="H2189" s="67">
        <f>SUM(H2179,H2183,H2187)</f>
        <v>1251</v>
      </c>
    </row>
    <row r="2190" spans="1:8" ht="42">
      <c r="A2190" s="78"/>
      <c r="B2190" s="77"/>
      <c r="C2190" s="82"/>
      <c r="D2190" s="355"/>
      <c r="E2190" s="355"/>
      <c r="F2190" s="355"/>
      <c r="G2190" s="355"/>
      <c r="H2190" s="355"/>
    </row>
    <row r="2191" spans="1:8" ht="42">
      <c r="A2191" s="78"/>
      <c r="B2191" s="77"/>
      <c r="C2191" s="82"/>
      <c r="D2191" s="355"/>
      <c r="E2191" s="355"/>
      <c r="F2191" s="355"/>
      <c r="G2191" s="355"/>
      <c r="H2191" s="355"/>
    </row>
    <row r="2192" spans="1:8" ht="42">
      <c r="A2192" s="78"/>
      <c r="B2192" s="77"/>
      <c r="C2192" s="82"/>
      <c r="D2192" s="355"/>
      <c r="E2192" s="355"/>
      <c r="F2192" s="355"/>
      <c r="G2192" s="355"/>
      <c r="H2192" s="355"/>
    </row>
    <row r="2193" spans="1:8" ht="42">
      <c r="A2193" s="78"/>
      <c r="B2193" s="77"/>
      <c r="C2193" s="82"/>
      <c r="D2193" s="355"/>
      <c r="E2193" s="355"/>
      <c r="F2193" s="355"/>
      <c r="G2193" s="355"/>
      <c r="H2193" s="355"/>
    </row>
    <row r="2194" spans="1:8" ht="42">
      <c r="A2194" s="78"/>
      <c r="B2194" s="77"/>
      <c r="C2194" s="82"/>
      <c r="D2194" s="355"/>
      <c r="E2194" s="355"/>
      <c r="F2194" s="355"/>
      <c r="G2194" s="355"/>
      <c r="H2194" s="355"/>
    </row>
    <row r="2195" spans="1:8" ht="42">
      <c r="A2195" s="78"/>
      <c r="B2195" s="77"/>
      <c r="C2195" s="82"/>
      <c r="D2195" s="355"/>
      <c r="E2195" s="355"/>
      <c r="F2195" s="355"/>
      <c r="G2195" s="355"/>
      <c r="H2195" s="355"/>
    </row>
    <row r="2196" spans="1:8" ht="42">
      <c r="A2196" s="78"/>
      <c r="B2196" s="77"/>
      <c r="C2196" s="82"/>
      <c r="D2196" s="355"/>
      <c r="E2196" s="355"/>
      <c r="F2196" s="355"/>
      <c r="G2196" s="355"/>
      <c r="H2196" s="355"/>
    </row>
    <row r="2197" spans="1:8" ht="42">
      <c r="A2197" s="78"/>
      <c r="B2197" s="77"/>
      <c r="C2197" s="82"/>
      <c r="D2197" s="355"/>
      <c r="E2197" s="355"/>
      <c r="F2197" s="355"/>
      <c r="G2197" s="355"/>
      <c r="H2197" s="355"/>
    </row>
    <row r="2198" spans="1:8" ht="42">
      <c r="A2198" s="78"/>
      <c r="B2198" s="77"/>
      <c r="C2198" s="82"/>
      <c r="D2198" s="355"/>
      <c r="E2198" s="355"/>
      <c r="F2198" s="355"/>
      <c r="G2198" s="355"/>
      <c r="H2198" s="355"/>
    </row>
    <row r="2199" spans="1:8" ht="42">
      <c r="A2199" s="78"/>
      <c r="B2199" s="77"/>
      <c r="C2199" s="82"/>
      <c r="D2199" s="355"/>
      <c r="E2199" s="355"/>
      <c r="F2199" s="355"/>
      <c r="G2199" s="355"/>
      <c r="H2199" s="355"/>
    </row>
    <row r="2200" spans="1:8" ht="42">
      <c r="A2200" s="78"/>
      <c r="B2200" s="77"/>
      <c r="C2200" s="82"/>
      <c r="D2200" s="355"/>
      <c r="E2200" s="355"/>
      <c r="F2200" s="355"/>
      <c r="G2200" s="355"/>
      <c r="H2200" s="355"/>
    </row>
    <row r="2201" spans="1:8" ht="42">
      <c r="A2201" s="78"/>
      <c r="B2201" s="77"/>
      <c r="C2201" s="82"/>
      <c r="D2201" s="355"/>
      <c r="E2201" s="355"/>
      <c r="F2201" s="355"/>
      <c r="G2201" s="355"/>
      <c r="H2201" s="355"/>
    </row>
    <row r="2202" spans="1:8" ht="42">
      <c r="A2202" s="78"/>
      <c r="B2202" s="77"/>
      <c r="C2202" s="82"/>
      <c r="D2202" s="355"/>
      <c r="E2202" s="355"/>
      <c r="F2202" s="355"/>
      <c r="G2202" s="355"/>
      <c r="H2202" s="355"/>
    </row>
    <row r="2203" spans="1:8" ht="42">
      <c r="A2203" s="78"/>
      <c r="B2203" s="77"/>
      <c r="C2203" s="82"/>
      <c r="D2203" s="355"/>
      <c r="E2203" s="355"/>
      <c r="F2203" s="355"/>
      <c r="G2203" s="355"/>
      <c r="H2203" s="355"/>
    </row>
    <row r="2204" spans="1:8" ht="42">
      <c r="A2204" s="78"/>
      <c r="B2204" s="77"/>
      <c r="C2204" s="82"/>
      <c r="D2204" s="355"/>
      <c r="E2204" s="355"/>
      <c r="F2204" s="355"/>
      <c r="G2204" s="355"/>
      <c r="H2204" s="355"/>
    </row>
    <row r="2205" spans="1:8" ht="76.5">
      <c r="A2205" s="729" t="s">
        <v>444</v>
      </c>
      <c r="B2205" s="729"/>
      <c r="C2205" s="729"/>
      <c r="D2205" s="729"/>
      <c r="E2205" s="729"/>
      <c r="F2205" s="729"/>
      <c r="G2205" s="729"/>
      <c r="H2205" s="729"/>
    </row>
    <row r="2206" spans="1:8" ht="76.5">
      <c r="A2206" s="729" t="s">
        <v>143</v>
      </c>
      <c r="B2206" s="730"/>
      <c r="C2206" s="730"/>
      <c r="D2206" s="730"/>
      <c r="E2206" s="730"/>
      <c r="F2206" s="730"/>
      <c r="G2206" s="730"/>
      <c r="H2206" s="730"/>
    </row>
    <row r="2207" spans="1:8">
      <c r="A2207" s="727" t="s">
        <v>234</v>
      </c>
      <c r="B2207" s="727" t="s">
        <v>0</v>
      </c>
      <c r="C2207" s="727" t="s">
        <v>109</v>
      </c>
      <c r="D2207" s="727" t="s">
        <v>7</v>
      </c>
      <c r="E2207" s="728" t="s">
        <v>132</v>
      </c>
      <c r="F2207" s="728" t="s">
        <v>130</v>
      </c>
      <c r="G2207" s="728" t="s">
        <v>129</v>
      </c>
      <c r="H2207" s="727" t="s">
        <v>233</v>
      </c>
    </row>
    <row r="2208" spans="1:8" ht="45.75" customHeight="1">
      <c r="A2208" s="727"/>
      <c r="B2208" s="727"/>
      <c r="C2208" s="727"/>
      <c r="D2208" s="727"/>
      <c r="E2208" s="728"/>
      <c r="F2208" s="728"/>
      <c r="G2208" s="728"/>
      <c r="H2208" s="727"/>
    </row>
    <row r="2209" spans="1:8" s="35" customFormat="1" ht="188.25" customHeight="1">
      <c r="A2209" s="356">
        <v>3</v>
      </c>
      <c r="B2209" s="402" t="s">
        <v>89</v>
      </c>
      <c r="C2209" s="82"/>
      <c r="D2209" s="355"/>
      <c r="E2209" s="355"/>
      <c r="F2209" s="355"/>
      <c r="G2209" s="355"/>
      <c r="H2209" s="355"/>
    </row>
    <row r="2210" spans="1:8" s="35" customFormat="1" ht="48" customHeight="1">
      <c r="A2210" s="78"/>
      <c r="B2210" s="358"/>
      <c r="C2210" s="82" t="s">
        <v>4</v>
      </c>
      <c r="D2210" s="355"/>
      <c r="E2210" s="355"/>
      <c r="F2210" s="355">
        <v>1</v>
      </c>
      <c r="G2210" s="355"/>
      <c r="H2210" s="355">
        <f>SUM(E2210:G2210)</f>
        <v>1</v>
      </c>
    </row>
    <row r="2211" spans="1:8" s="35" customFormat="1" ht="240.75" customHeight="1">
      <c r="A2211" s="356">
        <v>4</v>
      </c>
      <c r="B2211" s="402" t="s">
        <v>90</v>
      </c>
      <c r="C2211" s="82"/>
      <c r="D2211" s="355"/>
      <c r="E2211" s="355"/>
      <c r="F2211" s="355"/>
      <c r="G2211" s="355"/>
      <c r="H2211" s="355"/>
    </row>
    <row r="2212" spans="1:8" s="35" customFormat="1" ht="48" customHeight="1">
      <c r="A2212" s="78">
        <v>4.5</v>
      </c>
      <c r="B2212" s="403" t="s">
        <v>542</v>
      </c>
      <c r="C2212" s="82" t="s">
        <v>82</v>
      </c>
      <c r="D2212" s="355"/>
      <c r="E2212" s="492">
        <f>H2327</f>
        <v>128.72999999999999</v>
      </c>
      <c r="F2212" s="492">
        <f>H2345</f>
        <v>18</v>
      </c>
      <c r="G2212" s="355"/>
      <c r="H2212" s="492">
        <f>F2212+E2212</f>
        <v>146.72999999999999</v>
      </c>
    </row>
    <row r="2213" spans="1:8" s="35" customFormat="1" ht="48" customHeight="1">
      <c r="A2213" s="404"/>
      <c r="B2213" s="405"/>
      <c r="C2213" s="82"/>
      <c r="D2213" s="355"/>
      <c r="E2213" s="355"/>
      <c r="F2213" s="355"/>
      <c r="G2213" s="355"/>
      <c r="H2213" s="355"/>
    </row>
    <row r="2214" spans="1:8" ht="258.75" customHeight="1">
      <c r="A2214" s="356">
        <v>5</v>
      </c>
      <c r="B2214" s="357" t="s">
        <v>96</v>
      </c>
      <c r="C2214" s="82"/>
      <c r="D2214" s="355"/>
      <c r="E2214" s="355"/>
      <c r="F2214" s="355"/>
      <c r="G2214" s="355"/>
      <c r="H2214" s="355"/>
    </row>
    <row r="2215" spans="1:8" ht="141" customHeight="1">
      <c r="A2215" s="78">
        <v>5.0999999999999996</v>
      </c>
      <c r="B2215" s="358" t="s">
        <v>443</v>
      </c>
      <c r="C2215" s="82" t="s">
        <v>4</v>
      </c>
      <c r="D2215" s="355"/>
      <c r="E2215" s="355">
        <v>4</v>
      </c>
      <c r="F2215" s="355">
        <v>2</v>
      </c>
      <c r="G2215" s="355">
        <v>2</v>
      </c>
      <c r="H2215" s="355">
        <f>SUM(E2215:G2215)</f>
        <v>8</v>
      </c>
    </row>
    <row r="2216" spans="1:8" ht="141" customHeight="1">
      <c r="A2216" s="78">
        <v>5.2</v>
      </c>
      <c r="B2216" s="358" t="s">
        <v>97</v>
      </c>
      <c r="C2216" s="82" t="s">
        <v>4</v>
      </c>
      <c r="D2216" s="355"/>
      <c r="E2216" s="355">
        <v>5</v>
      </c>
      <c r="F2216" s="355">
        <v>2</v>
      </c>
      <c r="G2216" s="355">
        <v>2</v>
      </c>
      <c r="H2216" s="355">
        <f>SUM(E2216:G2216)</f>
        <v>9</v>
      </c>
    </row>
    <row r="2217" spans="1:8" ht="141" customHeight="1">
      <c r="A2217" s="78"/>
      <c r="B2217" s="358"/>
      <c r="C2217" s="82"/>
      <c r="D2217" s="355"/>
      <c r="E2217" s="355"/>
      <c r="F2217" s="355"/>
      <c r="G2217" s="355"/>
      <c r="H2217" s="355"/>
    </row>
    <row r="2218" spans="1:8" ht="61.5" customHeight="1">
      <c r="A2218" s="78"/>
      <c r="B2218" s="85"/>
      <c r="C2218" s="82"/>
      <c r="D2218" s="355"/>
      <c r="E2218" s="355"/>
      <c r="F2218" s="355"/>
      <c r="G2218" s="355"/>
      <c r="H2218" s="355"/>
    </row>
    <row r="2220" spans="1:8" ht="60">
      <c r="A2220" s="670" t="s">
        <v>146</v>
      </c>
      <c r="B2220" s="671"/>
      <c r="C2220" s="671"/>
      <c r="D2220" s="671"/>
      <c r="E2220" s="671"/>
      <c r="F2220" s="671"/>
      <c r="G2220" s="671"/>
      <c r="H2220" s="672"/>
    </row>
    <row r="2221" spans="1:8" ht="45">
      <c r="A2221" s="673" t="s">
        <v>145</v>
      </c>
      <c r="B2221" s="674"/>
      <c r="C2221" s="674"/>
      <c r="D2221" s="674"/>
      <c r="E2221" s="674"/>
      <c r="F2221" s="674"/>
      <c r="G2221" s="674"/>
      <c r="H2221" s="675"/>
    </row>
    <row r="2222" spans="1:8" ht="35.25">
      <c r="A2222" s="676"/>
      <c r="B2222" s="677"/>
      <c r="C2222" s="677"/>
      <c r="D2222" s="677"/>
      <c r="E2222" s="677"/>
      <c r="F2222" s="677"/>
      <c r="G2222" s="677"/>
      <c r="H2222" s="678"/>
    </row>
    <row r="2223" spans="1:8" ht="33.75">
      <c r="A2223" s="679"/>
      <c r="B2223" s="679"/>
      <c r="C2223" s="679"/>
      <c r="D2223" s="679"/>
      <c r="E2223" s="679"/>
      <c r="F2223" s="679"/>
      <c r="G2223" s="679"/>
      <c r="H2223" s="679"/>
    </row>
    <row r="2224" spans="1:8" ht="46.5" customHeight="1">
      <c r="A2224" s="680" t="s">
        <v>144</v>
      </c>
      <c r="B2224" s="680"/>
      <c r="C2224" s="669" t="s">
        <v>143</v>
      </c>
      <c r="D2224" s="669"/>
      <c r="E2224" s="669"/>
      <c r="F2224" s="680" t="s">
        <v>142</v>
      </c>
      <c r="G2224" s="680"/>
      <c r="H2224" s="89">
        <v>45174</v>
      </c>
    </row>
    <row r="2225" spans="1:8" ht="46.5" customHeight="1">
      <c r="A2225" s="684" t="s">
        <v>141</v>
      </c>
      <c r="B2225" s="684"/>
      <c r="C2225" s="669"/>
      <c r="D2225" s="669"/>
      <c r="E2225" s="669"/>
      <c r="F2225" s="680" t="s">
        <v>140</v>
      </c>
      <c r="G2225" s="680"/>
      <c r="H2225" s="90"/>
    </row>
    <row r="2226" spans="1:8" ht="46.5" customHeight="1">
      <c r="A2226" s="680" t="s">
        <v>139</v>
      </c>
      <c r="B2226" s="680"/>
      <c r="C2226" s="669"/>
      <c r="D2226" s="669"/>
      <c r="E2226" s="669"/>
      <c r="F2226" s="684" t="s">
        <v>138</v>
      </c>
      <c r="G2226" s="684"/>
      <c r="H2226" s="91"/>
    </row>
    <row r="2227" spans="1:8" ht="37.5">
      <c r="A2227" s="687" t="s">
        <v>137</v>
      </c>
      <c r="B2227" s="685" t="s">
        <v>108</v>
      </c>
      <c r="C2227" s="685" t="s">
        <v>109</v>
      </c>
      <c r="D2227" s="685" t="s">
        <v>136</v>
      </c>
      <c r="E2227" s="685"/>
      <c r="F2227" s="685"/>
      <c r="G2227" s="685"/>
      <c r="H2227" s="669" t="s">
        <v>135</v>
      </c>
    </row>
    <row r="2228" spans="1:8" ht="37.5">
      <c r="A2228" s="687"/>
      <c r="B2228" s="685"/>
      <c r="C2228" s="685"/>
      <c r="D2228" s="92" t="s">
        <v>7</v>
      </c>
      <c r="E2228" s="92"/>
      <c r="F2228" s="92"/>
      <c r="G2228" s="92"/>
      <c r="H2228" s="669"/>
    </row>
    <row r="2229" spans="1:8" ht="55.5" customHeight="1">
      <c r="A2229" s="52"/>
      <c r="B2229" s="68" t="s">
        <v>132</v>
      </c>
      <c r="C2229" s="92"/>
      <c r="D2229" s="92"/>
      <c r="E2229" s="92"/>
      <c r="F2229" s="92"/>
      <c r="G2229" s="92"/>
      <c r="H2229" s="93"/>
    </row>
    <row r="2230" spans="1:8" ht="55.5" customHeight="1">
      <c r="A2230" s="97"/>
      <c r="B2230" s="68" t="s">
        <v>445</v>
      </c>
      <c r="C2230" s="96"/>
      <c r="D2230" s="92"/>
      <c r="E2230" s="92"/>
      <c r="F2230" s="92"/>
      <c r="G2230" s="92"/>
      <c r="H2230" s="93"/>
    </row>
    <row r="2231" spans="1:8" ht="128.25" customHeight="1">
      <c r="A2231" s="98">
        <v>5</v>
      </c>
      <c r="B2231" s="359" t="s">
        <v>446</v>
      </c>
      <c r="C2231" s="96"/>
      <c r="D2231" s="92"/>
      <c r="E2231" s="92"/>
      <c r="F2231" s="92"/>
      <c r="G2231" s="92"/>
      <c r="H2231" s="93"/>
    </row>
    <row r="2232" spans="1:8" ht="55.5" customHeight="1">
      <c r="A2232" s="98"/>
      <c r="B2232" s="74"/>
      <c r="C2232" s="87"/>
      <c r="D2232" s="92"/>
      <c r="E2232" s="92"/>
      <c r="F2232" s="92"/>
      <c r="G2232" s="92"/>
      <c r="H2232" s="93"/>
    </row>
    <row r="2233" spans="1:8" ht="55.5" customHeight="1">
      <c r="A2233" s="98">
        <v>5.0999999999999996</v>
      </c>
      <c r="B2233" s="360" t="s">
        <v>447</v>
      </c>
      <c r="C2233" s="87" t="s">
        <v>4</v>
      </c>
      <c r="D2233" s="63">
        <v>4</v>
      </c>
      <c r="E2233" s="63"/>
      <c r="F2233" s="92"/>
      <c r="G2233" s="92"/>
      <c r="H2233" s="94">
        <f>D2233</f>
        <v>4</v>
      </c>
    </row>
    <row r="2234" spans="1:8" ht="55.5" customHeight="1">
      <c r="A2234" s="98">
        <v>5.2</v>
      </c>
      <c r="B2234" s="360" t="s">
        <v>97</v>
      </c>
      <c r="C2234" s="87" t="s">
        <v>4</v>
      </c>
      <c r="D2234" s="63">
        <v>5</v>
      </c>
      <c r="E2234" s="63"/>
      <c r="F2234" s="92"/>
      <c r="G2234" s="92"/>
      <c r="H2234" s="94">
        <f>D2234</f>
        <v>5</v>
      </c>
    </row>
    <row r="2235" spans="1:8" ht="55.5" customHeight="1">
      <c r="A2235" s="98"/>
      <c r="B2235" s="85"/>
      <c r="C2235" s="87"/>
      <c r="D2235" s="63"/>
      <c r="E2235" s="63"/>
      <c r="F2235" s="92"/>
      <c r="G2235" s="92"/>
      <c r="H2235" s="94"/>
    </row>
    <row r="2236" spans="1:8" ht="55.5" customHeight="1">
      <c r="A2236" s="98"/>
      <c r="B2236" s="85"/>
      <c r="C2236" s="87"/>
      <c r="D2236" s="63"/>
      <c r="E2236" s="63"/>
      <c r="F2236" s="92"/>
      <c r="G2236" s="92"/>
      <c r="H2236" s="94"/>
    </row>
    <row r="2237" spans="1:8" ht="55.5" customHeight="1">
      <c r="A2237" s="98"/>
      <c r="B2237" s="85"/>
      <c r="C2237" s="87"/>
      <c r="D2237" s="63"/>
      <c r="E2237" s="63"/>
      <c r="F2237" s="92"/>
      <c r="G2237" s="92"/>
      <c r="H2237" s="94"/>
    </row>
    <row r="2238" spans="1:8" ht="55.5" customHeight="1">
      <c r="A2238" s="98"/>
      <c r="B2238" s="85"/>
      <c r="C2238" s="87"/>
      <c r="D2238" s="63"/>
      <c r="E2238" s="63"/>
      <c r="F2238" s="92"/>
      <c r="G2238" s="92"/>
      <c r="H2238" s="94"/>
    </row>
    <row r="2239" spans="1:8" ht="55.5" customHeight="1">
      <c r="A2239" s="98"/>
      <c r="B2239" s="85"/>
      <c r="C2239" s="87"/>
      <c r="D2239" s="63"/>
      <c r="E2239" s="63"/>
      <c r="F2239" s="92"/>
      <c r="G2239" s="92"/>
      <c r="H2239" s="94"/>
    </row>
    <row r="2240" spans="1:8" ht="55.5" customHeight="1">
      <c r="A2240" s="98"/>
      <c r="B2240" s="85"/>
      <c r="C2240" s="87"/>
      <c r="D2240" s="63"/>
      <c r="E2240" s="63"/>
      <c r="F2240" s="92"/>
      <c r="G2240" s="92"/>
      <c r="H2240" s="95"/>
    </row>
    <row r="2241" spans="1:8" ht="55.5" customHeight="1">
      <c r="A2241" s="181"/>
      <c r="B2241" s="133" t="s">
        <v>128</v>
      </c>
      <c r="C2241" s="182" t="s">
        <v>4</v>
      </c>
      <c r="D2241" s="183"/>
      <c r="E2241" s="88"/>
      <c r="F2241" s="88"/>
      <c r="G2241" s="88"/>
      <c r="H2241" s="67">
        <f>SUM(H2233:H2240)</f>
        <v>9</v>
      </c>
    </row>
    <row r="2243" spans="1:8" ht="60">
      <c r="A2243" s="670" t="s">
        <v>146</v>
      </c>
      <c r="B2243" s="671"/>
      <c r="C2243" s="671"/>
      <c r="D2243" s="671"/>
      <c r="E2243" s="671"/>
      <c r="F2243" s="671"/>
      <c r="G2243" s="671"/>
      <c r="H2243" s="672"/>
    </row>
    <row r="2244" spans="1:8" ht="45">
      <c r="A2244" s="673" t="s">
        <v>145</v>
      </c>
      <c r="B2244" s="674"/>
      <c r="C2244" s="674"/>
      <c r="D2244" s="674"/>
      <c r="E2244" s="674"/>
      <c r="F2244" s="674"/>
      <c r="G2244" s="674"/>
      <c r="H2244" s="675"/>
    </row>
    <row r="2245" spans="1:8" ht="35.25">
      <c r="A2245" s="676"/>
      <c r="B2245" s="677"/>
      <c r="C2245" s="677"/>
      <c r="D2245" s="677"/>
      <c r="E2245" s="677"/>
      <c r="F2245" s="677"/>
      <c r="G2245" s="677"/>
      <c r="H2245" s="678"/>
    </row>
    <row r="2246" spans="1:8" ht="33.75">
      <c r="A2246" s="679"/>
      <c r="B2246" s="679"/>
      <c r="C2246" s="679"/>
      <c r="D2246" s="679"/>
      <c r="E2246" s="679"/>
      <c r="F2246" s="679"/>
      <c r="G2246" s="679"/>
      <c r="H2246" s="679"/>
    </row>
    <row r="2247" spans="1:8" ht="46.5" customHeight="1">
      <c r="A2247" s="680" t="s">
        <v>144</v>
      </c>
      <c r="B2247" s="680"/>
      <c r="C2247" s="669" t="s">
        <v>143</v>
      </c>
      <c r="D2247" s="669"/>
      <c r="E2247" s="669"/>
      <c r="F2247" s="680" t="s">
        <v>142</v>
      </c>
      <c r="G2247" s="680"/>
      <c r="H2247" s="89">
        <v>45174</v>
      </c>
    </row>
    <row r="2248" spans="1:8" ht="46.5" customHeight="1">
      <c r="A2248" s="684" t="s">
        <v>141</v>
      </c>
      <c r="B2248" s="684"/>
      <c r="C2248" s="669"/>
      <c r="D2248" s="669"/>
      <c r="E2248" s="669"/>
      <c r="F2248" s="680" t="s">
        <v>140</v>
      </c>
      <c r="G2248" s="680"/>
      <c r="H2248" s="90"/>
    </row>
    <row r="2249" spans="1:8" ht="46.5" customHeight="1">
      <c r="A2249" s="680" t="s">
        <v>139</v>
      </c>
      <c r="B2249" s="680"/>
      <c r="C2249" s="669"/>
      <c r="D2249" s="669"/>
      <c r="E2249" s="669"/>
      <c r="F2249" s="684" t="s">
        <v>138</v>
      </c>
      <c r="G2249" s="684"/>
      <c r="H2249" s="91"/>
    </row>
    <row r="2250" spans="1:8" ht="37.5">
      <c r="A2250" s="687" t="s">
        <v>137</v>
      </c>
      <c r="B2250" s="685" t="s">
        <v>108</v>
      </c>
      <c r="C2250" s="685" t="s">
        <v>109</v>
      </c>
      <c r="D2250" s="685" t="s">
        <v>136</v>
      </c>
      <c r="E2250" s="685"/>
      <c r="F2250" s="685"/>
      <c r="G2250" s="685"/>
      <c r="H2250" s="669" t="s">
        <v>135</v>
      </c>
    </row>
    <row r="2251" spans="1:8" ht="37.5">
      <c r="A2251" s="687"/>
      <c r="B2251" s="685"/>
      <c r="C2251" s="685"/>
      <c r="D2251" s="92" t="s">
        <v>7</v>
      </c>
      <c r="E2251" s="92"/>
      <c r="F2251" s="92"/>
      <c r="G2251" s="92"/>
      <c r="H2251" s="669"/>
    </row>
    <row r="2252" spans="1:8" ht="55.5" customHeight="1">
      <c r="A2252" s="52"/>
      <c r="B2252" s="68" t="s">
        <v>130</v>
      </c>
      <c r="C2252" s="92"/>
      <c r="D2252" s="92"/>
      <c r="E2252" s="92"/>
      <c r="F2252" s="92"/>
      <c r="G2252" s="92"/>
      <c r="H2252" s="93"/>
    </row>
    <row r="2253" spans="1:8" ht="55.5" customHeight="1">
      <c r="A2253" s="97"/>
      <c r="B2253" s="68" t="s">
        <v>445</v>
      </c>
      <c r="C2253" s="96"/>
      <c r="D2253" s="92"/>
      <c r="E2253" s="92"/>
      <c r="F2253" s="92"/>
      <c r="G2253" s="92"/>
      <c r="H2253" s="93"/>
    </row>
    <row r="2254" spans="1:8" ht="128.25" customHeight="1">
      <c r="A2254" s="98">
        <v>5</v>
      </c>
      <c r="B2254" s="359" t="s">
        <v>446</v>
      </c>
      <c r="C2254" s="96"/>
      <c r="D2254" s="92"/>
      <c r="E2254" s="92"/>
      <c r="F2254" s="92"/>
      <c r="G2254" s="92"/>
      <c r="H2254" s="93"/>
    </row>
    <row r="2255" spans="1:8" ht="55.5" customHeight="1">
      <c r="A2255" s="98"/>
      <c r="B2255" s="74"/>
      <c r="C2255" s="87"/>
      <c r="D2255" s="92"/>
      <c r="E2255" s="92"/>
      <c r="F2255" s="92"/>
      <c r="G2255" s="92"/>
      <c r="H2255" s="93"/>
    </row>
    <row r="2256" spans="1:8" ht="55.5" customHeight="1">
      <c r="A2256" s="98">
        <v>5.0999999999999996</v>
      </c>
      <c r="B2256" s="360" t="s">
        <v>447</v>
      </c>
      <c r="C2256" s="87" t="s">
        <v>4</v>
      </c>
      <c r="D2256" s="63">
        <v>2</v>
      </c>
      <c r="E2256" s="63"/>
      <c r="F2256" s="92"/>
      <c r="G2256" s="92"/>
      <c r="H2256" s="94">
        <f>D2256</f>
        <v>2</v>
      </c>
    </row>
    <row r="2257" spans="1:8" ht="55.5" customHeight="1">
      <c r="A2257" s="98">
        <v>5.2</v>
      </c>
      <c r="B2257" s="360" t="s">
        <v>97</v>
      </c>
      <c r="C2257" s="87" t="s">
        <v>4</v>
      </c>
      <c r="D2257" s="63">
        <v>2</v>
      </c>
      <c r="E2257" s="63"/>
      <c r="F2257" s="92"/>
      <c r="G2257" s="92"/>
      <c r="H2257" s="94">
        <f>D2257</f>
        <v>2</v>
      </c>
    </row>
    <row r="2258" spans="1:8" ht="55.5" customHeight="1">
      <c r="A2258" s="98"/>
      <c r="B2258" s="85"/>
      <c r="C2258" s="87"/>
      <c r="D2258" s="63"/>
      <c r="E2258" s="63"/>
      <c r="F2258" s="92"/>
      <c r="G2258" s="92"/>
      <c r="H2258" s="94"/>
    </row>
    <row r="2259" spans="1:8" ht="55.5" customHeight="1">
      <c r="A2259" s="98"/>
      <c r="B2259" s="85"/>
      <c r="C2259" s="87"/>
      <c r="D2259" s="63"/>
      <c r="E2259" s="63"/>
      <c r="F2259" s="92"/>
      <c r="G2259" s="92"/>
      <c r="H2259" s="94"/>
    </row>
    <row r="2260" spans="1:8" ht="55.5" customHeight="1">
      <c r="A2260" s="98"/>
      <c r="B2260" s="85"/>
      <c r="C2260" s="87"/>
      <c r="D2260" s="63"/>
      <c r="E2260" s="63"/>
      <c r="F2260" s="92"/>
      <c r="G2260" s="92"/>
      <c r="H2260" s="94"/>
    </row>
    <row r="2261" spans="1:8" ht="55.5" customHeight="1">
      <c r="A2261" s="98"/>
      <c r="B2261" s="85"/>
      <c r="C2261" s="87"/>
      <c r="D2261" s="63"/>
      <c r="E2261" s="63"/>
      <c r="F2261" s="92"/>
      <c r="G2261" s="92"/>
      <c r="H2261" s="94"/>
    </row>
    <row r="2262" spans="1:8" ht="55.5" customHeight="1">
      <c r="A2262" s="98"/>
      <c r="B2262" s="85"/>
      <c r="C2262" s="87"/>
      <c r="D2262" s="63"/>
      <c r="E2262" s="63"/>
      <c r="F2262" s="92"/>
      <c r="G2262" s="92"/>
      <c r="H2262" s="94"/>
    </row>
    <row r="2263" spans="1:8" ht="55.5" customHeight="1">
      <c r="A2263" s="98"/>
      <c r="B2263" s="85"/>
      <c r="C2263" s="87"/>
      <c r="D2263" s="63"/>
      <c r="E2263" s="63"/>
      <c r="F2263" s="92"/>
      <c r="G2263" s="92"/>
      <c r="H2263" s="95"/>
    </row>
    <row r="2264" spans="1:8" ht="55.5" customHeight="1">
      <c r="A2264" s="181"/>
      <c r="B2264" s="133" t="s">
        <v>128</v>
      </c>
      <c r="C2264" s="182" t="s">
        <v>4</v>
      </c>
      <c r="D2264" s="183"/>
      <c r="E2264" s="88"/>
      <c r="F2264" s="88"/>
      <c r="G2264" s="88"/>
      <c r="H2264" s="67">
        <f>SUM(H2256:H2263)</f>
        <v>4</v>
      </c>
    </row>
    <row r="2266" spans="1:8" ht="60">
      <c r="A2266" s="670" t="s">
        <v>146</v>
      </c>
      <c r="B2266" s="671"/>
      <c r="C2266" s="671"/>
      <c r="D2266" s="671"/>
      <c r="E2266" s="671"/>
      <c r="F2266" s="671"/>
      <c r="G2266" s="671"/>
      <c r="H2266" s="672"/>
    </row>
    <row r="2267" spans="1:8" ht="45">
      <c r="A2267" s="673" t="s">
        <v>145</v>
      </c>
      <c r="B2267" s="674"/>
      <c r="C2267" s="674"/>
      <c r="D2267" s="674"/>
      <c r="E2267" s="674"/>
      <c r="F2267" s="674"/>
      <c r="G2267" s="674"/>
      <c r="H2267" s="675"/>
    </row>
    <row r="2268" spans="1:8" ht="35.25">
      <c r="A2268" s="676"/>
      <c r="B2268" s="677"/>
      <c r="C2268" s="677"/>
      <c r="D2268" s="677"/>
      <c r="E2268" s="677"/>
      <c r="F2268" s="677"/>
      <c r="G2268" s="677"/>
      <c r="H2268" s="678"/>
    </row>
    <row r="2269" spans="1:8" ht="33.75">
      <c r="A2269" s="717"/>
      <c r="B2269" s="718"/>
      <c r="C2269" s="718"/>
      <c r="D2269" s="718"/>
      <c r="E2269" s="718"/>
      <c r="F2269" s="718"/>
      <c r="G2269" s="718"/>
      <c r="H2269" s="719"/>
    </row>
    <row r="2270" spans="1:8" ht="46.5" customHeight="1">
      <c r="A2270" s="697" t="s">
        <v>144</v>
      </c>
      <c r="B2270" s="698"/>
      <c r="C2270" s="699" t="s">
        <v>143</v>
      </c>
      <c r="D2270" s="700"/>
      <c r="E2270" s="701"/>
      <c r="F2270" s="697" t="s">
        <v>142</v>
      </c>
      <c r="G2270" s="698"/>
      <c r="H2270" s="89">
        <v>45174</v>
      </c>
    </row>
    <row r="2271" spans="1:8" ht="46.5" customHeight="1">
      <c r="A2271" s="708" t="s">
        <v>141</v>
      </c>
      <c r="B2271" s="709"/>
      <c r="C2271" s="702"/>
      <c r="D2271" s="703"/>
      <c r="E2271" s="704"/>
      <c r="F2271" s="697" t="s">
        <v>140</v>
      </c>
      <c r="G2271" s="698"/>
      <c r="H2271" s="90"/>
    </row>
    <row r="2272" spans="1:8" ht="46.5" customHeight="1">
      <c r="A2272" s="697" t="s">
        <v>139</v>
      </c>
      <c r="B2272" s="698"/>
      <c r="C2272" s="705"/>
      <c r="D2272" s="706"/>
      <c r="E2272" s="707"/>
      <c r="F2272" s="708" t="s">
        <v>138</v>
      </c>
      <c r="G2272" s="709"/>
      <c r="H2272" s="91"/>
    </row>
    <row r="2273" spans="1:8" ht="37.5" customHeight="1">
      <c r="A2273" s="710" t="s">
        <v>137</v>
      </c>
      <c r="B2273" s="712" t="s">
        <v>108</v>
      </c>
      <c r="C2273" s="712" t="s">
        <v>109</v>
      </c>
      <c r="D2273" s="714" t="s">
        <v>136</v>
      </c>
      <c r="E2273" s="715"/>
      <c r="F2273" s="715"/>
      <c r="G2273" s="716"/>
      <c r="H2273" s="695" t="s">
        <v>135</v>
      </c>
    </row>
    <row r="2274" spans="1:8" ht="37.5">
      <c r="A2274" s="711"/>
      <c r="B2274" s="713"/>
      <c r="C2274" s="713"/>
      <c r="D2274" s="92" t="s">
        <v>7</v>
      </c>
      <c r="E2274" s="92"/>
      <c r="F2274" s="92"/>
      <c r="G2274" s="92"/>
      <c r="H2274" s="696"/>
    </row>
    <row r="2275" spans="1:8" ht="55.5" customHeight="1">
      <c r="A2275" s="52"/>
      <c r="B2275" s="68" t="s">
        <v>129</v>
      </c>
      <c r="C2275" s="92"/>
      <c r="D2275" s="92"/>
      <c r="E2275" s="92"/>
      <c r="F2275" s="92"/>
      <c r="G2275" s="92"/>
      <c r="H2275" s="93"/>
    </row>
    <row r="2276" spans="1:8" ht="55.5" customHeight="1">
      <c r="A2276" s="97"/>
      <c r="B2276" s="68" t="s">
        <v>445</v>
      </c>
      <c r="C2276" s="96"/>
      <c r="D2276" s="92"/>
      <c r="E2276" s="92"/>
      <c r="F2276" s="92"/>
      <c r="G2276" s="92"/>
      <c r="H2276" s="93"/>
    </row>
    <row r="2277" spans="1:8" ht="128.25" customHeight="1">
      <c r="A2277" s="98">
        <v>5</v>
      </c>
      <c r="B2277" s="359" t="s">
        <v>446</v>
      </c>
      <c r="C2277" s="96"/>
      <c r="D2277" s="92"/>
      <c r="E2277" s="92"/>
      <c r="F2277" s="92"/>
      <c r="G2277" s="92"/>
      <c r="H2277" s="93"/>
    </row>
    <row r="2278" spans="1:8" ht="55.5" customHeight="1">
      <c r="A2278" s="98"/>
      <c r="B2278" s="74"/>
      <c r="C2278" s="87"/>
      <c r="D2278" s="92"/>
      <c r="E2278" s="92"/>
      <c r="F2278" s="92"/>
      <c r="G2278" s="92"/>
      <c r="H2278" s="93"/>
    </row>
    <row r="2279" spans="1:8" ht="55.5" customHeight="1">
      <c r="A2279" s="98">
        <v>5.0999999999999996</v>
      </c>
      <c r="B2279" s="360" t="s">
        <v>447</v>
      </c>
      <c r="C2279" s="87" t="s">
        <v>4</v>
      </c>
      <c r="D2279" s="63">
        <v>2</v>
      </c>
      <c r="E2279" s="63"/>
      <c r="F2279" s="92"/>
      <c r="G2279" s="92"/>
      <c r="H2279" s="94">
        <f>D2279</f>
        <v>2</v>
      </c>
    </row>
    <row r="2280" spans="1:8" ht="55.5" customHeight="1">
      <c r="A2280" s="98">
        <v>5.2</v>
      </c>
      <c r="B2280" s="360" t="s">
        <v>97</v>
      </c>
      <c r="C2280" s="87" t="s">
        <v>4</v>
      </c>
      <c r="D2280" s="63">
        <v>2</v>
      </c>
      <c r="E2280" s="63"/>
      <c r="F2280" s="92"/>
      <c r="G2280" s="92"/>
      <c r="H2280" s="94">
        <f>D2280</f>
        <v>2</v>
      </c>
    </row>
    <row r="2281" spans="1:8" ht="55.5" customHeight="1">
      <c r="A2281" s="98"/>
      <c r="B2281" s="85"/>
      <c r="C2281" s="87"/>
      <c r="D2281" s="63"/>
      <c r="E2281" s="63"/>
      <c r="F2281" s="92"/>
      <c r="G2281" s="92"/>
      <c r="H2281" s="94"/>
    </row>
    <row r="2282" spans="1:8" ht="55.5" customHeight="1">
      <c r="A2282" s="98"/>
      <c r="B2282" s="85"/>
      <c r="C2282" s="87"/>
      <c r="D2282" s="63"/>
      <c r="E2282" s="63"/>
      <c r="F2282" s="92"/>
      <c r="G2282" s="92"/>
      <c r="H2282" s="94"/>
    </row>
    <row r="2283" spans="1:8" ht="55.5" customHeight="1">
      <c r="A2283" s="98"/>
      <c r="B2283" s="85"/>
      <c r="C2283" s="87"/>
      <c r="D2283" s="63"/>
      <c r="E2283" s="63"/>
      <c r="F2283" s="92"/>
      <c r="G2283" s="92"/>
      <c r="H2283" s="94"/>
    </row>
    <row r="2284" spans="1:8" ht="55.5" customHeight="1">
      <c r="A2284" s="98"/>
      <c r="B2284" s="85"/>
      <c r="C2284" s="87"/>
      <c r="D2284" s="63"/>
      <c r="E2284" s="63"/>
      <c r="F2284" s="92"/>
      <c r="G2284" s="92"/>
      <c r="H2284" s="94"/>
    </row>
    <row r="2285" spans="1:8" ht="55.5" customHeight="1">
      <c r="A2285" s="98"/>
      <c r="B2285" s="85"/>
      <c r="C2285" s="87"/>
      <c r="D2285" s="63"/>
      <c r="E2285" s="63"/>
      <c r="F2285" s="92"/>
      <c r="G2285" s="92"/>
      <c r="H2285" s="94"/>
    </row>
    <row r="2286" spans="1:8" ht="55.5" customHeight="1">
      <c r="A2286" s="98"/>
      <c r="B2286" s="85"/>
      <c r="C2286" s="87"/>
      <c r="D2286" s="63"/>
      <c r="E2286" s="63"/>
      <c r="F2286" s="92"/>
      <c r="G2286" s="92"/>
      <c r="H2286" s="95"/>
    </row>
    <row r="2287" spans="1:8" ht="55.5" customHeight="1">
      <c r="A2287" s="181"/>
      <c r="B2287" s="133" t="s">
        <v>128</v>
      </c>
      <c r="C2287" s="182" t="s">
        <v>4</v>
      </c>
      <c r="D2287" s="183"/>
      <c r="E2287" s="88"/>
      <c r="F2287" s="88"/>
      <c r="G2287" s="88"/>
      <c r="H2287" s="67">
        <f>SUM(H2279:H2286)</f>
        <v>4</v>
      </c>
    </row>
    <row r="2290" spans="1:8" s="35" customFormat="1" ht="48" customHeight="1">
      <c r="A2290" s="670" t="s">
        <v>146</v>
      </c>
      <c r="B2290" s="671"/>
      <c r="C2290" s="671"/>
      <c r="D2290" s="671"/>
      <c r="E2290" s="671"/>
      <c r="F2290" s="671"/>
      <c r="G2290" s="671"/>
      <c r="H2290" s="672"/>
    </row>
    <row r="2291" spans="1:8" s="35" customFormat="1" ht="48" customHeight="1">
      <c r="A2291" s="673" t="s">
        <v>145</v>
      </c>
      <c r="B2291" s="674"/>
      <c r="C2291" s="674"/>
      <c r="D2291" s="674"/>
      <c r="E2291" s="674"/>
      <c r="F2291" s="674"/>
      <c r="G2291" s="674"/>
      <c r="H2291" s="675"/>
    </row>
    <row r="2292" spans="1:8" s="35" customFormat="1" ht="48" customHeight="1">
      <c r="A2292" s="676"/>
      <c r="B2292" s="677"/>
      <c r="C2292" s="677"/>
      <c r="D2292" s="677"/>
      <c r="E2292" s="677"/>
      <c r="F2292" s="677"/>
      <c r="G2292" s="677"/>
      <c r="H2292" s="678"/>
    </row>
    <row r="2293" spans="1:8" s="35" customFormat="1" ht="48" customHeight="1">
      <c r="A2293" s="679"/>
      <c r="B2293" s="679"/>
      <c r="C2293" s="679"/>
      <c r="D2293" s="679"/>
      <c r="E2293" s="679"/>
      <c r="F2293" s="679"/>
      <c r="G2293" s="679"/>
      <c r="H2293" s="679"/>
    </row>
    <row r="2294" spans="1:8" s="35" customFormat="1" ht="48" customHeight="1">
      <c r="A2294" s="680" t="s">
        <v>144</v>
      </c>
      <c r="B2294" s="680"/>
      <c r="C2294" s="669" t="s">
        <v>143</v>
      </c>
      <c r="D2294" s="669"/>
      <c r="E2294" s="669"/>
      <c r="F2294" s="680" t="s">
        <v>142</v>
      </c>
      <c r="G2294" s="680"/>
      <c r="H2294" s="89">
        <v>45210</v>
      </c>
    </row>
    <row r="2295" spans="1:8" s="35" customFormat="1" ht="48" customHeight="1">
      <c r="A2295" s="684" t="s">
        <v>141</v>
      </c>
      <c r="B2295" s="684"/>
      <c r="C2295" s="669"/>
      <c r="D2295" s="669"/>
      <c r="E2295" s="669"/>
      <c r="F2295" s="680" t="s">
        <v>140</v>
      </c>
      <c r="G2295" s="680"/>
      <c r="H2295" s="90"/>
    </row>
    <row r="2296" spans="1:8" s="35" customFormat="1" ht="48" customHeight="1">
      <c r="A2296" s="680" t="s">
        <v>139</v>
      </c>
      <c r="B2296" s="680"/>
      <c r="C2296" s="669"/>
      <c r="D2296" s="669"/>
      <c r="E2296" s="669"/>
      <c r="F2296" s="684" t="s">
        <v>138</v>
      </c>
      <c r="G2296" s="684"/>
      <c r="H2296" s="91"/>
    </row>
    <row r="2297" spans="1:8" s="35" customFormat="1" ht="48" customHeight="1">
      <c r="A2297" s="687" t="s">
        <v>137</v>
      </c>
      <c r="B2297" s="685" t="s">
        <v>108</v>
      </c>
      <c r="C2297" s="685" t="s">
        <v>109</v>
      </c>
      <c r="D2297" s="685" t="s">
        <v>136</v>
      </c>
      <c r="E2297" s="685"/>
      <c r="F2297" s="685"/>
      <c r="G2297" s="685"/>
      <c r="H2297" s="669" t="s">
        <v>135</v>
      </c>
    </row>
    <row r="2298" spans="1:8" s="35" customFormat="1" ht="48" customHeight="1">
      <c r="A2298" s="687"/>
      <c r="B2298" s="685"/>
      <c r="C2298" s="685"/>
      <c r="D2298" s="92" t="s">
        <v>7</v>
      </c>
      <c r="E2298" s="92" t="s">
        <v>134</v>
      </c>
      <c r="F2298" s="92" t="s">
        <v>150</v>
      </c>
      <c r="G2298" s="92" t="s">
        <v>133</v>
      </c>
      <c r="H2298" s="669"/>
    </row>
    <row r="2299" spans="1:8" s="35" customFormat="1" ht="48" customHeight="1">
      <c r="A2299" s="52"/>
      <c r="B2299" s="68"/>
      <c r="C2299" s="92"/>
      <c r="D2299" s="92"/>
      <c r="E2299" s="92"/>
      <c r="F2299" s="92"/>
      <c r="G2299" s="92"/>
      <c r="H2299" s="93"/>
    </row>
    <row r="2300" spans="1:8" s="35" customFormat="1" ht="48" customHeight="1">
      <c r="A2300" s="393"/>
      <c r="B2300" s="394"/>
      <c r="C2300" s="395"/>
      <c r="D2300" s="47"/>
      <c r="E2300" s="47"/>
      <c r="F2300" s="47"/>
      <c r="G2300" s="47"/>
      <c r="H2300" s="48"/>
    </row>
    <row r="2301" spans="1:8" s="35" customFormat="1" ht="225.75" customHeight="1">
      <c r="A2301" s="52">
        <v>3</v>
      </c>
      <c r="B2301" s="406" t="s">
        <v>89</v>
      </c>
      <c r="C2301" s="96"/>
      <c r="D2301" s="92"/>
      <c r="E2301" s="92"/>
      <c r="F2301" s="92"/>
      <c r="G2301" s="92"/>
      <c r="H2301" s="93"/>
    </row>
    <row r="2302" spans="1:8" s="35" customFormat="1" ht="60.75" customHeight="1">
      <c r="A2302" s="98"/>
      <c r="B2302" s="407" t="s">
        <v>132</v>
      </c>
      <c r="C2302" s="87" t="s">
        <v>4</v>
      </c>
      <c r="D2302" s="63">
        <v>1</v>
      </c>
      <c r="E2302" s="63"/>
      <c r="F2302" s="92"/>
      <c r="G2302" s="92"/>
      <c r="H2302" s="94">
        <f t="shared" ref="H2302" si="87">D2302</f>
        <v>1</v>
      </c>
    </row>
    <row r="2303" spans="1:8" s="35" customFormat="1" ht="60.75" customHeight="1">
      <c r="A2303" s="98"/>
      <c r="B2303" s="85"/>
      <c r="C2303" s="87"/>
      <c r="D2303" s="63"/>
      <c r="E2303" s="63"/>
      <c r="F2303" s="92"/>
      <c r="G2303" s="92"/>
      <c r="H2303" s="94"/>
    </row>
    <row r="2304" spans="1:8" s="35" customFormat="1" ht="60.75" customHeight="1">
      <c r="A2304" s="98"/>
      <c r="B2304" s="85"/>
      <c r="C2304" s="87"/>
      <c r="D2304" s="63"/>
      <c r="E2304" s="63"/>
      <c r="F2304" s="92"/>
      <c r="G2304" s="92"/>
      <c r="H2304" s="94"/>
    </row>
    <row r="2305" spans="1:8" s="35" customFormat="1" ht="60.75" customHeight="1">
      <c r="A2305" s="98"/>
      <c r="B2305" s="85"/>
      <c r="C2305" s="87"/>
      <c r="D2305" s="63"/>
      <c r="E2305" s="63"/>
      <c r="F2305" s="92"/>
      <c r="G2305" s="92"/>
      <c r="H2305" s="94"/>
    </row>
    <row r="2306" spans="1:8" s="35" customFormat="1" ht="60.75" customHeight="1">
      <c r="A2306" s="98"/>
      <c r="B2306" s="85"/>
      <c r="C2306" s="87"/>
      <c r="D2306" s="63"/>
      <c r="E2306" s="63"/>
      <c r="F2306" s="92"/>
      <c r="G2306" s="92"/>
      <c r="H2306" s="95"/>
    </row>
    <row r="2307" spans="1:8" s="35" customFormat="1" ht="60.75" customHeight="1">
      <c r="A2307" s="181"/>
      <c r="B2307" s="133" t="s">
        <v>128</v>
      </c>
      <c r="C2307" s="182" t="s">
        <v>4</v>
      </c>
      <c r="D2307" s="183"/>
      <c r="E2307" s="88"/>
      <c r="F2307" s="88"/>
      <c r="G2307" s="88"/>
      <c r="H2307" s="67">
        <f>SUM(H2302:H2306)</f>
        <v>1</v>
      </c>
    </row>
    <row r="2308" spans="1:8" s="35" customFormat="1" ht="48" customHeight="1">
      <c r="A2308" s="670" t="s">
        <v>146</v>
      </c>
      <c r="B2308" s="671"/>
      <c r="C2308" s="671"/>
      <c r="D2308" s="671"/>
      <c r="E2308" s="671"/>
      <c r="F2308" s="671"/>
      <c r="G2308" s="671"/>
      <c r="H2308" s="672"/>
    </row>
    <row r="2309" spans="1:8" s="35" customFormat="1" ht="48" customHeight="1">
      <c r="A2309" s="673" t="s">
        <v>145</v>
      </c>
      <c r="B2309" s="674"/>
      <c r="C2309" s="674"/>
      <c r="D2309" s="674"/>
      <c r="E2309" s="674"/>
      <c r="F2309" s="674"/>
      <c r="G2309" s="674"/>
      <c r="H2309" s="675"/>
    </row>
    <row r="2310" spans="1:8" s="35" customFormat="1" ht="48" customHeight="1">
      <c r="A2310" s="676"/>
      <c r="B2310" s="677"/>
      <c r="C2310" s="677"/>
      <c r="D2310" s="677"/>
      <c r="E2310" s="677"/>
      <c r="F2310" s="677"/>
      <c r="G2310" s="677"/>
      <c r="H2310" s="678"/>
    </row>
    <row r="2311" spans="1:8" s="35" customFormat="1" ht="48" customHeight="1">
      <c r="A2311" s="679"/>
      <c r="B2311" s="679"/>
      <c r="C2311" s="679"/>
      <c r="D2311" s="679"/>
      <c r="E2311" s="679"/>
      <c r="F2311" s="679"/>
      <c r="G2311" s="679"/>
      <c r="H2311" s="679"/>
    </row>
    <row r="2312" spans="1:8" s="35" customFormat="1" ht="48" customHeight="1">
      <c r="A2312" s="680" t="s">
        <v>144</v>
      </c>
      <c r="B2312" s="680"/>
      <c r="C2312" s="669" t="s">
        <v>143</v>
      </c>
      <c r="D2312" s="669"/>
      <c r="E2312" s="669"/>
      <c r="F2312" s="680" t="s">
        <v>142</v>
      </c>
      <c r="G2312" s="680"/>
      <c r="H2312" s="89">
        <v>45209</v>
      </c>
    </row>
    <row r="2313" spans="1:8" s="35" customFormat="1" ht="48" customHeight="1">
      <c r="A2313" s="684" t="s">
        <v>141</v>
      </c>
      <c r="B2313" s="684"/>
      <c r="C2313" s="669"/>
      <c r="D2313" s="669"/>
      <c r="E2313" s="669"/>
      <c r="F2313" s="680" t="s">
        <v>140</v>
      </c>
      <c r="G2313" s="680"/>
      <c r="H2313" s="90"/>
    </row>
    <row r="2314" spans="1:8" s="35" customFormat="1" ht="48" customHeight="1">
      <c r="A2314" s="680" t="s">
        <v>139</v>
      </c>
      <c r="B2314" s="680"/>
      <c r="C2314" s="669"/>
      <c r="D2314" s="669"/>
      <c r="E2314" s="669"/>
      <c r="F2314" s="684" t="s">
        <v>138</v>
      </c>
      <c r="G2314" s="684"/>
      <c r="H2314" s="91"/>
    </row>
    <row r="2315" spans="1:8" s="35" customFormat="1" ht="48" customHeight="1">
      <c r="A2315" s="687" t="s">
        <v>137</v>
      </c>
      <c r="B2315" s="685" t="s">
        <v>108</v>
      </c>
      <c r="C2315" s="685" t="s">
        <v>109</v>
      </c>
      <c r="D2315" s="685" t="s">
        <v>136</v>
      </c>
      <c r="E2315" s="685"/>
      <c r="F2315" s="685"/>
      <c r="G2315" s="685"/>
      <c r="H2315" s="669" t="s">
        <v>135</v>
      </c>
    </row>
    <row r="2316" spans="1:8" s="35" customFormat="1" ht="48" customHeight="1">
      <c r="A2316" s="687"/>
      <c r="B2316" s="685"/>
      <c r="C2316" s="685"/>
      <c r="D2316" s="92" t="s">
        <v>7</v>
      </c>
      <c r="E2316" s="92" t="s">
        <v>134</v>
      </c>
      <c r="F2316" s="92" t="s">
        <v>150</v>
      </c>
      <c r="G2316" s="92" t="s">
        <v>133</v>
      </c>
      <c r="H2316" s="669"/>
    </row>
    <row r="2317" spans="1:8" s="35" customFormat="1" ht="48" customHeight="1">
      <c r="A2317" s="52"/>
      <c r="B2317" s="68" t="s">
        <v>543</v>
      </c>
      <c r="C2317" s="92"/>
      <c r="D2317" s="92"/>
      <c r="E2317" s="92"/>
      <c r="F2317" s="92"/>
      <c r="G2317" s="92"/>
      <c r="H2317" s="93"/>
    </row>
    <row r="2318" spans="1:8" s="35" customFormat="1" ht="48" customHeight="1">
      <c r="A2318" s="97"/>
      <c r="B2318" s="68" t="s">
        <v>544</v>
      </c>
      <c r="C2318" s="96"/>
      <c r="D2318" s="92"/>
      <c r="E2318" s="92"/>
      <c r="F2318" s="92"/>
      <c r="G2318" s="92"/>
      <c r="H2318" s="93"/>
    </row>
    <row r="2319" spans="1:8" s="35" customFormat="1" ht="243" customHeight="1">
      <c r="A2319" s="62">
        <v>4</v>
      </c>
      <c r="B2319" s="408" t="s">
        <v>90</v>
      </c>
      <c r="C2319" s="96"/>
      <c r="D2319" s="92"/>
      <c r="E2319" s="92"/>
      <c r="F2319" s="92"/>
      <c r="G2319" s="92"/>
      <c r="H2319" s="93"/>
    </row>
    <row r="2320" spans="1:8" s="35" customFormat="1" ht="65.25" customHeight="1">
      <c r="A2320" s="98"/>
      <c r="B2320" s="74"/>
      <c r="C2320" s="87"/>
      <c r="D2320" s="92"/>
      <c r="E2320" s="92"/>
      <c r="F2320" s="92"/>
      <c r="G2320" s="92"/>
      <c r="H2320" s="93"/>
    </row>
    <row r="2321" spans="1:8" s="35" customFormat="1" ht="65.25" customHeight="1">
      <c r="A2321" s="98">
        <v>4.5</v>
      </c>
      <c r="B2321" s="85" t="s">
        <v>545</v>
      </c>
      <c r="C2321" s="87" t="s">
        <v>82</v>
      </c>
      <c r="D2321" s="63">
        <v>1</v>
      </c>
      <c r="E2321" s="63">
        <v>6.66</v>
      </c>
      <c r="F2321" s="92"/>
      <c r="G2321" s="92"/>
      <c r="H2321" s="94">
        <f>D2321*E2321</f>
        <v>6.66</v>
      </c>
    </row>
    <row r="2322" spans="1:8" s="35" customFormat="1" ht="65.25" customHeight="1">
      <c r="A2322" s="98"/>
      <c r="B2322" s="85"/>
      <c r="C2322" s="87"/>
      <c r="D2322" s="63">
        <v>1</v>
      </c>
      <c r="E2322" s="63">
        <v>18.66</v>
      </c>
      <c r="F2322" s="92"/>
      <c r="G2322" s="92"/>
      <c r="H2322" s="94">
        <f t="shared" ref="H2322:H2325" si="88">D2322*E2322</f>
        <v>18.66</v>
      </c>
    </row>
    <row r="2323" spans="1:8" s="35" customFormat="1" ht="65.25" customHeight="1">
      <c r="A2323" s="98"/>
      <c r="B2323" s="85"/>
      <c r="C2323" s="87"/>
      <c r="D2323" s="63">
        <v>1</v>
      </c>
      <c r="E2323" s="63">
        <v>79.91</v>
      </c>
      <c r="F2323" s="92"/>
      <c r="G2323" s="92"/>
      <c r="H2323" s="94">
        <f t="shared" si="88"/>
        <v>79.91</v>
      </c>
    </row>
    <row r="2324" spans="1:8" s="35" customFormat="1" ht="65.25" customHeight="1">
      <c r="A2324" s="98"/>
      <c r="B2324" s="85"/>
      <c r="C2324" s="87"/>
      <c r="D2324" s="63">
        <v>1</v>
      </c>
      <c r="E2324" s="63">
        <v>3.5</v>
      </c>
      <c r="F2324" s="92"/>
      <c r="G2324" s="92"/>
      <c r="H2324" s="94">
        <f t="shared" si="88"/>
        <v>3.5</v>
      </c>
    </row>
    <row r="2325" spans="1:8" s="35" customFormat="1" ht="65.25" customHeight="1">
      <c r="A2325" s="98"/>
      <c r="B2325" s="85" t="s">
        <v>546</v>
      </c>
      <c r="C2325" s="87"/>
      <c r="D2325" s="63">
        <v>1</v>
      </c>
      <c r="E2325" s="63">
        <v>20</v>
      </c>
      <c r="F2325" s="92"/>
      <c r="G2325" s="92"/>
      <c r="H2325" s="94">
        <f t="shared" si="88"/>
        <v>20</v>
      </c>
    </row>
    <row r="2326" spans="1:8" s="35" customFormat="1" ht="65.25" customHeight="1">
      <c r="A2326" s="98"/>
      <c r="B2326" s="85"/>
      <c r="C2326" s="87"/>
      <c r="D2326" s="63"/>
      <c r="E2326" s="63"/>
      <c r="F2326" s="92"/>
      <c r="G2326" s="92"/>
      <c r="H2326" s="95"/>
    </row>
    <row r="2327" spans="1:8" s="35" customFormat="1" ht="65.25" customHeight="1">
      <c r="A2327" s="181"/>
      <c r="B2327" s="133" t="s">
        <v>128</v>
      </c>
      <c r="C2327" s="182" t="s">
        <v>82</v>
      </c>
      <c r="D2327" s="183"/>
      <c r="E2327" s="88"/>
      <c r="F2327" s="88"/>
      <c r="G2327" s="88"/>
      <c r="H2327" s="67">
        <f>SUM(H2321:H2326)</f>
        <v>128.72999999999999</v>
      </c>
    </row>
    <row r="2328" spans="1:8" s="35" customFormat="1" ht="48" customHeight="1">
      <c r="A2328" s="670" t="s">
        <v>146</v>
      </c>
      <c r="B2328" s="671"/>
      <c r="C2328" s="671"/>
      <c r="D2328" s="671"/>
      <c r="E2328" s="671"/>
      <c r="F2328" s="671"/>
      <c r="G2328" s="671"/>
      <c r="H2328" s="672"/>
    </row>
    <row r="2329" spans="1:8" s="35" customFormat="1" ht="48" customHeight="1">
      <c r="A2329" s="673" t="s">
        <v>145</v>
      </c>
      <c r="B2329" s="674"/>
      <c r="C2329" s="674"/>
      <c r="D2329" s="674"/>
      <c r="E2329" s="674"/>
      <c r="F2329" s="674"/>
      <c r="G2329" s="674"/>
      <c r="H2329" s="675"/>
    </row>
    <row r="2330" spans="1:8" s="35" customFormat="1" ht="48" customHeight="1">
      <c r="A2330" s="676"/>
      <c r="B2330" s="677"/>
      <c r="C2330" s="677"/>
      <c r="D2330" s="677"/>
      <c r="E2330" s="677"/>
      <c r="F2330" s="677"/>
      <c r="G2330" s="677"/>
      <c r="H2330" s="678"/>
    </row>
    <row r="2331" spans="1:8" s="35" customFormat="1" ht="48" customHeight="1">
      <c r="A2331" s="679"/>
      <c r="B2331" s="679"/>
      <c r="C2331" s="679"/>
      <c r="D2331" s="679"/>
      <c r="E2331" s="679"/>
      <c r="F2331" s="679"/>
      <c r="G2331" s="679"/>
      <c r="H2331" s="679"/>
    </row>
    <row r="2332" spans="1:8" s="35" customFormat="1" ht="48" customHeight="1">
      <c r="A2332" s="680" t="s">
        <v>144</v>
      </c>
      <c r="B2332" s="680"/>
      <c r="C2332" s="669" t="s">
        <v>143</v>
      </c>
      <c r="D2332" s="669"/>
      <c r="E2332" s="669"/>
      <c r="F2332" s="680" t="s">
        <v>142</v>
      </c>
      <c r="G2332" s="680"/>
      <c r="H2332" s="89">
        <v>45209</v>
      </c>
    </row>
    <row r="2333" spans="1:8" s="35" customFormat="1" ht="48" customHeight="1">
      <c r="A2333" s="684" t="s">
        <v>141</v>
      </c>
      <c r="B2333" s="684"/>
      <c r="C2333" s="669"/>
      <c r="D2333" s="669"/>
      <c r="E2333" s="669"/>
      <c r="F2333" s="680" t="s">
        <v>140</v>
      </c>
      <c r="G2333" s="680"/>
      <c r="H2333" s="90"/>
    </row>
    <row r="2334" spans="1:8" s="35" customFormat="1" ht="48" customHeight="1">
      <c r="A2334" s="680" t="s">
        <v>139</v>
      </c>
      <c r="B2334" s="680"/>
      <c r="C2334" s="669"/>
      <c r="D2334" s="669"/>
      <c r="E2334" s="669"/>
      <c r="F2334" s="684" t="s">
        <v>138</v>
      </c>
      <c r="G2334" s="684"/>
      <c r="H2334" s="91"/>
    </row>
    <row r="2335" spans="1:8" s="35" customFormat="1" ht="48" customHeight="1">
      <c r="A2335" s="669" t="s">
        <v>137</v>
      </c>
      <c r="B2335" s="685" t="s">
        <v>108</v>
      </c>
      <c r="C2335" s="685" t="s">
        <v>109</v>
      </c>
      <c r="D2335" s="685" t="s">
        <v>136</v>
      </c>
      <c r="E2335" s="685"/>
      <c r="F2335" s="685"/>
      <c r="G2335" s="685"/>
      <c r="H2335" s="669" t="s">
        <v>135</v>
      </c>
    </row>
    <row r="2336" spans="1:8" s="35" customFormat="1" ht="48" customHeight="1">
      <c r="A2336" s="669"/>
      <c r="B2336" s="685"/>
      <c r="C2336" s="685"/>
      <c r="D2336" s="92" t="s">
        <v>7</v>
      </c>
      <c r="E2336" s="92" t="s">
        <v>134</v>
      </c>
      <c r="F2336" s="92" t="s">
        <v>150</v>
      </c>
      <c r="G2336" s="92" t="s">
        <v>133</v>
      </c>
      <c r="H2336" s="669"/>
    </row>
    <row r="2337" spans="1:8" s="35" customFormat="1" ht="48" customHeight="1">
      <c r="A2337" s="52"/>
      <c r="B2337" s="68" t="s">
        <v>132</v>
      </c>
      <c r="C2337" s="92"/>
      <c r="D2337" s="92"/>
      <c r="E2337" s="92"/>
      <c r="F2337" s="92"/>
      <c r="G2337" s="92"/>
      <c r="H2337" s="93"/>
    </row>
    <row r="2338" spans="1:8" s="35" customFormat="1" ht="48" customHeight="1">
      <c r="A2338" s="97"/>
      <c r="B2338" s="68" t="s">
        <v>544</v>
      </c>
      <c r="C2338" s="96"/>
      <c r="D2338" s="92"/>
      <c r="E2338" s="92"/>
      <c r="F2338" s="92"/>
      <c r="G2338" s="92"/>
      <c r="H2338" s="93"/>
    </row>
    <row r="2339" spans="1:8" s="35" customFormat="1" ht="263.25" customHeight="1">
      <c r="A2339" s="62">
        <v>4</v>
      </c>
      <c r="B2339" s="408" t="s">
        <v>90</v>
      </c>
      <c r="C2339" s="96"/>
      <c r="D2339" s="92"/>
      <c r="E2339" s="92"/>
      <c r="F2339" s="92"/>
      <c r="G2339" s="92"/>
      <c r="H2339" s="93"/>
    </row>
    <row r="2340" spans="1:8" s="35" customFormat="1" ht="63" customHeight="1">
      <c r="A2340" s="98"/>
      <c r="B2340" s="74"/>
      <c r="C2340" s="87"/>
      <c r="D2340" s="92"/>
      <c r="E2340" s="92"/>
      <c r="F2340" s="92"/>
      <c r="G2340" s="92"/>
      <c r="H2340" s="93"/>
    </row>
    <row r="2341" spans="1:8" s="35" customFormat="1" ht="63" customHeight="1">
      <c r="A2341" s="98">
        <v>4.5</v>
      </c>
      <c r="B2341" s="85" t="s">
        <v>545</v>
      </c>
      <c r="C2341" s="87" t="s">
        <v>82</v>
      </c>
      <c r="D2341" s="63">
        <v>1</v>
      </c>
      <c r="E2341" s="63">
        <v>6.75</v>
      </c>
      <c r="F2341" s="92"/>
      <c r="G2341" s="92"/>
      <c r="H2341" s="94">
        <f>D2341*E2341</f>
        <v>6.75</v>
      </c>
    </row>
    <row r="2342" spans="1:8" s="35" customFormat="1" ht="63" customHeight="1">
      <c r="A2342" s="98"/>
      <c r="B2342" s="85"/>
      <c r="C2342" s="87"/>
      <c r="D2342" s="63">
        <v>1</v>
      </c>
      <c r="E2342" s="63">
        <v>4.25</v>
      </c>
      <c r="F2342" s="92"/>
      <c r="G2342" s="92"/>
      <c r="H2342" s="94">
        <f t="shared" ref="H2342:H2343" si="89">D2342*E2342</f>
        <v>4.25</v>
      </c>
    </row>
    <row r="2343" spans="1:8" s="35" customFormat="1" ht="63" customHeight="1">
      <c r="A2343" s="98"/>
      <c r="B2343" s="85" t="s">
        <v>546</v>
      </c>
      <c r="C2343" s="87"/>
      <c r="D2343" s="63">
        <v>1</v>
      </c>
      <c r="E2343" s="63">
        <v>7</v>
      </c>
      <c r="F2343" s="92"/>
      <c r="G2343" s="92"/>
      <c r="H2343" s="94">
        <f t="shared" si="89"/>
        <v>7</v>
      </c>
    </row>
    <row r="2344" spans="1:8" s="35" customFormat="1" ht="63" customHeight="1">
      <c r="A2344" s="98"/>
      <c r="B2344" s="85"/>
      <c r="C2344" s="87"/>
      <c r="D2344" s="63"/>
      <c r="E2344" s="63"/>
      <c r="F2344" s="92"/>
      <c r="G2344" s="92"/>
      <c r="H2344" s="95"/>
    </row>
    <row r="2345" spans="1:8" s="35" customFormat="1" ht="63" customHeight="1">
      <c r="A2345" s="181"/>
      <c r="B2345" s="133" t="s">
        <v>128</v>
      </c>
      <c r="C2345" s="182" t="s">
        <v>82</v>
      </c>
      <c r="D2345" s="183"/>
      <c r="E2345" s="88"/>
      <c r="F2345" s="88"/>
      <c r="G2345" s="88"/>
      <c r="H2345" s="67">
        <f>SUM(H2341:H2344)</f>
        <v>18</v>
      </c>
    </row>
  </sheetData>
  <mergeCells count="936">
    <mergeCell ref="A1595:A1596"/>
    <mergeCell ref="B1595:B1596"/>
    <mergeCell ref="C1595:C1596"/>
    <mergeCell ref="D1595:G1595"/>
    <mergeCell ref="H1595:H1596"/>
    <mergeCell ref="A1588:H1588"/>
    <mergeCell ref="A1589:H1589"/>
    <mergeCell ref="A1590:H1590"/>
    <mergeCell ref="A1591:H1591"/>
    <mergeCell ref="A1592:B1592"/>
    <mergeCell ref="C1592:E1594"/>
    <mergeCell ref="F1592:G1592"/>
    <mergeCell ref="A1593:B1593"/>
    <mergeCell ref="F1593:G1593"/>
    <mergeCell ref="A1594:B1594"/>
    <mergeCell ref="F1594:G1594"/>
    <mergeCell ref="A1:H1"/>
    <mergeCell ref="A2:H2"/>
    <mergeCell ref="A3:A4"/>
    <mergeCell ref="B3:B4"/>
    <mergeCell ref="C3:C4"/>
    <mergeCell ref="D3:D4"/>
    <mergeCell ref="E3:E4"/>
    <mergeCell ref="F3:F4"/>
    <mergeCell ref="G3:G4"/>
    <mergeCell ref="H3:H4"/>
    <mergeCell ref="F106:G106"/>
    <mergeCell ref="A107:A108"/>
    <mergeCell ref="B107:B108"/>
    <mergeCell ref="C107:C108"/>
    <mergeCell ref="D107:G107"/>
    <mergeCell ref="H107:H108"/>
    <mergeCell ref="A100:H100"/>
    <mergeCell ref="A101:H101"/>
    <mergeCell ref="A102:H102"/>
    <mergeCell ref="A103:H103"/>
    <mergeCell ref="A104:B104"/>
    <mergeCell ref="C104:E106"/>
    <mergeCell ref="F104:G104"/>
    <mergeCell ref="A105:B105"/>
    <mergeCell ref="F105:G105"/>
    <mergeCell ref="A106:B106"/>
    <mergeCell ref="F126:G126"/>
    <mergeCell ref="A127:A128"/>
    <mergeCell ref="B127:B128"/>
    <mergeCell ref="C127:C128"/>
    <mergeCell ref="D127:G127"/>
    <mergeCell ref="H127:H128"/>
    <mergeCell ref="A120:H120"/>
    <mergeCell ref="A121:H121"/>
    <mergeCell ref="A122:H122"/>
    <mergeCell ref="A123:H123"/>
    <mergeCell ref="A124:B124"/>
    <mergeCell ref="C124:E126"/>
    <mergeCell ref="F124:G124"/>
    <mergeCell ref="A125:B125"/>
    <mergeCell ref="F125:G125"/>
    <mergeCell ref="A126:B126"/>
    <mergeCell ref="F144:G144"/>
    <mergeCell ref="A145:A146"/>
    <mergeCell ref="B145:B146"/>
    <mergeCell ref="C145:C146"/>
    <mergeCell ref="D145:G145"/>
    <mergeCell ref="H145:H146"/>
    <mergeCell ref="A138:H138"/>
    <mergeCell ref="A139:H139"/>
    <mergeCell ref="A140:H140"/>
    <mergeCell ref="A141:H141"/>
    <mergeCell ref="A142:B142"/>
    <mergeCell ref="C142:E144"/>
    <mergeCell ref="F142:G142"/>
    <mergeCell ref="A143:B143"/>
    <mergeCell ref="F143:G143"/>
    <mergeCell ref="A144:B144"/>
    <mergeCell ref="F164:G164"/>
    <mergeCell ref="A165:A166"/>
    <mergeCell ref="B165:B166"/>
    <mergeCell ref="C165:C166"/>
    <mergeCell ref="D165:G165"/>
    <mergeCell ref="H165:H166"/>
    <mergeCell ref="A158:H158"/>
    <mergeCell ref="A159:H159"/>
    <mergeCell ref="A160:H160"/>
    <mergeCell ref="A161:H161"/>
    <mergeCell ref="A162:B162"/>
    <mergeCell ref="C162:E164"/>
    <mergeCell ref="F162:G162"/>
    <mergeCell ref="A163:B163"/>
    <mergeCell ref="F163:G163"/>
    <mergeCell ref="A164:B164"/>
    <mergeCell ref="D186:G186"/>
    <mergeCell ref="H186:H187"/>
    <mergeCell ref="A179:H179"/>
    <mergeCell ref="A180:H180"/>
    <mergeCell ref="A181:H181"/>
    <mergeCell ref="A182:H182"/>
    <mergeCell ref="A183:B183"/>
    <mergeCell ref="C183:E185"/>
    <mergeCell ref="F183:G183"/>
    <mergeCell ref="A184:B184"/>
    <mergeCell ref="F184:G184"/>
    <mergeCell ref="A185:B185"/>
    <mergeCell ref="F223:G223"/>
    <mergeCell ref="A224:A225"/>
    <mergeCell ref="B224:B225"/>
    <mergeCell ref="C224:C225"/>
    <mergeCell ref="D224:G224"/>
    <mergeCell ref="H224:H225"/>
    <mergeCell ref="A217:H217"/>
    <mergeCell ref="A218:H218"/>
    <mergeCell ref="A219:H219"/>
    <mergeCell ref="A220:H220"/>
    <mergeCell ref="A221:B221"/>
    <mergeCell ref="C221:E223"/>
    <mergeCell ref="F221:G221"/>
    <mergeCell ref="A222:B222"/>
    <mergeCell ref="F222:G222"/>
    <mergeCell ref="A223:B223"/>
    <mergeCell ref="F243:G243"/>
    <mergeCell ref="A244:A245"/>
    <mergeCell ref="B244:B245"/>
    <mergeCell ref="C244:C245"/>
    <mergeCell ref="D244:G244"/>
    <mergeCell ref="H244:H245"/>
    <mergeCell ref="A237:H237"/>
    <mergeCell ref="A238:H238"/>
    <mergeCell ref="A239:H239"/>
    <mergeCell ref="A240:H240"/>
    <mergeCell ref="A241:B241"/>
    <mergeCell ref="C241:E243"/>
    <mergeCell ref="F241:G241"/>
    <mergeCell ref="A242:B242"/>
    <mergeCell ref="F242:G242"/>
    <mergeCell ref="A243:B243"/>
    <mergeCell ref="F269:G269"/>
    <mergeCell ref="A270:A271"/>
    <mergeCell ref="B270:B271"/>
    <mergeCell ref="C270:C271"/>
    <mergeCell ref="D270:G270"/>
    <mergeCell ref="H270:H271"/>
    <mergeCell ref="A263:H263"/>
    <mergeCell ref="A264:H264"/>
    <mergeCell ref="A265:H265"/>
    <mergeCell ref="A266:H266"/>
    <mergeCell ref="A267:B267"/>
    <mergeCell ref="C267:E269"/>
    <mergeCell ref="F267:G267"/>
    <mergeCell ref="A268:B268"/>
    <mergeCell ref="F268:G268"/>
    <mergeCell ref="A269:B269"/>
    <mergeCell ref="F298:G298"/>
    <mergeCell ref="A299:A300"/>
    <mergeCell ref="B299:B300"/>
    <mergeCell ref="C299:C300"/>
    <mergeCell ref="D299:G299"/>
    <mergeCell ref="H299:H300"/>
    <mergeCell ref="A292:H292"/>
    <mergeCell ref="A293:H293"/>
    <mergeCell ref="A294:H294"/>
    <mergeCell ref="A295:H295"/>
    <mergeCell ref="A296:B296"/>
    <mergeCell ref="C296:E298"/>
    <mergeCell ref="F296:G296"/>
    <mergeCell ref="A297:B297"/>
    <mergeCell ref="F297:G297"/>
    <mergeCell ref="A298:B298"/>
    <mergeCell ref="F319:G319"/>
    <mergeCell ref="A320:A321"/>
    <mergeCell ref="B320:B321"/>
    <mergeCell ref="C320:C321"/>
    <mergeCell ref="D320:G320"/>
    <mergeCell ref="H320:H321"/>
    <mergeCell ref="A313:H313"/>
    <mergeCell ref="A314:H314"/>
    <mergeCell ref="A315:H315"/>
    <mergeCell ref="A316:H316"/>
    <mergeCell ref="A317:B317"/>
    <mergeCell ref="C317:E319"/>
    <mergeCell ref="F317:G317"/>
    <mergeCell ref="A318:B318"/>
    <mergeCell ref="F318:G318"/>
    <mergeCell ref="A319:B319"/>
    <mergeCell ref="F343:G343"/>
    <mergeCell ref="A344:A345"/>
    <mergeCell ref="B344:B345"/>
    <mergeCell ref="C344:C345"/>
    <mergeCell ref="D344:G344"/>
    <mergeCell ref="H344:H345"/>
    <mergeCell ref="A337:H337"/>
    <mergeCell ref="A338:H338"/>
    <mergeCell ref="A339:H339"/>
    <mergeCell ref="A340:H340"/>
    <mergeCell ref="A341:B341"/>
    <mergeCell ref="C341:E343"/>
    <mergeCell ref="F341:G341"/>
    <mergeCell ref="A342:B342"/>
    <mergeCell ref="F342:G342"/>
    <mergeCell ref="A343:B343"/>
    <mergeCell ref="F404:G404"/>
    <mergeCell ref="A405:A406"/>
    <mergeCell ref="B405:B406"/>
    <mergeCell ref="C405:C406"/>
    <mergeCell ref="D405:G405"/>
    <mergeCell ref="H405:H406"/>
    <mergeCell ref="A398:H398"/>
    <mergeCell ref="A399:H399"/>
    <mergeCell ref="A400:H400"/>
    <mergeCell ref="A401:H401"/>
    <mergeCell ref="A402:B402"/>
    <mergeCell ref="C402:E404"/>
    <mergeCell ref="F402:G402"/>
    <mergeCell ref="A403:B403"/>
    <mergeCell ref="F403:G403"/>
    <mergeCell ref="A404:B404"/>
    <mergeCell ref="F439:G439"/>
    <mergeCell ref="A440:A441"/>
    <mergeCell ref="B440:B441"/>
    <mergeCell ref="C440:C441"/>
    <mergeCell ref="D440:G440"/>
    <mergeCell ref="H440:H441"/>
    <mergeCell ref="A433:H433"/>
    <mergeCell ref="A434:H434"/>
    <mergeCell ref="A435:H435"/>
    <mergeCell ref="A436:H436"/>
    <mergeCell ref="A437:B437"/>
    <mergeCell ref="C437:E439"/>
    <mergeCell ref="F437:G437"/>
    <mergeCell ref="A438:B438"/>
    <mergeCell ref="F438:G438"/>
    <mergeCell ref="A439:B439"/>
    <mergeCell ref="F497:G497"/>
    <mergeCell ref="A498:A499"/>
    <mergeCell ref="B498:B499"/>
    <mergeCell ref="C498:C499"/>
    <mergeCell ref="D498:G498"/>
    <mergeCell ref="H498:H499"/>
    <mergeCell ref="A491:H491"/>
    <mergeCell ref="A492:H492"/>
    <mergeCell ref="A493:H493"/>
    <mergeCell ref="A494:H494"/>
    <mergeCell ref="A495:B495"/>
    <mergeCell ref="C495:E497"/>
    <mergeCell ref="F495:G495"/>
    <mergeCell ref="A496:B496"/>
    <mergeCell ref="F496:G496"/>
    <mergeCell ref="A497:B497"/>
    <mergeCell ref="F529:G529"/>
    <mergeCell ref="A530:A531"/>
    <mergeCell ref="B530:B531"/>
    <mergeCell ref="C530:C531"/>
    <mergeCell ref="D530:G530"/>
    <mergeCell ref="H530:H531"/>
    <mergeCell ref="A523:H523"/>
    <mergeCell ref="A524:H524"/>
    <mergeCell ref="A525:H525"/>
    <mergeCell ref="A526:H526"/>
    <mergeCell ref="A527:B527"/>
    <mergeCell ref="C527:E529"/>
    <mergeCell ref="F527:G527"/>
    <mergeCell ref="A528:B528"/>
    <mergeCell ref="F528:G528"/>
    <mergeCell ref="A529:B529"/>
    <mergeCell ref="F549:G549"/>
    <mergeCell ref="A550:A551"/>
    <mergeCell ref="B550:B551"/>
    <mergeCell ref="C550:C551"/>
    <mergeCell ref="D550:G550"/>
    <mergeCell ref="H550:H551"/>
    <mergeCell ref="A543:H543"/>
    <mergeCell ref="A544:H544"/>
    <mergeCell ref="A545:H545"/>
    <mergeCell ref="A546:H546"/>
    <mergeCell ref="A547:B547"/>
    <mergeCell ref="C547:E549"/>
    <mergeCell ref="F547:G547"/>
    <mergeCell ref="A548:B548"/>
    <mergeCell ref="F548:G548"/>
    <mergeCell ref="A549:B549"/>
    <mergeCell ref="F571:G571"/>
    <mergeCell ref="A572:A573"/>
    <mergeCell ref="B572:B573"/>
    <mergeCell ref="C572:C573"/>
    <mergeCell ref="D572:G572"/>
    <mergeCell ref="H572:H573"/>
    <mergeCell ref="A565:H565"/>
    <mergeCell ref="A566:H566"/>
    <mergeCell ref="A567:H567"/>
    <mergeCell ref="A568:H568"/>
    <mergeCell ref="A569:B569"/>
    <mergeCell ref="C569:E571"/>
    <mergeCell ref="F569:G569"/>
    <mergeCell ref="A570:B570"/>
    <mergeCell ref="F570:G570"/>
    <mergeCell ref="A571:B571"/>
    <mergeCell ref="F594:G594"/>
    <mergeCell ref="A595:A596"/>
    <mergeCell ref="B595:B596"/>
    <mergeCell ref="C595:C596"/>
    <mergeCell ref="D595:G595"/>
    <mergeCell ref="H595:H596"/>
    <mergeCell ref="A588:H588"/>
    <mergeCell ref="A589:H589"/>
    <mergeCell ref="A590:H590"/>
    <mergeCell ref="A591:H591"/>
    <mergeCell ref="A592:B592"/>
    <mergeCell ref="C592:E594"/>
    <mergeCell ref="F592:G592"/>
    <mergeCell ref="A593:B593"/>
    <mergeCell ref="F593:G593"/>
    <mergeCell ref="A594:B594"/>
    <mergeCell ref="F690:G690"/>
    <mergeCell ref="A691:A692"/>
    <mergeCell ref="B691:B692"/>
    <mergeCell ref="C691:C692"/>
    <mergeCell ref="D691:G691"/>
    <mergeCell ref="H691:H692"/>
    <mergeCell ref="A684:H684"/>
    <mergeCell ref="A685:H685"/>
    <mergeCell ref="A686:H686"/>
    <mergeCell ref="A687:H687"/>
    <mergeCell ref="A688:B688"/>
    <mergeCell ref="C688:E690"/>
    <mergeCell ref="F688:G688"/>
    <mergeCell ref="A689:B689"/>
    <mergeCell ref="F689:G689"/>
    <mergeCell ref="A690:B690"/>
    <mergeCell ref="C743:C744"/>
    <mergeCell ref="D743:G743"/>
    <mergeCell ref="H743:H744"/>
    <mergeCell ref="A739:H739"/>
    <mergeCell ref="A740:B740"/>
    <mergeCell ref="C740:E742"/>
    <mergeCell ref="F740:G740"/>
    <mergeCell ref="A741:B741"/>
    <mergeCell ref="F741:G741"/>
    <mergeCell ref="A742:B742"/>
    <mergeCell ref="A834:H834"/>
    <mergeCell ref="A835:H835"/>
    <mergeCell ref="A836:H836"/>
    <mergeCell ref="A837:H837"/>
    <mergeCell ref="A838:B838"/>
    <mergeCell ref="C838:E840"/>
    <mergeCell ref="F838:G838"/>
    <mergeCell ref="A839:B839"/>
    <mergeCell ref="F839:G839"/>
    <mergeCell ref="A840:B840"/>
    <mergeCell ref="A872:H872"/>
    <mergeCell ref="A873:B873"/>
    <mergeCell ref="C873:E875"/>
    <mergeCell ref="F873:G873"/>
    <mergeCell ref="A874:B874"/>
    <mergeCell ref="F874:G874"/>
    <mergeCell ref="A875:B875"/>
    <mergeCell ref="F840:G840"/>
    <mergeCell ref="A841:A842"/>
    <mergeCell ref="B841:B842"/>
    <mergeCell ref="C841:C842"/>
    <mergeCell ref="D841:G841"/>
    <mergeCell ref="H841:H842"/>
    <mergeCell ref="A869:H869"/>
    <mergeCell ref="A870:H870"/>
    <mergeCell ref="A871:H871"/>
    <mergeCell ref="F963:G963"/>
    <mergeCell ref="A964:A965"/>
    <mergeCell ref="B964:B965"/>
    <mergeCell ref="C964:C965"/>
    <mergeCell ref="D964:G964"/>
    <mergeCell ref="H964:H965"/>
    <mergeCell ref="A957:H957"/>
    <mergeCell ref="A958:H958"/>
    <mergeCell ref="A959:H959"/>
    <mergeCell ref="A960:H960"/>
    <mergeCell ref="A961:B961"/>
    <mergeCell ref="C961:E963"/>
    <mergeCell ref="F961:G961"/>
    <mergeCell ref="A962:B962"/>
    <mergeCell ref="F962:G962"/>
    <mergeCell ref="A963:B963"/>
    <mergeCell ref="H1074:H1075"/>
    <mergeCell ref="A1067:H1067"/>
    <mergeCell ref="A1068:H1068"/>
    <mergeCell ref="A1069:H1069"/>
    <mergeCell ref="A1070:H1070"/>
    <mergeCell ref="A1071:B1071"/>
    <mergeCell ref="C1071:E1073"/>
    <mergeCell ref="F1071:G1071"/>
    <mergeCell ref="A1072:B1072"/>
    <mergeCell ref="F1072:G1072"/>
    <mergeCell ref="A1073:B1073"/>
    <mergeCell ref="F1219:G1219"/>
    <mergeCell ref="A1220:A1221"/>
    <mergeCell ref="B1220:B1221"/>
    <mergeCell ref="C1220:C1221"/>
    <mergeCell ref="D1220:G1220"/>
    <mergeCell ref="H1220:H1221"/>
    <mergeCell ref="A1213:H1213"/>
    <mergeCell ref="A1214:H1214"/>
    <mergeCell ref="A1215:H1215"/>
    <mergeCell ref="A1216:H1216"/>
    <mergeCell ref="A1217:B1217"/>
    <mergeCell ref="C1217:E1219"/>
    <mergeCell ref="F1217:G1217"/>
    <mergeCell ref="A1218:B1218"/>
    <mergeCell ref="F1218:G1218"/>
    <mergeCell ref="A1219:B1219"/>
    <mergeCell ref="F1255:G1255"/>
    <mergeCell ref="A1256:A1257"/>
    <mergeCell ref="B1256:B1257"/>
    <mergeCell ref="C1256:C1257"/>
    <mergeCell ref="D1256:G1256"/>
    <mergeCell ref="H1256:H1257"/>
    <mergeCell ref="A1249:H1249"/>
    <mergeCell ref="A1250:H1250"/>
    <mergeCell ref="A1251:H1251"/>
    <mergeCell ref="A1252:H1252"/>
    <mergeCell ref="A1253:B1253"/>
    <mergeCell ref="C1253:E1255"/>
    <mergeCell ref="F1253:G1253"/>
    <mergeCell ref="A1254:B1254"/>
    <mergeCell ref="F1254:G1254"/>
    <mergeCell ref="A1255:B1255"/>
    <mergeCell ref="A1317:H1317"/>
    <mergeCell ref="A1318:H1318"/>
    <mergeCell ref="A1319:H1319"/>
    <mergeCell ref="A1320:H1320"/>
    <mergeCell ref="A1321:B1321"/>
    <mergeCell ref="C1321:E1323"/>
    <mergeCell ref="F1321:G1321"/>
    <mergeCell ref="A1322:B1322"/>
    <mergeCell ref="F1322:G1322"/>
    <mergeCell ref="A1323:B1323"/>
    <mergeCell ref="F1614:G1614"/>
    <mergeCell ref="A1615:A1616"/>
    <mergeCell ref="B1615:B1616"/>
    <mergeCell ref="C1615:C1616"/>
    <mergeCell ref="D1615:G1615"/>
    <mergeCell ref="H1615:H1616"/>
    <mergeCell ref="A1608:H1608"/>
    <mergeCell ref="A1609:H1609"/>
    <mergeCell ref="A1610:H1610"/>
    <mergeCell ref="A1611:H1611"/>
    <mergeCell ref="A1612:B1612"/>
    <mergeCell ref="C1612:E1614"/>
    <mergeCell ref="F1612:G1612"/>
    <mergeCell ref="A1613:B1613"/>
    <mergeCell ref="F1613:G1613"/>
    <mergeCell ref="A1614:B1614"/>
    <mergeCell ref="A1726:H1726"/>
    <mergeCell ref="A1727:H1727"/>
    <mergeCell ref="A1728:H1728"/>
    <mergeCell ref="A1729:H1729"/>
    <mergeCell ref="A1730:B1730"/>
    <mergeCell ref="C1730:E1732"/>
    <mergeCell ref="F1730:G1730"/>
    <mergeCell ref="A1731:B1731"/>
    <mergeCell ref="F1731:G1731"/>
    <mergeCell ref="A1732:B1732"/>
    <mergeCell ref="D2207:D2208"/>
    <mergeCell ref="E2207:E2208"/>
    <mergeCell ref="F2207:F2208"/>
    <mergeCell ref="G2207:G2208"/>
    <mergeCell ref="H2207:H2208"/>
    <mergeCell ref="F1732:G1732"/>
    <mergeCell ref="A1733:A1734"/>
    <mergeCell ref="B1733:B1734"/>
    <mergeCell ref="C1733:C1734"/>
    <mergeCell ref="D1733:G1733"/>
    <mergeCell ref="H1733:H1734"/>
    <mergeCell ref="A2205:H2205"/>
    <mergeCell ref="A2206:H2206"/>
    <mergeCell ref="A2207:A2208"/>
    <mergeCell ref="B2207:B2208"/>
    <mergeCell ref="C2207:C2208"/>
    <mergeCell ref="A1802:A1803"/>
    <mergeCell ref="B1802:B1803"/>
    <mergeCell ref="C1802:C1803"/>
    <mergeCell ref="D1802:G1802"/>
    <mergeCell ref="H1802:H1803"/>
    <mergeCell ref="A1952:H1952"/>
    <mergeCell ref="A1953:H1953"/>
    <mergeCell ref="A1954:H1954"/>
    <mergeCell ref="F2226:G2226"/>
    <mergeCell ref="A2227:A2228"/>
    <mergeCell ref="B2227:B2228"/>
    <mergeCell ref="C2227:C2228"/>
    <mergeCell ref="D2227:G2227"/>
    <mergeCell ref="H2227:H2228"/>
    <mergeCell ref="A2220:H2220"/>
    <mergeCell ref="A2221:H2221"/>
    <mergeCell ref="A2222:H2222"/>
    <mergeCell ref="A2223:H2223"/>
    <mergeCell ref="A2224:B2224"/>
    <mergeCell ref="C2224:E2226"/>
    <mergeCell ref="F2224:G2224"/>
    <mergeCell ref="A2225:B2225"/>
    <mergeCell ref="F2225:G2225"/>
    <mergeCell ref="A2226:B2226"/>
    <mergeCell ref="A904:B904"/>
    <mergeCell ref="A905:A906"/>
    <mergeCell ref="B905:B906"/>
    <mergeCell ref="C905:C906"/>
    <mergeCell ref="D905:F905"/>
    <mergeCell ref="H905:H906"/>
    <mergeCell ref="F875:G875"/>
    <mergeCell ref="A876:A877"/>
    <mergeCell ref="B876:B877"/>
    <mergeCell ref="C876:C877"/>
    <mergeCell ref="D876:G876"/>
    <mergeCell ref="H876:H877"/>
    <mergeCell ref="A1191:A1192"/>
    <mergeCell ref="B1191:B1192"/>
    <mergeCell ref="C1191:C1192"/>
    <mergeCell ref="D1191:G1191"/>
    <mergeCell ref="H1191:H1192"/>
    <mergeCell ref="A1024:H1024"/>
    <mergeCell ref="A1023:H1023"/>
    <mergeCell ref="A1027:B1027"/>
    <mergeCell ref="C1027:E1029"/>
    <mergeCell ref="A1028:B1028"/>
    <mergeCell ref="A1029:B1029"/>
    <mergeCell ref="A1030:A1031"/>
    <mergeCell ref="B1030:B1031"/>
    <mergeCell ref="C1030:C1031"/>
    <mergeCell ref="D1030:F1030"/>
    <mergeCell ref="H1030:H1031"/>
    <mergeCell ref="A1026:H1026"/>
    <mergeCell ref="A1025:H1025"/>
    <mergeCell ref="A1065:H1065"/>
    <mergeCell ref="F1073:G1073"/>
    <mergeCell ref="A1074:A1075"/>
    <mergeCell ref="B1074:B1075"/>
    <mergeCell ref="C1074:C1075"/>
    <mergeCell ref="D1074:G1074"/>
    <mergeCell ref="A1184:H1184"/>
    <mergeCell ref="A1185:H1185"/>
    <mergeCell ref="A1186:H1186"/>
    <mergeCell ref="A1187:H1187"/>
    <mergeCell ref="A1188:B1188"/>
    <mergeCell ref="C1188:E1190"/>
    <mergeCell ref="F1188:G1188"/>
    <mergeCell ref="A1189:B1189"/>
    <mergeCell ref="F1189:G1189"/>
    <mergeCell ref="A1190:B1190"/>
    <mergeCell ref="F1190:G1190"/>
    <mergeCell ref="A1553:A1554"/>
    <mergeCell ref="B1553:B1554"/>
    <mergeCell ref="C1553:C1554"/>
    <mergeCell ref="D1553:F1553"/>
    <mergeCell ref="H1553:H1554"/>
    <mergeCell ref="A1280:H1280"/>
    <mergeCell ref="A1281:H1281"/>
    <mergeCell ref="A1282:H1282"/>
    <mergeCell ref="A1283:H1283"/>
    <mergeCell ref="A1284:B1284"/>
    <mergeCell ref="C1284:E1286"/>
    <mergeCell ref="A1285:B1285"/>
    <mergeCell ref="A1286:B1286"/>
    <mergeCell ref="A1287:A1288"/>
    <mergeCell ref="B1287:B1288"/>
    <mergeCell ref="C1287:C1288"/>
    <mergeCell ref="D1287:F1287"/>
    <mergeCell ref="H1287:H1288"/>
    <mergeCell ref="F1323:G1323"/>
    <mergeCell ref="A1324:A1325"/>
    <mergeCell ref="B1324:B1325"/>
    <mergeCell ref="C1324:C1325"/>
    <mergeCell ref="D1324:G1324"/>
    <mergeCell ref="H1324:H1325"/>
    <mergeCell ref="A1382:H1382"/>
    <mergeCell ref="A1383:H1383"/>
    <mergeCell ref="A1384:H1384"/>
    <mergeCell ref="A1385:H1385"/>
    <mergeCell ref="A1386:B1386"/>
    <mergeCell ref="C1386:E1388"/>
    <mergeCell ref="F1386:G1386"/>
    <mergeCell ref="A1387:B1387"/>
    <mergeCell ref="F1387:G1387"/>
    <mergeCell ref="A1388:B1388"/>
    <mergeCell ref="F1388:G1388"/>
    <mergeCell ref="H1389:H1390"/>
    <mergeCell ref="A1795:H1795"/>
    <mergeCell ref="A1796:H1796"/>
    <mergeCell ref="A1797:H1797"/>
    <mergeCell ref="A1798:H1798"/>
    <mergeCell ref="A1799:B1799"/>
    <mergeCell ref="C1799:E1801"/>
    <mergeCell ref="F1799:G1799"/>
    <mergeCell ref="A1800:B1800"/>
    <mergeCell ref="F1800:G1800"/>
    <mergeCell ref="A1801:B1801"/>
    <mergeCell ref="F1801:G1801"/>
    <mergeCell ref="A1389:A1390"/>
    <mergeCell ref="B1389:B1390"/>
    <mergeCell ref="C1389:C1390"/>
    <mergeCell ref="D1389:G1389"/>
    <mergeCell ref="A1546:H1546"/>
    <mergeCell ref="A1547:H1547"/>
    <mergeCell ref="A1548:H1548"/>
    <mergeCell ref="A1549:H1549"/>
    <mergeCell ref="A1550:B1550"/>
    <mergeCell ref="C1550:E1552"/>
    <mergeCell ref="A1551:B1551"/>
    <mergeCell ref="A1552:B1552"/>
    <mergeCell ref="A1955:H1955"/>
    <mergeCell ref="A1956:B1956"/>
    <mergeCell ref="C1956:E1958"/>
    <mergeCell ref="A1957:B1957"/>
    <mergeCell ref="A1958:B1958"/>
    <mergeCell ref="A1959:A1960"/>
    <mergeCell ref="B1959:B1960"/>
    <mergeCell ref="C1959:C1960"/>
    <mergeCell ref="D1959:F1959"/>
    <mergeCell ref="H1959:H1960"/>
    <mergeCell ref="A1977:H1977"/>
    <mergeCell ref="A1978:H1978"/>
    <mergeCell ref="A1979:H1979"/>
    <mergeCell ref="A1980:H1980"/>
    <mergeCell ref="A1981:B1981"/>
    <mergeCell ref="C1981:E1983"/>
    <mergeCell ref="A1982:B1982"/>
    <mergeCell ref="A1983:B1983"/>
    <mergeCell ref="A1984:A1985"/>
    <mergeCell ref="B1984:B1985"/>
    <mergeCell ref="C1984:C1985"/>
    <mergeCell ref="D1984:F1984"/>
    <mergeCell ref="H1984:H1985"/>
    <mergeCell ref="A2010:H2010"/>
    <mergeCell ref="A2011:H2011"/>
    <mergeCell ref="A2012:H2012"/>
    <mergeCell ref="A2013:H2013"/>
    <mergeCell ref="A2014:B2014"/>
    <mergeCell ref="C2014:E2016"/>
    <mergeCell ref="A2015:B2015"/>
    <mergeCell ref="A2016:B2016"/>
    <mergeCell ref="A2017:A2018"/>
    <mergeCell ref="B2017:B2018"/>
    <mergeCell ref="C2017:C2018"/>
    <mergeCell ref="D2017:F2017"/>
    <mergeCell ref="H2017:H2018"/>
    <mergeCell ref="A2030:H2030"/>
    <mergeCell ref="A2031:H2031"/>
    <mergeCell ref="A2032:H2032"/>
    <mergeCell ref="A2033:H2033"/>
    <mergeCell ref="A2034:B2034"/>
    <mergeCell ref="C2034:E2036"/>
    <mergeCell ref="A2035:B2035"/>
    <mergeCell ref="A2036:B2036"/>
    <mergeCell ref="A2037:A2038"/>
    <mergeCell ref="B2037:B2038"/>
    <mergeCell ref="C2037:C2038"/>
    <mergeCell ref="D2037:F2037"/>
    <mergeCell ref="H2037:H2038"/>
    <mergeCell ref="A2067:H2067"/>
    <mergeCell ref="A2068:H2068"/>
    <mergeCell ref="A2069:H2069"/>
    <mergeCell ref="A2070:H2070"/>
    <mergeCell ref="A2071:B2071"/>
    <mergeCell ref="C2071:E2073"/>
    <mergeCell ref="A2072:B2072"/>
    <mergeCell ref="A2073:B2073"/>
    <mergeCell ref="A2074:A2075"/>
    <mergeCell ref="B2074:B2075"/>
    <mergeCell ref="C2074:C2075"/>
    <mergeCell ref="D2074:F2074"/>
    <mergeCell ref="H2074:H2075"/>
    <mergeCell ref="A2107:H2107"/>
    <mergeCell ref="A2108:H2108"/>
    <mergeCell ref="A2109:H2109"/>
    <mergeCell ref="A2110:H2110"/>
    <mergeCell ref="A2111:B2111"/>
    <mergeCell ref="C2111:E2113"/>
    <mergeCell ref="A2112:B2112"/>
    <mergeCell ref="A2113:B2113"/>
    <mergeCell ref="A2114:A2115"/>
    <mergeCell ref="B2114:B2115"/>
    <mergeCell ref="C2114:C2115"/>
    <mergeCell ref="D2114:F2114"/>
    <mergeCell ref="H2114:H2115"/>
    <mergeCell ref="A2126:H2126"/>
    <mergeCell ref="A2127:H2127"/>
    <mergeCell ref="A2128:H2128"/>
    <mergeCell ref="A2129:H2129"/>
    <mergeCell ref="A2130:B2130"/>
    <mergeCell ref="C2130:E2132"/>
    <mergeCell ref="A2131:B2131"/>
    <mergeCell ref="A2132:B2132"/>
    <mergeCell ref="A2133:A2134"/>
    <mergeCell ref="B2133:B2134"/>
    <mergeCell ref="C2133:C2134"/>
    <mergeCell ref="D2133:F2133"/>
    <mergeCell ref="H2133:H2134"/>
    <mergeCell ref="A2145:H2145"/>
    <mergeCell ref="A2146:H2146"/>
    <mergeCell ref="A2147:H2147"/>
    <mergeCell ref="A2148:H2148"/>
    <mergeCell ref="A2149:B2149"/>
    <mergeCell ref="C2149:E2151"/>
    <mergeCell ref="A2150:B2150"/>
    <mergeCell ref="A2151:B2151"/>
    <mergeCell ref="A2152:A2153"/>
    <mergeCell ref="B2152:B2153"/>
    <mergeCell ref="C2152:C2153"/>
    <mergeCell ref="D2152:F2152"/>
    <mergeCell ref="H2152:H2153"/>
    <mergeCell ref="A2164:H2164"/>
    <mergeCell ref="A2165:H2165"/>
    <mergeCell ref="A2166:H2166"/>
    <mergeCell ref="A2167:H2167"/>
    <mergeCell ref="A2168:B2168"/>
    <mergeCell ref="C2168:E2170"/>
    <mergeCell ref="A2169:B2169"/>
    <mergeCell ref="A2170:B2170"/>
    <mergeCell ref="A2171:A2172"/>
    <mergeCell ref="B2171:B2172"/>
    <mergeCell ref="C2171:C2172"/>
    <mergeCell ref="D2171:F2171"/>
    <mergeCell ref="H2171:H2172"/>
    <mergeCell ref="A2243:H2243"/>
    <mergeCell ref="A2244:H2244"/>
    <mergeCell ref="A2245:H2245"/>
    <mergeCell ref="A2246:H2246"/>
    <mergeCell ref="A2247:B2247"/>
    <mergeCell ref="C2247:E2249"/>
    <mergeCell ref="F2247:G2247"/>
    <mergeCell ref="A2248:B2248"/>
    <mergeCell ref="F2248:G2248"/>
    <mergeCell ref="A2249:B2249"/>
    <mergeCell ref="F2249:G2249"/>
    <mergeCell ref="A2250:A2251"/>
    <mergeCell ref="B2250:B2251"/>
    <mergeCell ref="C2250:C2251"/>
    <mergeCell ref="D2250:G2250"/>
    <mergeCell ref="H2250:H2251"/>
    <mergeCell ref="A2266:H2266"/>
    <mergeCell ref="A2267:H2267"/>
    <mergeCell ref="A2268:H2268"/>
    <mergeCell ref="A2269:H2269"/>
    <mergeCell ref="A2270:B2270"/>
    <mergeCell ref="C2270:E2272"/>
    <mergeCell ref="F2270:G2270"/>
    <mergeCell ref="A2271:B2271"/>
    <mergeCell ref="F2271:G2271"/>
    <mergeCell ref="A2272:B2272"/>
    <mergeCell ref="F2272:G2272"/>
    <mergeCell ref="A2273:A2274"/>
    <mergeCell ref="B2273:B2274"/>
    <mergeCell ref="C2273:C2274"/>
    <mergeCell ref="D2273:G2273"/>
    <mergeCell ref="H2273:H2274"/>
    <mergeCell ref="A2290:H2290"/>
    <mergeCell ref="A2291:H2291"/>
    <mergeCell ref="A2292:H2292"/>
    <mergeCell ref="A2293:H2293"/>
    <mergeCell ref="A2294:B2294"/>
    <mergeCell ref="C2294:E2296"/>
    <mergeCell ref="F2294:G2294"/>
    <mergeCell ref="A2295:B2295"/>
    <mergeCell ref="F2295:G2295"/>
    <mergeCell ref="A2296:B2296"/>
    <mergeCell ref="F2296:G2296"/>
    <mergeCell ref="A2297:A2298"/>
    <mergeCell ref="B2297:B2298"/>
    <mergeCell ref="C2297:C2298"/>
    <mergeCell ref="D2297:G2297"/>
    <mergeCell ref="H2297:H2298"/>
    <mergeCell ref="A2308:H2308"/>
    <mergeCell ref="A2309:H2309"/>
    <mergeCell ref="A2310:H2310"/>
    <mergeCell ref="A2311:H2311"/>
    <mergeCell ref="A2312:B2312"/>
    <mergeCell ref="C2312:E2314"/>
    <mergeCell ref="F2312:G2312"/>
    <mergeCell ref="A2313:B2313"/>
    <mergeCell ref="F2313:G2313"/>
    <mergeCell ref="A2314:B2314"/>
    <mergeCell ref="F2314:G2314"/>
    <mergeCell ref="A2315:A2316"/>
    <mergeCell ref="B2315:B2316"/>
    <mergeCell ref="C2315:C2316"/>
    <mergeCell ref="D2315:G2315"/>
    <mergeCell ref="H2315:H2316"/>
    <mergeCell ref="A2328:H2328"/>
    <mergeCell ref="A2329:H2329"/>
    <mergeCell ref="A2330:H2330"/>
    <mergeCell ref="A2331:H2331"/>
    <mergeCell ref="A2332:B2332"/>
    <mergeCell ref="C2332:E2334"/>
    <mergeCell ref="F2332:G2332"/>
    <mergeCell ref="A2333:B2333"/>
    <mergeCell ref="F2333:G2333"/>
    <mergeCell ref="A2334:B2334"/>
    <mergeCell ref="F2334:G2334"/>
    <mergeCell ref="A2335:A2336"/>
    <mergeCell ref="B2335:B2336"/>
    <mergeCell ref="C2335:C2336"/>
    <mergeCell ref="D2335:G2335"/>
    <mergeCell ref="H2335:H2336"/>
    <mergeCell ref="A43:H43"/>
    <mergeCell ref="A44:H44"/>
    <mergeCell ref="A45:H46"/>
    <mergeCell ref="A47:B47"/>
    <mergeCell ref="C47:E49"/>
    <mergeCell ref="F47:G47"/>
    <mergeCell ref="A48:B48"/>
    <mergeCell ref="F48:G48"/>
    <mergeCell ref="A49:B49"/>
    <mergeCell ref="F49:G49"/>
    <mergeCell ref="A50:A51"/>
    <mergeCell ref="B50:B51"/>
    <mergeCell ref="C50:C51"/>
    <mergeCell ref="D50:G50"/>
    <mergeCell ref="H50:H51"/>
    <mergeCell ref="A62:H62"/>
    <mergeCell ref="A63:H63"/>
    <mergeCell ref="A64:H65"/>
    <mergeCell ref="A66:B66"/>
    <mergeCell ref="C66:E68"/>
    <mergeCell ref="F66:G66"/>
    <mergeCell ref="A67:B67"/>
    <mergeCell ref="F67:G67"/>
    <mergeCell ref="A68:B68"/>
    <mergeCell ref="F68:G68"/>
    <mergeCell ref="A69:A70"/>
    <mergeCell ref="B69:B70"/>
    <mergeCell ref="C69:C70"/>
    <mergeCell ref="D69:G69"/>
    <mergeCell ref="H69:H70"/>
    <mergeCell ref="A81:H81"/>
    <mergeCell ref="A82:H82"/>
    <mergeCell ref="A83:H84"/>
    <mergeCell ref="A85:B85"/>
    <mergeCell ref="C85:E87"/>
    <mergeCell ref="F85:G85"/>
    <mergeCell ref="A86:B86"/>
    <mergeCell ref="F86:G86"/>
    <mergeCell ref="A87:B87"/>
    <mergeCell ref="F87:G87"/>
    <mergeCell ref="A203:A204"/>
    <mergeCell ref="B203:B204"/>
    <mergeCell ref="C203:C204"/>
    <mergeCell ref="D203:G203"/>
    <mergeCell ref="H203:H204"/>
    <mergeCell ref="A88:A89"/>
    <mergeCell ref="B88:B89"/>
    <mergeCell ref="C88:C89"/>
    <mergeCell ref="D88:G88"/>
    <mergeCell ref="H88:H89"/>
    <mergeCell ref="A196:H196"/>
    <mergeCell ref="A197:H197"/>
    <mergeCell ref="A198:H199"/>
    <mergeCell ref="A200:B200"/>
    <mergeCell ref="C200:E202"/>
    <mergeCell ref="F200:G200"/>
    <mergeCell ref="A201:B201"/>
    <mergeCell ref="F201:G201"/>
    <mergeCell ref="A202:B202"/>
    <mergeCell ref="F202:G202"/>
    <mergeCell ref="F185:G185"/>
    <mergeCell ref="A186:A187"/>
    <mergeCell ref="B186:B187"/>
    <mergeCell ref="C186:C187"/>
    <mergeCell ref="A622:A623"/>
    <mergeCell ref="B622:B623"/>
    <mergeCell ref="C622:C623"/>
    <mergeCell ref="D622:G622"/>
    <mergeCell ref="H622:H623"/>
    <mergeCell ref="A615:H615"/>
    <mergeCell ref="A616:H616"/>
    <mergeCell ref="A617:H617"/>
    <mergeCell ref="A618:H618"/>
    <mergeCell ref="A619:B619"/>
    <mergeCell ref="C619:E621"/>
    <mergeCell ref="F619:G619"/>
    <mergeCell ref="A620:B620"/>
    <mergeCell ref="F620:G620"/>
    <mergeCell ref="A621:B621"/>
    <mergeCell ref="F621:G621"/>
    <mergeCell ref="H646:H647"/>
    <mergeCell ref="A639:H639"/>
    <mergeCell ref="A640:H640"/>
    <mergeCell ref="A641:H641"/>
    <mergeCell ref="A642:H642"/>
    <mergeCell ref="A791:H791"/>
    <mergeCell ref="A792:H792"/>
    <mergeCell ref="A793:H793"/>
    <mergeCell ref="A794:H794"/>
    <mergeCell ref="A643:B643"/>
    <mergeCell ref="C643:E645"/>
    <mergeCell ref="F643:G643"/>
    <mergeCell ref="A644:B644"/>
    <mergeCell ref="F644:G644"/>
    <mergeCell ref="A645:B645"/>
    <mergeCell ref="F645:G645"/>
    <mergeCell ref="A646:A647"/>
    <mergeCell ref="B646:B647"/>
    <mergeCell ref="C646:C647"/>
    <mergeCell ref="D646:G646"/>
    <mergeCell ref="A683:H683"/>
    <mergeCell ref="F742:G742"/>
    <mergeCell ref="A743:A744"/>
    <mergeCell ref="B743:B744"/>
    <mergeCell ref="A795:B795"/>
    <mergeCell ref="C795:E797"/>
    <mergeCell ref="F795:G795"/>
    <mergeCell ref="A796:B796"/>
    <mergeCell ref="F796:G796"/>
    <mergeCell ref="A797:B797"/>
    <mergeCell ref="F797:G797"/>
    <mergeCell ref="A798:A799"/>
    <mergeCell ref="B798:B799"/>
    <mergeCell ref="C798:C799"/>
    <mergeCell ref="D798:G798"/>
    <mergeCell ref="A944:A945"/>
    <mergeCell ref="B944:B945"/>
    <mergeCell ref="C944:C945"/>
    <mergeCell ref="D944:G944"/>
    <mergeCell ref="H944:H945"/>
    <mergeCell ref="H798:H799"/>
    <mergeCell ref="A937:H937"/>
    <mergeCell ref="A938:H938"/>
    <mergeCell ref="A939:H939"/>
    <mergeCell ref="A940:H940"/>
    <mergeCell ref="A941:B941"/>
    <mergeCell ref="C941:E943"/>
    <mergeCell ref="F941:G941"/>
    <mergeCell ref="A942:B942"/>
    <mergeCell ref="F942:G942"/>
    <mergeCell ref="A943:B943"/>
    <mergeCell ref="F943:G943"/>
    <mergeCell ref="A898:H898"/>
    <mergeCell ref="A899:H899"/>
    <mergeCell ref="A900:H900"/>
    <mergeCell ref="A901:H901"/>
    <mergeCell ref="A902:B902"/>
    <mergeCell ref="C902:E904"/>
    <mergeCell ref="A903:B903"/>
  </mergeCells>
  <printOptions horizontalCentered="1"/>
  <pageMargins left="0" right="0" top="0" bottom="0" header="0.31496062992125984" footer="0.31496062992125984"/>
  <pageSetup paperSize="9" scale="33" fitToHeight="0" orientation="landscape" r:id="rId1"/>
  <rowBreaks count="43" manualBreakCount="43">
    <brk id="26" max="7" man="1"/>
    <brk id="41" max="7" man="1"/>
    <brk id="118" max="7" man="1"/>
    <brk id="136" max="7" man="1"/>
    <brk id="156" max="7" man="1"/>
    <brk id="177" max="7" man="1"/>
    <brk id="215" max="7" man="1"/>
    <brk id="236" max="7" man="1"/>
    <brk id="261" max="7" man="1"/>
    <brk id="290" max="7" man="1"/>
    <brk id="311" max="7" man="1"/>
    <brk id="335" max="7" man="1"/>
    <brk id="364" max="7" man="1"/>
    <brk id="396" max="7" man="1"/>
    <brk id="431" max="7" man="1"/>
    <brk id="453" max="7" man="1"/>
    <brk id="471" max="7" man="1"/>
    <brk id="489" max="7" man="1"/>
    <brk id="521" max="7" man="1"/>
    <brk id="540" max="7" man="1"/>
    <brk id="563" max="7" man="1"/>
    <brk id="586" max="7" man="1"/>
    <brk id="682" max="7" man="1"/>
    <brk id="714" max="7" man="1"/>
    <brk id="762" max="7" man="1"/>
    <brk id="833" max="7" man="1"/>
    <brk id="867" max="7" man="1"/>
    <brk id="988" max="7" man="1"/>
    <brk id="1065" max="7" man="1"/>
    <brk id="1095" max="7" man="1"/>
    <brk id="1129" max="7" man="1"/>
    <brk id="1163" max="7" man="1"/>
    <brk id="1183" max="7" man="1"/>
    <brk id="1246" max="7" man="1"/>
    <brk id="1316" max="7" man="1"/>
    <brk id="1347" max="7" man="1"/>
    <brk id="1636" max="7" man="1"/>
    <brk id="1666" max="7" man="1"/>
    <brk id="1695" max="7" man="1"/>
    <brk id="1725" max="7" man="1"/>
    <brk id="1758" max="7" man="1"/>
    <brk id="2203" max="7" man="1"/>
    <brk id="2218"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Summary</vt:lpstr>
      <vt:lpstr>HVAC</vt:lpstr>
      <vt:lpstr>Fire</vt:lpstr>
      <vt:lpstr>VARIATION</vt:lpstr>
      <vt:lpstr>MS-VO.</vt:lpstr>
      <vt:lpstr>Measurements Sheet FINAL BILL</vt:lpstr>
      <vt:lpstr>Fire!Print_Area</vt:lpstr>
      <vt:lpstr>HVAC!Print_Area</vt:lpstr>
      <vt:lpstr>'Measurements Sheet FINAL BILL'!Print_Area</vt:lpstr>
      <vt:lpstr>'MS-VO.'!Print_Area</vt:lpstr>
      <vt:lpstr>VARIATION!Print_Area</vt:lpstr>
      <vt:lpstr>Fire!Print_Titles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2023-11-28T01:17:40Z</cp:lastPrinted>
  <dcterms:created xsi:type="dcterms:W3CDTF">2001-08-24T09:20:00Z</dcterms:created>
  <dcterms:modified xsi:type="dcterms:W3CDTF">2023-12-23T10:21:32Z</dcterms:modified>
</cp:coreProperties>
</file>