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DFB37F7F-C570-4033-BB27-9A8580F9CABB}" xr6:coauthVersionLast="47" xr6:coauthVersionMax="47" xr10:uidLastSave="{00000000-0000-0000-0000-000000000000}"/>
  <bookViews>
    <workbookView xWindow="-120" yWindow="-120" windowWidth="29040" windowHeight="15840" tabRatio="602" xr2:uid="{00000000-000D-0000-FFFF-FFFF00000000}"/>
  </bookViews>
  <sheets>
    <sheet name="Summary" sheetId="55" r:id="rId1"/>
    <sheet name="HVAC" sheetId="54" r:id="rId2"/>
    <sheet name="Fire" sheetId="57" r:id="rId3"/>
    <sheet name="VARIATION" sheetId="59" r:id="rId4"/>
    <sheet name="MS-VO." sheetId="67" r:id="rId5"/>
    <sheet name="Measurements Sheet" sheetId="64" r:id="rId6"/>
  </sheets>
  <externalReferences>
    <externalReference r:id="rId7"/>
    <externalReference r:id="rId8"/>
    <externalReference r:id="rId9"/>
    <externalReference r:id="rId10"/>
    <externalReference r:id="rId11"/>
  </externalReferences>
  <definedNames>
    <definedName name="\A" localSheetId="5">#REF!</definedName>
    <definedName name="\A" localSheetId="4">#REF!</definedName>
    <definedName name="\A">#REF!</definedName>
    <definedName name="\B" localSheetId="5">#REF!</definedName>
    <definedName name="\B" localSheetId="4">#REF!</definedName>
    <definedName name="\B">#REF!</definedName>
    <definedName name="\E" localSheetId="5">#REF!</definedName>
    <definedName name="\E" localSheetId="4">#REF!</definedName>
    <definedName name="\E">#REF!</definedName>
    <definedName name="_xlnm._FilterDatabase" localSheetId="2" hidden="1">Fire!#REF!</definedName>
    <definedName name="_xlnm._FilterDatabase" localSheetId="1" hidden="1">HVAC!$C$68:$V$75</definedName>
    <definedName name="asds" localSheetId="5">#REF!</definedName>
    <definedName name="asds" localSheetId="4">#REF!</definedName>
    <definedName name="asds">#REF!</definedName>
    <definedName name="Bahishti">[1]Labour!$F$14</definedName>
    <definedName name="BathtubCPBrassChainwithrubberplug">[1]Material!$J$72</definedName>
    <definedName name="BathtubCPBrasswash075">[1]Material!$J$73</definedName>
    <definedName name="Block_5in" localSheetId="5">'[2]13,14'!#REF!</definedName>
    <definedName name="Block_5in" localSheetId="4">'[2]13,14'!#REF!</definedName>
    <definedName name="Block_5in">'[2]13,14'!#REF!</definedName>
    <definedName name="BrassButthinges5">[3]Material!$J$108</definedName>
    <definedName name="Brasshandlesize175mm">[3]Material!$J$118</definedName>
    <definedName name="building" localSheetId="5">#REF!</definedName>
    <definedName name="building" localSheetId="4">#REF!</definedName>
    <definedName name="building">#REF!</definedName>
    <definedName name="CementOP">[1]Material!$J$305</definedName>
    <definedName name="CementSandMortar12">[1]Table11!$I$420</definedName>
    <definedName name="Code" localSheetId="5">#REF!</definedName>
    <definedName name="Code" localSheetId="4">#REF!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dlist" localSheetId="2">#REF!</definedName>
    <definedName name="dlist" localSheetId="1">#REF!</definedName>
    <definedName name="dlist" localSheetId="4">#REF!</definedName>
    <definedName name="dlist">#REF!</definedName>
    <definedName name="gate" localSheetId="5">#REF!</definedName>
    <definedName name="gate" localSheetId="4">#REF!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5">#REF!</definedName>
    <definedName name="IV" localSheetId="4">#REF!</definedName>
    <definedName name="IV">#REF!</definedName>
    <definedName name="List">[5]Sheet4!$G$4:$G$10</definedName>
    <definedName name="Mason">[1]Labour!$F$9</definedName>
    <definedName name="Mistry">[1]Labour!$F$23</definedName>
    <definedName name="Nailofsizes">[3]Material!$J$762</definedName>
    <definedName name="Pigmentofanycolour">[1]Material!$J$960</definedName>
    <definedName name="Plumbing" localSheetId="2">#REF!</definedName>
    <definedName name="Plumbing" localSheetId="4">#REF!</definedName>
    <definedName name="Plumbing">#REF!</definedName>
    <definedName name="_xlnm.Print_Area" localSheetId="2">Fire!$A$1:$V$39</definedName>
    <definedName name="_xlnm.Print_Area" localSheetId="1">HVAC!$A$1:$V$81</definedName>
    <definedName name="_xlnm.Print_Area" localSheetId="5">'Measurements Sheet'!$A$30:$H$52</definedName>
    <definedName name="_xlnm.Print_Area" localSheetId="4">'MS-VO.'!$A$1:$H$185</definedName>
    <definedName name="_xlnm.Print_Area">#REF!</definedName>
    <definedName name="_xlnm.Print_Titles" localSheetId="2">Fire!$1:$12</definedName>
    <definedName name="_xlnm.Print_Titles" localSheetId="1">HVAC!$1:$12</definedName>
    <definedName name="_xlnm.Print_Titles" localSheetId="5">'Measurements Sheet'!$33:$38</definedName>
    <definedName name="_xlnm.Print_Titles">#REF!</definedName>
    <definedName name="PRINT_TITLES_MI" localSheetId="5">#REF!</definedName>
    <definedName name="PRINT_TITLES_MI" localSheetId="4">#REF!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TO" localSheetId="2">#REF!</definedName>
    <definedName name="TO" localSheetId="1">#REF!</definedName>
    <definedName name="TO" localSheetId="4">#REF!</definedName>
    <definedName name="TO">#REF!</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5">#REF!</definedName>
    <definedName name="x" localSheetId="4">#REF!</definedName>
    <definedName name="x">#REF!</definedName>
    <definedName name="xyz" localSheetId="5">#REF!</definedName>
    <definedName name="xyz" localSheetId="4">#REF!</definedName>
    <definedName name="xyz">#REF!</definedName>
  </definedNames>
  <calcPr calcId="181029"/>
</workbook>
</file>

<file path=xl/calcChain.xml><?xml version="1.0" encoding="utf-8"?>
<calcChain xmlns="http://schemas.openxmlformats.org/spreadsheetml/2006/main">
  <c r="E18" i="55" l="1"/>
  <c r="G18" i="59"/>
  <c r="G17" i="59"/>
  <c r="G16" i="59"/>
  <c r="G19" i="59" s="1"/>
  <c r="T21" i="57" l="1"/>
  <c r="T23" i="57"/>
  <c r="U21" i="57"/>
  <c r="U23" i="57"/>
  <c r="T18" i="57"/>
  <c r="T20" i="57"/>
  <c r="R18" i="57"/>
  <c r="S18" i="57" s="1"/>
  <c r="Q18" i="57"/>
  <c r="U18" i="57" s="1"/>
  <c r="Q20" i="57"/>
  <c r="R20" i="57" s="1"/>
  <c r="S20" i="57" s="1"/>
  <c r="O18" i="57"/>
  <c r="R21" i="57"/>
  <c r="S21" i="57" s="1"/>
  <c r="R23" i="57"/>
  <c r="S23" i="57" s="1"/>
  <c r="N20" i="57"/>
  <c r="O20" i="57" s="1"/>
  <c r="N21" i="57"/>
  <c r="O21" i="57" s="1"/>
  <c r="N23" i="57"/>
  <c r="O23" i="57" s="1"/>
  <c r="G65" i="54"/>
  <c r="I65" i="54"/>
  <c r="N65" i="54"/>
  <c r="O65" i="54" s="1"/>
  <c r="S65" i="54"/>
  <c r="T65" i="54"/>
  <c r="V65" i="54" s="1"/>
  <c r="U65" i="54"/>
  <c r="K31" i="54"/>
  <c r="E860" i="64"/>
  <c r="H943" i="64"/>
  <c r="H946" i="64" s="1"/>
  <c r="H942" i="64"/>
  <c r="H941" i="64"/>
  <c r="J65" i="54" l="1"/>
  <c r="U20" i="57"/>
  <c r="V18" i="57"/>
  <c r="V21" i="57"/>
  <c r="V20" i="57"/>
  <c r="V23" i="57"/>
  <c r="V19" i="57"/>
  <c r="G21" i="64"/>
  <c r="H391" i="64"/>
  <c r="H392" i="64"/>
  <c r="H393" i="64"/>
  <c r="H387" i="64"/>
  <c r="H388" i="64"/>
  <c r="H389" i="64"/>
  <c r="H390" i="64"/>
  <c r="F292" i="64"/>
  <c r="E292" i="64"/>
  <c r="H865" i="64"/>
  <c r="H863" i="64"/>
  <c r="H862" i="64"/>
  <c r="H861" i="64"/>
  <c r="H860" i="64"/>
  <c r="H858" i="64"/>
  <c r="H856" i="64"/>
  <c r="E28" i="64" l="1"/>
  <c r="H28" i="64" s="1"/>
  <c r="H26" i="64"/>
  <c r="H24" i="64"/>
  <c r="H23" i="64"/>
  <c r="F21" i="64"/>
  <c r="H19" i="64"/>
  <c r="F18" i="64"/>
  <c r="H18" i="64" s="1"/>
  <c r="E17" i="64"/>
  <c r="H17" i="64" s="1"/>
  <c r="E14" i="64"/>
  <c r="H14" i="64" s="1"/>
  <c r="E13" i="64"/>
  <c r="H13" i="64" s="1"/>
  <c r="E12" i="64"/>
  <c r="H12" i="64" s="1"/>
  <c r="E11" i="64"/>
  <c r="H11" i="64" s="1"/>
  <c r="H9" i="64"/>
  <c r="H8" i="64"/>
  <c r="H7" i="64"/>
  <c r="H6" i="64"/>
  <c r="F8" i="67"/>
  <c r="F6" i="67"/>
  <c r="H182" i="67"/>
  <c r="H181" i="67"/>
  <c r="H180" i="67"/>
  <c r="H179" i="67"/>
  <c r="H178" i="67"/>
  <c r="H176" i="67"/>
  <c r="H175" i="67"/>
  <c r="H173" i="67"/>
  <c r="H172" i="67"/>
  <c r="H170" i="67"/>
  <c r="H169" i="67"/>
  <c r="H167" i="67"/>
  <c r="H166" i="67"/>
  <c r="H164" i="67"/>
  <c r="H163" i="67"/>
  <c r="H161" i="67"/>
  <c r="H160" i="67"/>
  <c r="H159" i="67"/>
  <c r="H158" i="67"/>
  <c r="H156" i="67"/>
  <c r="H155" i="67"/>
  <c r="H153" i="67"/>
  <c r="H152" i="67"/>
  <c r="H151" i="67"/>
  <c r="H150" i="67"/>
  <c r="H149" i="67"/>
  <c r="H148" i="67"/>
  <c r="H130" i="67"/>
  <c r="H129" i="67"/>
  <c r="H128" i="67"/>
  <c r="H127" i="67"/>
  <c r="H126" i="67"/>
  <c r="H125" i="67"/>
  <c r="H124" i="67"/>
  <c r="H122" i="67"/>
  <c r="H121" i="67"/>
  <c r="H120" i="67"/>
  <c r="H119" i="67"/>
  <c r="H118" i="67"/>
  <c r="H116" i="67"/>
  <c r="H115" i="67"/>
  <c r="H114" i="67"/>
  <c r="H113" i="67"/>
  <c r="H112" i="67"/>
  <c r="H111" i="67"/>
  <c r="H109" i="67"/>
  <c r="H108" i="67"/>
  <c r="H106" i="67"/>
  <c r="H105" i="67"/>
  <c r="H103" i="67"/>
  <c r="H102" i="67"/>
  <c r="H100" i="67"/>
  <c r="H99" i="67"/>
  <c r="H98" i="67"/>
  <c r="H97" i="67"/>
  <c r="H96" i="67"/>
  <c r="H95" i="67"/>
  <c r="H94" i="67"/>
  <c r="H93" i="67"/>
  <c r="H92" i="67"/>
  <c r="H91" i="67"/>
  <c r="H90" i="67"/>
  <c r="H89" i="67"/>
  <c r="H88" i="67"/>
  <c r="H86" i="67"/>
  <c r="H85" i="67"/>
  <c r="H84" i="67"/>
  <c r="H82" i="67"/>
  <c r="H81" i="67"/>
  <c r="H80" i="67"/>
  <c r="H79" i="67"/>
  <c r="H77" i="67"/>
  <c r="H76" i="67"/>
  <c r="H74" i="67"/>
  <c r="H73" i="67"/>
  <c r="H71" i="67"/>
  <c r="H70" i="67"/>
  <c r="H68" i="67"/>
  <c r="H67" i="67"/>
  <c r="H65" i="67"/>
  <c r="H64" i="67"/>
  <c r="H63" i="67"/>
  <c r="H62" i="67"/>
  <c r="H60" i="67"/>
  <c r="H59" i="67"/>
  <c r="H57" i="67"/>
  <c r="H56" i="67"/>
  <c r="H54" i="67"/>
  <c r="H53" i="67"/>
  <c r="H51" i="67"/>
  <c r="H50" i="67"/>
  <c r="H48" i="67"/>
  <c r="H47" i="67"/>
  <c r="H46" i="67"/>
  <c r="H45" i="67"/>
  <c r="H44" i="67"/>
  <c r="H43" i="67"/>
  <c r="H42" i="67"/>
  <c r="H41" i="67"/>
  <c r="H39" i="67"/>
  <c r="H38" i="67"/>
  <c r="H36" i="67"/>
  <c r="H35" i="67"/>
  <c r="H33" i="67"/>
  <c r="H31" i="67"/>
  <c r="H29" i="67"/>
  <c r="H28" i="67"/>
  <c r="H26" i="67"/>
  <c r="H25" i="67"/>
  <c r="H24" i="67"/>
  <c r="H23" i="67"/>
  <c r="H133" i="67" l="1"/>
  <c r="H21" i="64"/>
  <c r="H185" i="67"/>
  <c r="H1065" i="64" l="1"/>
  <c r="H1064" i="64"/>
  <c r="H1069" i="64" l="1"/>
  <c r="H1045" i="64"/>
  <c r="H1044" i="64"/>
  <c r="H1043" i="64"/>
  <c r="H1042" i="64"/>
  <c r="H1041" i="64"/>
  <c r="H1040" i="64"/>
  <c r="H1039" i="64"/>
  <c r="H1038" i="64"/>
  <c r="H1047" i="64" l="1"/>
  <c r="H1021" i="64"/>
  <c r="H1020" i="64"/>
  <c r="H1019" i="64"/>
  <c r="H1018" i="64"/>
  <c r="H1017" i="64"/>
  <c r="H1016" i="64"/>
  <c r="H1015" i="64"/>
  <c r="H1014" i="64"/>
  <c r="H1013" i="64"/>
  <c r="H1012" i="64"/>
  <c r="H1011" i="64"/>
  <c r="H1023" i="64" l="1"/>
  <c r="H994" i="64"/>
  <c r="H993" i="64"/>
  <c r="H992" i="64"/>
  <c r="H991" i="64"/>
  <c r="H990" i="64"/>
  <c r="H989" i="64"/>
  <c r="H988" i="64"/>
  <c r="H987" i="64"/>
  <c r="H986" i="64"/>
  <c r="H985" i="64"/>
  <c r="H984" i="64"/>
  <c r="H983" i="64"/>
  <c r="H996" i="64" l="1"/>
  <c r="H965" i="64"/>
  <c r="H964" i="64"/>
  <c r="H963" i="64"/>
  <c r="H968" i="64" l="1"/>
  <c r="H922" i="64"/>
  <c r="H926" i="64" s="1"/>
  <c r="H904" i="64" l="1"/>
  <c r="H903" i="64"/>
  <c r="H902" i="64"/>
  <c r="H907" i="64" l="1"/>
  <c r="H882" i="64"/>
  <c r="H885" i="64" s="1"/>
  <c r="H847" i="64" l="1"/>
  <c r="H846" i="64"/>
  <c r="H845" i="64"/>
  <c r="H844" i="64"/>
  <c r="H843" i="64"/>
  <c r="H842" i="64"/>
  <c r="H841" i="64"/>
  <c r="H840" i="64"/>
  <c r="H839" i="64"/>
  <c r="H838" i="64"/>
  <c r="H837" i="64"/>
  <c r="H836" i="64"/>
  <c r="H835" i="64"/>
  <c r="H834" i="64"/>
  <c r="H833" i="64"/>
  <c r="H832" i="64"/>
  <c r="H831" i="64"/>
  <c r="H830" i="64"/>
  <c r="H829" i="64"/>
  <c r="H828" i="64"/>
  <c r="H827" i="64"/>
  <c r="H826" i="64"/>
  <c r="H825" i="64"/>
  <c r="H824" i="64"/>
  <c r="H823" i="64"/>
  <c r="H822" i="64"/>
  <c r="H821" i="64"/>
  <c r="H820" i="64"/>
  <c r="H819" i="64"/>
  <c r="H818" i="64"/>
  <c r="H817" i="64"/>
  <c r="H816" i="64"/>
  <c r="H815" i="64"/>
  <c r="H814" i="64"/>
  <c r="H813" i="64"/>
  <c r="H812" i="64"/>
  <c r="H811" i="64"/>
  <c r="H810" i="64"/>
  <c r="H809" i="64"/>
  <c r="H808" i="64"/>
  <c r="H807" i="64"/>
  <c r="H806" i="64"/>
  <c r="H805" i="64"/>
  <c r="H804" i="64"/>
  <c r="H803" i="64"/>
  <c r="H802" i="64"/>
  <c r="H801" i="64"/>
  <c r="H800" i="64"/>
  <c r="H799" i="64"/>
  <c r="H798" i="64"/>
  <c r="H797" i="64"/>
  <c r="H796" i="64"/>
  <c r="H795" i="64"/>
  <c r="H794" i="64"/>
  <c r="H793" i="64"/>
  <c r="H792" i="64"/>
  <c r="H791" i="64"/>
  <c r="H790" i="64"/>
  <c r="H789" i="64"/>
  <c r="H788" i="64"/>
  <c r="H787" i="64"/>
  <c r="H786" i="64"/>
  <c r="H785" i="64"/>
  <c r="H784" i="64"/>
  <c r="H783" i="64"/>
  <c r="H782" i="64"/>
  <c r="H781" i="64"/>
  <c r="H780" i="64"/>
  <c r="H779" i="64"/>
  <c r="H778" i="64"/>
  <c r="H777" i="64"/>
  <c r="H776" i="64"/>
  <c r="H775" i="64"/>
  <c r="H774" i="64"/>
  <c r="H773" i="64"/>
  <c r="H772" i="64"/>
  <c r="H849" i="64" l="1"/>
  <c r="H754" i="64"/>
  <c r="H753" i="64"/>
  <c r="H751" i="64"/>
  <c r="H750" i="64"/>
  <c r="H749" i="64"/>
  <c r="H748" i="64"/>
  <c r="H747" i="64"/>
  <c r="H746" i="64"/>
  <c r="H745" i="64"/>
  <c r="H744" i="64"/>
  <c r="H742" i="64"/>
  <c r="H740" i="64"/>
  <c r="H739" i="64"/>
  <c r="H738" i="64"/>
  <c r="H736" i="64"/>
  <c r="H735" i="64"/>
  <c r="H733" i="64"/>
  <c r="H732" i="64"/>
  <c r="H730" i="64"/>
  <c r="H729" i="64"/>
  <c r="H728" i="64"/>
  <c r="H727" i="64"/>
  <c r="H725" i="64"/>
  <c r="H724" i="64"/>
  <c r="H722" i="64"/>
  <c r="H721" i="64"/>
  <c r="H719" i="64"/>
  <c r="H718" i="64"/>
  <c r="H716" i="64"/>
  <c r="H715" i="64"/>
  <c r="H714" i="64"/>
  <c r="H713" i="64"/>
  <c r="H712" i="64"/>
  <c r="H711" i="64"/>
  <c r="H710" i="64"/>
  <c r="H709" i="64"/>
  <c r="H707" i="64"/>
  <c r="H706" i="64"/>
  <c r="H704" i="64"/>
  <c r="H703" i="64"/>
  <c r="H702" i="64"/>
  <c r="H701" i="64"/>
  <c r="H700" i="64"/>
  <c r="H698" i="64"/>
  <c r="H697" i="64"/>
  <c r="H695" i="64"/>
  <c r="H694" i="64"/>
  <c r="H692" i="64"/>
  <c r="H691" i="64"/>
  <c r="H690" i="64"/>
  <c r="H688" i="64"/>
  <c r="H687" i="64"/>
  <c r="H685" i="64"/>
  <c r="H684" i="64"/>
  <c r="H682" i="64"/>
  <c r="H681" i="64"/>
  <c r="H757" i="64" l="1"/>
  <c r="H663" i="64"/>
  <c r="H662" i="64"/>
  <c r="H661" i="64"/>
  <c r="H660" i="64"/>
  <c r="H659" i="64"/>
  <c r="H658" i="64"/>
  <c r="H657" i="64"/>
  <c r="H656" i="64"/>
  <c r="H655" i="64"/>
  <c r="H654" i="64"/>
  <c r="H653" i="64"/>
  <c r="H651" i="64"/>
  <c r="H650" i="64"/>
  <c r="H648" i="64"/>
  <c r="H647" i="64"/>
  <c r="H646" i="64"/>
  <c r="H645" i="64"/>
  <c r="H643" i="64"/>
  <c r="H642" i="64"/>
  <c r="H641" i="64"/>
  <c r="H640" i="64"/>
  <c r="H638" i="64"/>
  <c r="H637" i="64"/>
  <c r="H636" i="64"/>
  <c r="H635" i="64"/>
  <c r="H634" i="64"/>
  <c r="H633" i="64"/>
  <c r="H632" i="64"/>
  <c r="H631" i="64"/>
  <c r="H630" i="64"/>
  <c r="H629" i="64"/>
  <c r="H628" i="64"/>
  <c r="H627" i="64"/>
  <c r="H625" i="64"/>
  <c r="H624" i="64"/>
  <c r="H622" i="64"/>
  <c r="H621" i="64"/>
  <c r="H619" i="64"/>
  <c r="H618" i="64"/>
  <c r="H616" i="64"/>
  <c r="H615" i="64"/>
  <c r="H614" i="64"/>
  <c r="H613" i="64"/>
  <c r="H612" i="64"/>
  <c r="H611" i="64"/>
  <c r="H609" i="64"/>
  <c r="H666" i="64" l="1"/>
  <c r="H591" i="64"/>
  <c r="H590" i="64"/>
  <c r="H588" i="64"/>
  <c r="H587" i="64"/>
  <c r="H586" i="64"/>
  <c r="H585" i="64"/>
  <c r="H584" i="64"/>
  <c r="H583" i="64"/>
  <c r="H582" i="64"/>
  <c r="H581" i="64"/>
  <c r="H579" i="64"/>
  <c r="H577" i="64"/>
  <c r="H576" i="64"/>
  <c r="H575" i="64"/>
  <c r="H573" i="64"/>
  <c r="H572" i="64"/>
  <c r="H570" i="64"/>
  <c r="H569" i="64"/>
  <c r="H567" i="64"/>
  <c r="H566" i="64"/>
  <c r="H565" i="64"/>
  <c r="H564" i="64"/>
  <c r="H562" i="64"/>
  <c r="H561" i="64"/>
  <c r="H559" i="64"/>
  <c r="H558" i="64"/>
  <c r="H556" i="64"/>
  <c r="H555" i="64"/>
  <c r="H553" i="64"/>
  <c r="H552" i="64"/>
  <c r="H551" i="64"/>
  <c r="H550" i="64"/>
  <c r="H549" i="64"/>
  <c r="H548" i="64"/>
  <c r="H547" i="64"/>
  <c r="H546" i="64"/>
  <c r="H544" i="64"/>
  <c r="H543" i="64"/>
  <c r="H541" i="64"/>
  <c r="H540" i="64"/>
  <c r="H539" i="64"/>
  <c r="H538" i="64"/>
  <c r="H537" i="64"/>
  <c r="H535" i="64"/>
  <c r="H534" i="64"/>
  <c r="H532" i="64"/>
  <c r="H531" i="64"/>
  <c r="H529" i="64"/>
  <c r="H528" i="64"/>
  <c r="H527" i="64"/>
  <c r="H525" i="64"/>
  <c r="H524" i="64"/>
  <c r="H522" i="64"/>
  <c r="H521" i="64"/>
  <c r="H519" i="64"/>
  <c r="H518" i="64"/>
  <c r="H594" i="64" l="1"/>
  <c r="H501" i="64"/>
  <c r="H500" i="64"/>
  <c r="H499" i="64"/>
  <c r="H498" i="64"/>
  <c r="H497" i="64"/>
  <c r="H496" i="64"/>
  <c r="H495" i="64"/>
  <c r="H494" i="64"/>
  <c r="H493" i="64"/>
  <c r="H492" i="64"/>
  <c r="H487" i="64"/>
  <c r="H486" i="64"/>
  <c r="H485" i="64"/>
  <c r="H484" i="64"/>
  <c r="H483" i="64"/>
  <c r="H482" i="64"/>
  <c r="H481" i="64"/>
  <c r="H480" i="64"/>
  <c r="H479" i="64"/>
  <c r="H478" i="64"/>
  <c r="H477" i="64"/>
  <c r="H476" i="64"/>
  <c r="H475" i="64"/>
  <c r="H474" i="64"/>
  <c r="H473" i="64"/>
  <c r="H472" i="64"/>
  <c r="H471" i="64"/>
  <c r="H470" i="64"/>
  <c r="H469" i="64"/>
  <c r="H468" i="64"/>
  <c r="H467" i="64"/>
  <c r="H466" i="64"/>
  <c r="H465" i="64"/>
  <c r="H464" i="64"/>
  <c r="H463" i="64"/>
  <c r="H462" i="64"/>
  <c r="H461" i="64"/>
  <c r="H503" i="64" l="1"/>
  <c r="H489" i="64"/>
  <c r="H444" i="64"/>
  <c r="H443" i="64"/>
  <c r="H442" i="64"/>
  <c r="H441" i="64"/>
  <c r="H440" i="64"/>
  <c r="H439" i="64"/>
  <c r="H438" i="64"/>
  <c r="H446" i="64" l="1"/>
  <c r="H421" i="64"/>
  <c r="H420" i="64"/>
  <c r="H419" i="64"/>
  <c r="H418" i="64"/>
  <c r="H417" i="64"/>
  <c r="H416" i="64"/>
  <c r="H423" i="64" l="1"/>
  <c r="H399" i="64"/>
  <c r="H398" i="64"/>
  <c r="H397" i="64"/>
  <c r="H396" i="64"/>
  <c r="H395" i="64"/>
  <c r="H394" i="64"/>
  <c r="H386" i="64"/>
  <c r="H385" i="64"/>
  <c r="H384" i="64"/>
  <c r="H383" i="64"/>
  <c r="H382" i="64"/>
  <c r="H381" i="64"/>
  <c r="H380" i="64"/>
  <c r="H379" i="64"/>
  <c r="H378" i="64"/>
  <c r="H401" i="64" l="1"/>
  <c r="H361" i="64"/>
  <c r="H360" i="64"/>
  <c r="H359" i="64"/>
  <c r="H358" i="64"/>
  <c r="H357" i="64"/>
  <c r="H356" i="64"/>
  <c r="H355" i="64"/>
  <c r="H354" i="64"/>
  <c r="H353" i="64"/>
  <c r="H352" i="64"/>
  <c r="H351" i="64"/>
  <c r="H350" i="64"/>
  <c r="H349" i="64"/>
  <c r="H348" i="64"/>
  <c r="H347" i="64"/>
  <c r="H346" i="64"/>
  <c r="H345" i="64"/>
  <c r="H344" i="64"/>
  <c r="H343" i="64"/>
  <c r="H342" i="64"/>
  <c r="H341" i="64"/>
  <c r="H340" i="64"/>
  <c r="H363" i="64" l="1"/>
  <c r="H323" i="64"/>
  <c r="H322" i="64"/>
  <c r="H321" i="64"/>
  <c r="H320" i="64"/>
  <c r="H319" i="64"/>
  <c r="H318" i="64"/>
  <c r="H317" i="64"/>
  <c r="H316" i="64"/>
  <c r="H315" i="64"/>
  <c r="H314" i="64"/>
  <c r="H313" i="64"/>
  <c r="H312" i="64"/>
  <c r="H311" i="64"/>
  <c r="H310" i="64"/>
  <c r="H309" i="64"/>
  <c r="H308" i="64"/>
  <c r="H307" i="64"/>
  <c r="H325" i="64" l="1"/>
  <c r="F227" i="64" l="1"/>
  <c r="E227" i="64"/>
  <c r="F168" i="64" l="1"/>
  <c r="E168" i="64"/>
  <c r="F146" i="64" l="1"/>
  <c r="E146" i="64"/>
  <c r="F128" i="64"/>
  <c r="E128" i="64"/>
  <c r="F97" i="64" l="1"/>
  <c r="E97" i="64"/>
  <c r="F78" i="64"/>
  <c r="E78" i="64"/>
  <c r="H45" i="64" l="1"/>
  <c r="H46" i="64"/>
  <c r="H48" i="64"/>
  <c r="H50" i="64"/>
  <c r="H52" i="64" l="1"/>
  <c r="J21" i="54"/>
  <c r="J25" i="54"/>
  <c r="J75" i="54"/>
  <c r="I20" i="54"/>
  <c r="J20" i="54" s="1"/>
  <c r="I21" i="54"/>
  <c r="I22" i="54"/>
  <c r="J22" i="54" s="1"/>
  <c r="I23" i="54"/>
  <c r="J23" i="54" s="1"/>
  <c r="I24" i="54"/>
  <c r="J24" i="54" s="1"/>
  <c r="I25" i="54"/>
  <c r="I26" i="54"/>
  <c r="J26" i="54" s="1"/>
  <c r="I29" i="54"/>
  <c r="J29" i="54" s="1"/>
  <c r="I30" i="54"/>
  <c r="J30" i="54" s="1"/>
  <c r="I31" i="54"/>
  <c r="I32" i="54"/>
  <c r="I33" i="54"/>
  <c r="I34" i="54"/>
  <c r="J34" i="54" s="1"/>
  <c r="I35" i="54"/>
  <c r="I36" i="54"/>
  <c r="I37" i="54"/>
  <c r="J37" i="54" s="1"/>
  <c r="I38" i="54"/>
  <c r="J38" i="54" s="1"/>
  <c r="I41" i="54"/>
  <c r="I42" i="54"/>
  <c r="I43" i="54"/>
  <c r="I45" i="54"/>
  <c r="J45" i="54" s="1"/>
  <c r="I46" i="54"/>
  <c r="I47" i="54"/>
  <c r="I48" i="54"/>
  <c r="I49" i="54"/>
  <c r="J49" i="54" s="1"/>
  <c r="I50" i="54"/>
  <c r="I52" i="54"/>
  <c r="I53" i="54"/>
  <c r="I54" i="54"/>
  <c r="J54" i="54" s="1"/>
  <c r="I55" i="54"/>
  <c r="I56" i="54"/>
  <c r="I58" i="54"/>
  <c r="I60" i="54"/>
  <c r="J60" i="54" s="1"/>
  <c r="I61" i="54"/>
  <c r="I62" i="54"/>
  <c r="J62" i="54" s="1"/>
  <c r="I63" i="54"/>
  <c r="J63" i="54" s="1"/>
  <c r="I64" i="54"/>
  <c r="J64" i="54" s="1"/>
  <c r="I66" i="54"/>
  <c r="I67" i="54"/>
  <c r="I68" i="54"/>
  <c r="I70" i="54"/>
  <c r="I71" i="54"/>
  <c r="I73" i="54"/>
  <c r="I74" i="54"/>
  <c r="J74" i="54" s="1"/>
  <c r="I75" i="54"/>
  <c r="I76" i="54"/>
  <c r="I77" i="54"/>
  <c r="J77" i="54" s="1"/>
  <c r="I78" i="54"/>
  <c r="J78" i="54" s="1"/>
  <c r="I19" i="54"/>
  <c r="J19" i="54" s="1"/>
  <c r="G20" i="54"/>
  <c r="G21" i="54"/>
  <c r="G22" i="54"/>
  <c r="G23" i="54"/>
  <c r="G24" i="54"/>
  <c r="G25" i="54"/>
  <c r="G26" i="54"/>
  <c r="G29" i="54"/>
  <c r="G30" i="54"/>
  <c r="G31" i="54"/>
  <c r="G32" i="54"/>
  <c r="J32" i="54" s="1"/>
  <c r="G33" i="54"/>
  <c r="G34" i="54"/>
  <c r="G35" i="54"/>
  <c r="G36" i="54"/>
  <c r="G37" i="54"/>
  <c r="G38" i="54"/>
  <c r="G41" i="54"/>
  <c r="G42" i="54"/>
  <c r="G43" i="54"/>
  <c r="G45" i="54"/>
  <c r="G46" i="54"/>
  <c r="G47" i="54"/>
  <c r="G48" i="54"/>
  <c r="G49" i="54"/>
  <c r="G50" i="54"/>
  <c r="G52" i="54"/>
  <c r="G53" i="54"/>
  <c r="G54" i="54"/>
  <c r="G55" i="54"/>
  <c r="G56" i="54"/>
  <c r="G58" i="54"/>
  <c r="G60" i="54"/>
  <c r="G61" i="54"/>
  <c r="G62" i="54"/>
  <c r="G63" i="54"/>
  <c r="G64" i="54"/>
  <c r="G66" i="54"/>
  <c r="G67" i="54"/>
  <c r="G68" i="54"/>
  <c r="G70" i="54"/>
  <c r="G71" i="54"/>
  <c r="G73" i="54"/>
  <c r="G74" i="54"/>
  <c r="G75" i="54"/>
  <c r="G76" i="54"/>
  <c r="G77" i="54"/>
  <c r="G78" i="54"/>
  <c r="G19" i="54"/>
  <c r="J73" i="54" l="1"/>
  <c r="J68" i="54"/>
  <c r="J58" i="54"/>
  <c r="J53" i="54"/>
  <c r="J48" i="54"/>
  <c r="J43" i="54"/>
  <c r="J33" i="54"/>
  <c r="J76" i="54"/>
  <c r="J71" i="54"/>
  <c r="J67" i="54"/>
  <c r="J56" i="54"/>
  <c r="J52" i="54"/>
  <c r="J47" i="54"/>
  <c r="J42" i="54"/>
  <c r="J36" i="54"/>
  <c r="J70" i="54"/>
  <c r="J66" i="54"/>
  <c r="J61" i="54"/>
  <c r="J55" i="54"/>
  <c r="J50" i="54"/>
  <c r="J46" i="54"/>
  <c r="J41" i="54"/>
  <c r="J35" i="54"/>
  <c r="J31" i="54"/>
  <c r="I21" i="57"/>
  <c r="I23" i="57"/>
  <c r="I24" i="57"/>
  <c r="I25" i="57"/>
  <c r="I26" i="57"/>
  <c r="I27" i="57"/>
  <c r="I29" i="57"/>
  <c r="I30" i="57"/>
  <c r="I32" i="57"/>
  <c r="I34" i="57"/>
  <c r="I35" i="57"/>
  <c r="I36" i="57"/>
  <c r="I37" i="57"/>
  <c r="I38" i="57"/>
  <c r="I20" i="57"/>
  <c r="G20" i="57"/>
  <c r="G21" i="57"/>
  <c r="J21" i="57" s="1"/>
  <c r="G23" i="57"/>
  <c r="J23" i="57" s="1"/>
  <c r="G24" i="57"/>
  <c r="J24" i="57" s="1"/>
  <c r="G25" i="57"/>
  <c r="J25" i="57" s="1"/>
  <c r="G26" i="57"/>
  <c r="G27" i="57"/>
  <c r="G29" i="57"/>
  <c r="J29" i="57" s="1"/>
  <c r="G30" i="57"/>
  <c r="G32" i="57"/>
  <c r="G34" i="57"/>
  <c r="J34" i="57" s="1"/>
  <c r="G35" i="57"/>
  <c r="G36" i="57"/>
  <c r="G37" i="57"/>
  <c r="G38" i="57"/>
  <c r="G18" i="57"/>
  <c r="G39" i="57" l="1"/>
  <c r="J20" i="57"/>
  <c r="J35" i="57"/>
  <c r="J37" i="57"/>
  <c r="J38" i="57"/>
  <c r="J27" i="57"/>
  <c r="J32" i="57"/>
  <c r="J26" i="57"/>
  <c r="J36" i="57"/>
  <c r="J30" i="57"/>
  <c r="I18" i="57"/>
  <c r="I39" i="57" s="1"/>
  <c r="J18" i="57" l="1"/>
  <c r="J39" i="57" s="1"/>
  <c r="Q25" i="57"/>
  <c r="Q26" i="57"/>
  <c r="Q27" i="57"/>
  <c r="Q24" i="57"/>
  <c r="U25" i="57" l="1"/>
  <c r="R25" i="57"/>
  <c r="S25" i="57" s="1"/>
  <c r="L24" i="57" l="1"/>
  <c r="L25" i="57"/>
  <c r="L27" i="57"/>
  <c r="L26" i="57"/>
  <c r="T25" i="57" l="1"/>
  <c r="V25" i="57" s="1"/>
  <c r="N25" i="57"/>
  <c r="O25" i="57" s="1"/>
  <c r="U78" i="54"/>
  <c r="T78" i="54"/>
  <c r="S78" i="54"/>
  <c r="O78" i="54"/>
  <c r="U77" i="54"/>
  <c r="T77" i="54"/>
  <c r="V77" i="54" s="1"/>
  <c r="R77" i="54"/>
  <c r="S77" i="54" s="1"/>
  <c r="N77" i="54"/>
  <c r="O77" i="54" s="1"/>
  <c r="U76" i="54"/>
  <c r="T76" i="54"/>
  <c r="V76" i="54" s="1"/>
  <c r="R76" i="54"/>
  <c r="S76" i="54" s="1"/>
  <c r="N76" i="54"/>
  <c r="O76" i="54" s="1"/>
  <c r="U75" i="54"/>
  <c r="T75" i="54"/>
  <c r="R75" i="54"/>
  <c r="S75" i="54" s="1"/>
  <c r="N75" i="54"/>
  <c r="O75" i="54" s="1"/>
  <c r="U74" i="54"/>
  <c r="T74" i="54"/>
  <c r="R74" i="54"/>
  <c r="S74" i="54" s="1"/>
  <c r="N74" i="54"/>
  <c r="O74" i="54" s="1"/>
  <c r="U73" i="54"/>
  <c r="T73" i="54"/>
  <c r="V73" i="54" s="1"/>
  <c r="R73" i="54"/>
  <c r="S73" i="54" s="1"/>
  <c r="N73" i="54"/>
  <c r="O73" i="54" s="1"/>
  <c r="U72" i="54"/>
  <c r="T72" i="54"/>
  <c r="V72" i="54" s="1"/>
  <c r="R72" i="54"/>
  <c r="S72" i="54" s="1"/>
  <c r="N72" i="54"/>
  <c r="O72" i="54" s="1"/>
  <c r="U71" i="54"/>
  <c r="T71" i="54"/>
  <c r="R71" i="54"/>
  <c r="S71" i="54" s="1"/>
  <c r="N71" i="54"/>
  <c r="O71" i="54" s="1"/>
  <c r="U70" i="54"/>
  <c r="T70" i="54"/>
  <c r="R70" i="54"/>
  <c r="S70" i="54" s="1"/>
  <c r="O70" i="54"/>
  <c r="N70" i="54"/>
  <c r="U69" i="54"/>
  <c r="T69" i="54"/>
  <c r="S69" i="54"/>
  <c r="O69" i="54"/>
  <c r="U68" i="54"/>
  <c r="T68" i="54"/>
  <c r="S68" i="54"/>
  <c r="O68" i="54"/>
  <c r="U67" i="54"/>
  <c r="T67" i="54"/>
  <c r="S67" i="54"/>
  <c r="N67" i="54"/>
  <c r="O67" i="54" s="1"/>
  <c r="U66" i="54"/>
  <c r="T66" i="54"/>
  <c r="S66" i="54"/>
  <c r="R66" i="54"/>
  <c r="N66" i="54"/>
  <c r="O66" i="54" s="1"/>
  <c r="U64" i="54"/>
  <c r="T64" i="54"/>
  <c r="S64" i="54"/>
  <c r="N64" i="54"/>
  <c r="O64" i="54" s="1"/>
  <c r="U63" i="54"/>
  <c r="T63" i="54"/>
  <c r="V63" i="54" s="1"/>
  <c r="R63" i="54"/>
  <c r="S63" i="54" s="1"/>
  <c r="N63" i="54"/>
  <c r="O63" i="54" s="1"/>
  <c r="U62" i="54"/>
  <c r="T62" i="54"/>
  <c r="V62" i="54" s="1"/>
  <c r="R62" i="54"/>
  <c r="S62" i="54" s="1"/>
  <c r="N62" i="54"/>
  <c r="O62" i="54" s="1"/>
  <c r="U61" i="54"/>
  <c r="T61" i="54"/>
  <c r="V61" i="54" s="1"/>
  <c r="R61" i="54"/>
  <c r="S61" i="54" s="1"/>
  <c r="N61" i="54"/>
  <c r="O61" i="54" s="1"/>
  <c r="U60" i="54"/>
  <c r="T60" i="54"/>
  <c r="V60" i="54" s="1"/>
  <c r="R60" i="54"/>
  <c r="S60" i="54" s="1"/>
  <c r="N60" i="54"/>
  <c r="O60" i="54" s="1"/>
  <c r="U59" i="54"/>
  <c r="T59" i="54"/>
  <c r="R59" i="54"/>
  <c r="S59" i="54" s="1"/>
  <c r="N59" i="54"/>
  <c r="O59" i="54" s="1"/>
  <c r="U58" i="54"/>
  <c r="T58" i="54"/>
  <c r="R58" i="54"/>
  <c r="S58" i="54" s="1"/>
  <c r="N58" i="54"/>
  <c r="O58" i="54" s="1"/>
  <c r="U57" i="54"/>
  <c r="T57" i="54"/>
  <c r="V57" i="54" s="1"/>
  <c r="R57" i="54"/>
  <c r="S57" i="54" s="1"/>
  <c r="N57" i="54"/>
  <c r="O57" i="54" s="1"/>
  <c r="U56" i="54"/>
  <c r="T56" i="54"/>
  <c r="V56" i="54" s="1"/>
  <c r="R56" i="54"/>
  <c r="S56" i="54" s="1"/>
  <c r="N56" i="54"/>
  <c r="O56" i="54" s="1"/>
  <c r="U55" i="54"/>
  <c r="T55" i="54"/>
  <c r="R55" i="54"/>
  <c r="S55" i="54" s="1"/>
  <c r="N55" i="54"/>
  <c r="O55" i="54" s="1"/>
  <c r="U54" i="54"/>
  <c r="T54" i="54"/>
  <c r="V54" i="54" s="1"/>
  <c r="R54" i="54"/>
  <c r="S54" i="54" s="1"/>
  <c r="N54" i="54"/>
  <c r="O54" i="54" s="1"/>
  <c r="U53" i="54"/>
  <c r="T53" i="54"/>
  <c r="S53" i="54"/>
  <c r="N53" i="54"/>
  <c r="O53" i="54" s="1"/>
  <c r="U52" i="54"/>
  <c r="T52" i="54"/>
  <c r="S52" i="54"/>
  <c r="N52" i="54"/>
  <c r="O52" i="54" s="1"/>
  <c r="U51" i="54"/>
  <c r="T51" i="54"/>
  <c r="R51" i="54"/>
  <c r="S51" i="54" s="1"/>
  <c r="N51" i="54"/>
  <c r="O51" i="54" s="1"/>
  <c r="U50" i="54"/>
  <c r="T50" i="54"/>
  <c r="V50" i="54" s="1"/>
  <c r="S50" i="54"/>
  <c r="N50" i="54"/>
  <c r="O50" i="54" s="1"/>
  <c r="U49" i="54"/>
  <c r="T49" i="54"/>
  <c r="S49" i="54"/>
  <c r="O49" i="54"/>
  <c r="U48" i="54"/>
  <c r="T48" i="54"/>
  <c r="V48" i="54" s="1"/>
  <c r="R48" i="54"/>
  <c r="S48" i="54" s="1"/>
  <c r="N48" i="54"/>
  <c r="O48" i="54" s="1"/>
  <c r="U47" i="54"/>
  <c r="T47" i="54"/>
  <c r="V47" i="54" s="1"/>
  <c r="S47" i="54"/>
  <c r="O47" i="54"/>
  <c r="U46" i="54"/>
  <c r="T46" i="54"/>
  <c r="V46" i="54" s="1"/>
  <c r="R46" i="54"/>
  <c r="S46" i="54" s="1"/>
  <c r="N46" i="54"/>
  <c r="O46" i="54" s="1"/>
  <c r="U45" i="54"/>
  <c r="T45" i="54"/>
  <c r="S45" i="54"/>
  <c r="O45" i="54"/>
  <c r="U44" i="54"/>
  <c r="T44" i="54"/>
  <c r="R44" i="54"/>
  <c r="S44" i="54" s="1"/>
  <c r="N44" i="54"/>
  <c r="O44" i="54" s="1"/>
  <c r="U43" i="54"/>
  <c r="T43" i="54"/>
  <c r="R43" i="54"/>
  <c r="S43" i="54" s="1"/>
  <c r="N43" i="54"/>
  <c r="O43" i="54" s="1"/>
  <c r="U42" i="54"/>
  <c r="T42" i="54"/>
  <c r="V42" i="54" s="1"/>
  <c r="R42" i="54"/>
  <c r="S42" i="54" s="1"/>
  <c r="N42" i="54"/>
  <c r="O42" i="54" s="1"/>
  <c r="U41" i="54"/>
  <c r="T41" i="54"/>
  <c r="R41" i="54"/>
  <c r="S41" i="54" s="1"/>
  <c r="N41" i="54"/>
  <c r="O41" i="54" s="1"/>
  <c r="U40" i="54"/>
  <c r="T40" i="54"/>
  <c r="R40" i="54"/>
  <c r="S40" i="54" s="1"/>
  <c r="N40" i="54"/>
  <c r="O40" i="54" s="1"/>
  <c r="U39" i="54"/>
  <c r="T39" i="54"/>
  <c r="R39" i="54"/>
  <c r="S39" i="54" s="1"/>
  <c r="N39" i="54"/>
  <c r="O39" i="54" s="1"/>
  <c r="U38" i="54"/>
  <c r="T38" i="54"/>
  <c r="V38" i="54" s="1"/>
  <c r="S38" i="54"/>
  <c r="N38" i="54"/>
  <c r="O38" i="54" s="1"/>
  <c r="U37" i="54"/>
  <c r="T37" i="54"/>
  <c r="V37" i="54" s="1"/>
  <c r="R37" i="54"/>
  <c r="S37" i="54" s="1"/>
  <c r="N37" i="54"/>
  <c r="O37" i="54" s="1"/>
  <c r="U36" i="54"/>
  <c r="T36" i="54"/>
  <c r="V36" i="54" s="1"/>
  <c r="R36" i="54"/>
  <c r="S36" i="54" s="1"/>
  <c r="O36" i="54"/>
  <c r="N36" i="54"/>
  <c r="U35" i="54"/>
  <c r="T35" i="54"/>
  <c r="R35" i="54"/>
  <c r="S35" i="54" s="1"/>
  <c r="O35" i="54"/>
  <c r="U34" i="54"/>
  <c r="T34" i="54"/>
  <c r="S34" i="54"/>
  <c r="R34" i="54"/>
  <c r="N34" i="54"/>
  <c r="O34" i="54" s="1"/>
  <c r="U33" i="54"/>
  <c r="T33" i="54"/>
  <c r="R33" i="54"/>
  <c r="S33" i="54" s="1"/>
  <c r="O33" i="54"/>
  <c r="U32" i="54"/>
  <c r="T32" i="54"/>
  <c r="R32" i="54"/>
  <c r="S32" i="54" s="1"/>
  <c r="N32" i="54"/>
  <c r="O32" i="54" s="1"/>
  <c r="U31" i="54"/>
  <c r="T31" i="54"/>
  <c r="R31" i="54"/>
  <c r="S31" i="54" s="1"/>
  <c r="O31" i="54"/>
  <c r="U30" i="54"/>
  <c r="T30" i="54"/>
  <c r="R30" i="54"/>
  <c r="S30" i="54" s="1"/>
  <c r="N30" i="54"/>
  <c r="O30" i="54" s="1"/>
  <c r="U29" i="54"/>
  <c r="T29" i="54"/>
  <c r="V29" i="54" s="1"/>
  <c r="R29" i="54"/>
  <c r="S29" i="54" s="1"/>
  <c r="N29" i="54"/>
  <c r="O29" i="54" s="1"/>
  <c r="U26" i="54"/>
  <c r="T26" i="54"/>
  <c r="V26" i="54" s="1"/>
  <c r="S26" i="54"/>
  <c r="N26" i="54"/>
  <c r="O26" i="54" s="1"/>
  <c r="U25" i="54"/>
  <c r="T25" i="54"/>
  <c r="V25" i="54" s="1"/>
  <c r="R25" i="54"/>
  <c r="S25" i="54" s="1"/>
  <c r="N25" i="54"/>
  <c r="O25" i="54" s="1"/>
  <c r="U24" i="54"/>
  <c r="T24" i="54"/>
  <c r="S24" i="54"/>
  <c r="N24" i="54"/>
  <c r="O24" i="54" s="1"/>
  <c r="U23" i="54"/>
  <c r="T23" i="54"/>
  <c r="S23" i="54"/>
  <c r="O23" i="54"/>
  <c r="N23" i="54"/>
  <c r="U22" i="54"/>
  <c r="T22" i="54"/>
  <c r="S22" i="54"/>
  <c r="N22" i="54"/>
  <c r="O22" i="54" s="1"/>
  <c r="U21" i="54"/>
  <c r="T21" i="54"/>
  <c r="V21" i="54" s="1"/>
  <c r="S21" i="54"/>
  <c r="R21" i="54"/>
  <c r="N21" i="54"/>
  <c r="O21" i="54" s="1"/>
  <c r="U20" i="54"/>
  <c r="T20" i="54"/>
  <c r="R20" i="54"/>
  <c r="S20" i="54" s="1"/>
  <c r="N20" i="54"/>
  <c r="O20" i="54" s="1"/>
  <c r="U19" i="54"/>
  <c r="T19" i="54"/>
  <c r="R19" i="54"/>
  <c r="S19" i="54" s="1"/>
  <c r="N19" i="54"/>
  <c r="O19" i="54" s="1"/>
  <c r="U18" i="54"/>
  <c r="T18" i="54"/>
  <c r="V18" i="54" s="1"/>
  <c r="R18" i="54"/>
  <c r="S18" i="54" s="1"/>
  <c r="N18" i="54"/>
  <c r="O18" i="54" s="1"/>
  <c r="U17" i="54"/>
  <c r="T17" i="54"/>
  <c r="V17" i="54" s="1"/>
  <c r="R17" i="54"/>
  <c r="S17" i="54" s="1"/>
  <c r="N17" i="54"/>
  <c r="O17" i="54" s="1"/>
  <c r="U16" i="54"/>
  <c r="T16" i="54"/>
  <c r="V16" i="54" s="1"/>
  <c r="R16" i="54"/>
  <c r="S16" i="54" s="1"/>
  <c r="N16" i="54"/>
  <c r="O16" i="54" s="1"/>
  <c r="U38" i="57"/>
  <c r="T38" i="57"/>
  <c r="R38" i="57"/>
  <c r="S38" i="57" s="1"/>
  <c r="N38" i="57"/>
  <c r="O38" i="57" s="1"/>
  <c r="U37" i="57"/>
  <c r="T37" i="57"/>
  <c r="R37" i="57"/>
  <c r="S37" i="57" s="1"/>
  <c r="N37" i="57"/>
  <c r="O37" i="57" s="1"/>
  <c r="U36" i="57"/>
  <c r="T36" i="57"/>
  <c r="R36" i="57"/>
  <c r="S36" i="57" s="1"/>
  <c r="N36" i="57"/>
  <c r="O36" i="57" s="1"/>
  <c r="U35" i="57"/>
  <c r="T35" i="57"/>
  <c r="R35" i="57"/>
  <c r="S35" i="57" s="1"/>
  <c r="N35" i="57"/>
  <c r="O35" i="57" s="1"/>
  <c r="U34" i="57"/>
  <c r="T34" i="57"/>
  <c r="S34" i="57"/>
  <c r="O34" i="57"/>
  <c r="U33" i="57"/>
  <c r="T33" i="57"/>
  <c r="R33" i="57"/>
  <c r="S33" i="57" s="1"/>
  <c r="N33" i="57"/>
  <c r="O33" i="57" s="1"/>
  <c r="U32" i="57"/>
  <c r="T32" i="57"/>
  <c r="R32" i="57"/>
  <c r="S32" i="57" s="1"/>
  <c r="N32" i="57"/>
  <c r="O32" i="57" s="1"/>
  <c r="U31" i="57"/>
  <c r="T31" i="57"/>
  <c r="R31" i="57"/>
  <c r="S31" i="57" s="1"/>
  <c r="N31" i="57"/>
  <c r="O31" i="57" s="1"/>
  <c r="U30" i="57"/>
  <c r="T30" i="57"/>
  <c r="R30" i="57"/>
  <c r="S30" i="57" s="1"/>
  <c r="N30" i="57"/>
  <c r="O30" i="57" s="1"/>
  <c r="U29" i="57"/>
  <c r="T29" i="57"/>
  <c r="R29" i="57"/>
  <c r="S29" i="57" s="1"/>
  <c r="N29" i="57"/>
  <c r="O29" i="57" s="1"/>
  <c r="U28" i="57"/>
  <c r="T28" i="57"/>
  <c r="R28" i="57"/>
  <c r="S28" i="57" s="1"/>
  <c r="N28" i="57"/>
  <c r="O28" i="57" s="1"/>
  <c r="U27" i="57"/>
  <c r="T27" i="57"/>
  <c r="R27" i="57"/>
  <c r="S27" i="57" s="1"/>
  <c r="N27" i="57"/>
  <c r="O27" i="57" s="1"/>
  <c r="U26" i="57"/>
  <c r="T26" i="57"/>
  <c r="R26" i="57"/>
  <c r="S26" i="57" s="1"/>
  <c r="N26" i="57"/>
  <c r="O26" i="57" s="1"/>
  <c r="N24" i="57"/>
  <c r="O24" i="57" s="1"/>
  <c r="U24" i="57"/>
  <c r="R24" i="57"/>
  <c r="S24" i="57" s="1"/>
  <c r="T24" i="57"/>
  <c r="S79" i="54" l="1"/>
  <c r="U39" i="57"/>
  <c r="U79" i="54"/>
  <c r="V19" i="54"/>
  <c r="V79" i="54" s="1"/>
  <c r="V20" i="54"/>
  <c r="S39" i="57"/>
  <c r="T39" i="57"/>
  <c r="V28" i="57"/>
  <c r="V29" i="57"/>
  <c r="V31" i="57"/>
  <c r="V32" i="57"/>
  <c r="V33" i="57"/>
  <c r="V37" i="57"/>
  <c r="O39" i="57"/>
  <c r="V78" i="54"/>
  <c r="V69" i="54"/>
  <c r="V64" i="54"/>
  <c r="V52" i="54"/>
  <c r="V33" i="54"/>
  <c r="V23" i="54"/>
  <c r="V22" i="54"/>
  <c r="V68" i="54"/>
  <c r="V24" i="54"/>
  <c r="V49" i="54"/>
  <c r="V45" i="54"/>
  <c r="V75" i="54"/>
  <c r="V74" i="54"/>
  <c r="V71" i="54"/>
  <c r="V70" i="54"/>
  <c r="V67" i="54"/>
  <c r="V66" i="54"/>
  <c r="V59" i="54"/>
  <c r="V58" i="54"/>
  <c r="V55" i="54"/>
  <c r="V51" i="54"/>
  <c r="V44" i="54"/>
  <c r="V43" i="54"/>
  <c r="V41" i="54"/>
  <c r="V39" i="54"/>
  <c r="V40" i="54"/>
  <c r="V38" i="57"/>
  <c r="V36" i="57"/>
  <c r="V35" i="57"/>
  <c r="V34" i="57"/>
  <c r="V30" i="57"/>
  <c r="V24" i="57"/>
  <c r="V32" i="54"/>
  <c r="V31" i="54"/>
  <c r="V34" i="54"/>
  <c r="V35" i="54"/>
  <c r="V30" i="54"/>
  <c r="V53" i="54"/>
  <c r="V27" i="57"/>
  <c r="V26" i="57"/>
  <c r="V39" i="57" l="1"/>
  <c r="I17" i="54"/>
  <c r="I16" i="54"/>
  <c r="F11" i="59"/>
  <c r="F10" i="59"/>
  <c r="F9" i="59"/>
  <c r="F12" i="59" l="1"/>
  <c r="D34" i="57" l="1"/>
  <c r="D32" i="57"/>
  <c r="D30" i="57"/>
  <c r="D29" i="57"/>
  <c r="D21" i="57"/>
  <c r="D20" i="57"/>
  <c r="A19" i="57"/>
  <c r="A21" i="57" s="1"/>
  <c r="A22" i="57" s="1"/>
  <c r="D18" i="57"/>
  <c r="B18" i="57"/>
  <c r="B23" i="57" l="1"/>
  <c r="B24" i="57" s="1"/>
  <c r="B25" i="57" s="1"/>
  <c r="B26" i="57" s="1"/>
  <c r="B27" i="57" s="1"/>
  <c r="A28" i="57"/>
  <c r="B20" i="57"/>
  <c r="A31" i="57" l="1"/>
  <c r="B29" i="57"/>
  <c r="B30" i="57" s="1"/>
  <c r="E69" i="54"/>
  <c r="A18" i="54"/>
  <c r="A27" i="54" s="1"/>
  <c r="A38" i="54" s="1"/>
  <c r="B16" i="54"/>
  <c r="B17" i="54" s="1"/>
  <c r="I69" i="54" l="1"/>
  <c r="G69" i="54"/>
  <c r="G79" i="54" s="1"/>
  <c r="B32" i="57"/>
  <c r="A33" i="57"/>
  <c r="B29" i="54"/>
  <c r="B30" i="54" s="1"/>
  <c r="B31" i="54" s="1"/>
  <c r="B32" i="54" s="1"/>
  <c r="B33" i="54" s="1"/>
  <c r="B34" i="54" s="1"/>
  <c r="B35" i="54" s="1"/>
  <c r="B36" i="54" s="1"/>
  <c r="B37" i="54" s="1"/>
  <c r="A39" i="54"/>
  <c r="B19" i="54"/>
  <c r="B20" i="54" s="1"/>
  <c r="B21" i="54" s="1"/>
  <c r="B22" i="54" s="1"/>
  <c r="B23" i="54" s="1"/>
  <c r="B24" i="54" s="1"/>
  <c r="B25" i="54" s="1"/>
  <c r="B26" i="54" s="1"/>
  <c r="J69" i="54" l="1"/>
  <c r="J79" i="54" s="1"/>
  <c r="I79" i="54"/>
  <c r="A35" i="57"/>
  <c r="A36" i="57" s="1"/>
  <c r="A37" i="57" s="1"/>
  <c r="A38" i="57" s="1"/>
  <c r="B34" i="57"/>
  <c r="B41" i="54"/>
  <c r="B42" i="54" s="1"/>
  <c r="B43" i="54" s="1"/>
  <c r="B45" i="54" s="1"/>
  <c r="B46" i="54" s="1"/>
  <c r="B47" i="54" s="1"/>
  <c r="B48" i="54" s="1"/>
  <c r="B49" i="54" s="1"/>
  <c r="A50" i="54"/>
  <c r="A51" i="54" s="1"/>
  <c r="B52" i="54" s="1"/>
  <c r="B53" i="54" s="1"/>
  <c r="B54" i="54" s="1"/>
  <c r="A57" i="54" l="1"/>
  <c r="A59" i="54" s="1"/>
  <c r="B55" i="54"/>
  <c r="B56" i="54"/>
  <c r="B58" i="54" l="1"/>
  <c r="B60" i="54"/>
  <c r="B61" i="54" s="1"/>
  <c r="B62" i="54" s="1"/>
  <c r="B63" i="54" s="1"/>
  <c r="A68" i="54"/>
  <c r="A69" i="54" s="1"/>
  <c r="A70" i="54" s="1"/>
  <c r="A71" i="54" s="1"/>
  <c r="A72" i="54" s="1"/>
  <c r="B73" i="54" l="1"/>
  <c r="B74" i="54" s="1"/>
  <c r="A75" i="54"/>
  <c r="A76" i="54" s="1"/>
  <c r="A77" i="54" s="1"/>
  <c r="A78" i="54" s="1"/>
  <c r="B67" i="54"/>
  <c r="B64" i="54"/>
  <c r="B65" i="54" l="1"/>
  <c r="B66" i="54" s="1"/>
</calcChain>
</file>

<file path=xl/sharedStrings.xml><?xml version="1.0" encoding="utf-8"?>
<sst xmlns="http://schemas.openxmlformats.org/spreadsheetml/2006/main" count="1549" uniqueCount="367">
  <si>
    <t>DESCRIPTION</t>
  </si>
  <si>
    <t>UNIT</t>
  </si>
  <si>
    <t>QTY</t>
  </si>
  <si>
    <t>Job.</t>
  </si>
  <si>
    <t>Nos.</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</si>
  <si>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</si>
  <si>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</si>
  <si>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</si>
  <si>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</si>
  <si>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</si>
  <si>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</si>
  <si>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</si>
  <si>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</si>
  <si>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</si>
  <si>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</si>
  <si>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</si>
  <si>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</si>
  <si>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</si>
  <si>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</si>
  <si>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</si>
  <si>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</si>
  <si>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</si>
  <si>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</si>
  <si>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</si>
  <si>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</si>
  <si>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</si>
  <si>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</si>
  <si>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</si>
  <si>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</si>
  <si>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</si>
  <si>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</si>
  <si>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</si>
  <si>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</si>
  <si>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</si>
  <si>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</si>
  <si>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</si>
  <si>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</si>
  <si>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</si>
  <si>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</si>
  <si>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</si>
  <si>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</si>
  <si>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</si>
  <si>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</si>
  <si>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Engineer's Estimate</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</si>
  <si>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</si>
  <si>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</si>
  <si>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</si>
  <si>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</si>
  <si>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</si>
  <si>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</si>
  <si>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</si>
  <si>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</si>
  <si>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</si>
  <si>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</si>
  <si>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</si>
  <si>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</si>
  <si>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</si>
  <si>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</si>
  <si>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</si>
  <si>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</si>
  <si>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</si>
  <si>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</si>
  <si>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</si>
  <si>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</si>
  <si>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</si>
  <si>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</si>
  <si>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</si>
  <si>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</si>
  <si>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</si>
  <si>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</si>
  <si>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</si>
  <si>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</si>
  <si>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</si>
  <si>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</si>
  <si>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</si>
  <si>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</si>
  <si>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Bill of Quantities</t>
  </si>
  <si>
    <r>
      <t xml:space="preserve">Unloading, rigging, lifting, placement, installation, testing and commissioning of </t>
    </r>
    <r>
      <rPr>
        <b/>
        <sz val="10"/>
        <rFont val="Calibri"/>
        <family val="2"/>
        <scheme val="minor"/>
      </rPr>
      <t>(OWNER SUPPLIED)</t>
    </r>
    <r>
      <rPr>
        <sz val="10"/>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</si>
  <si>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Calibri"/>
        <family val="2"/>
        <scheme val="minor"/>
      </rPr>
      <t>(OWNER SUPPLIED)</t>
    </r>
    <r>
      <rPr>
        <sz val="1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</si>
  <si>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0"/>
        <rFont val="Calibri"/>
        <family val="2"/>
        <scheme val="minor"/>
      </rPr>
      <t xml:space="preserve"> for VRF Units</t>
    </r>
    <r>
      <rPr>
        <sz val="1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</si>
  <si>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0"/>
        <rFont val="Calibri"/>
        <family val="2"/>
        <scheme val="minor"/>
      </rPr>
      <t>VRF Units</t>
    </r>
    <r>
      <rPr>
        <sz val="10"/>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</si>
  <si>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0"/>
        <rFont val="Calibri"/>
        <family val="2"/>
        <scheme val="minor"/>
      </rPr>
      <t xml:space="preserve"> for Split Units</t>
    </r>
    <r>
      <rPr>
        <sz val="10"/>
        <rFont val="Calibri"/>
        <family val="2"/>
        <scheme val="minor"/>
      </rPr>
      <t xml:space="preserve"> (liquid + gas) with 1/2" thick expended rubber foam insulation, PVC tape wrapping + </t>
    </r>
    <r>
      <rPr>
        <b/>
        <sz val="10"/>
        <rFont val="Calibri"/>
        <family val="2"/>
        <scheme val="minor"/>
      </rPr>
      <t>control wiring</t>
    </r>
    <r>
      <rPr>
        <sz val="1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</si>
  <si>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0"/>
        <rFont val="Calibri"/>
        <family val="2"/>
        <scheme val="minor"/>
      </rPr>
      <t xml:space="preserve">(OWNER SUPPLIED) </t>
    </r>
    <r>
      <rPr>
        <sz val="10"/>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</si>
  <si>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SR.NO.</t>
  </si>
  <si>
    <t>AMOUNT
 PAK Rs.</t>
  </si>
  <si>
    <t>ACMV WORKS</t>
  </si>
  <si>
    <t>Rs.</t>
  </si>
  <si>
    <t>FSS WORKS</t>
  </si>
  <si>
    <t>Total Work:  Rs.</t>
  </si>
  <si>
    <t>TriFit Gym</t>
  </si>
  <si>
    <t>COM-01,  CLIFTON KARACHI.</t>
  </si>
  <si>
    <t>Rft.</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</si>
  <si>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</si>
  <si>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</si>
  <si>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</si>
  <si>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</si>
  <si>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</si>
  <si>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</si>
  <si>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</si>
  <si>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</si>
  <si>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</si>
  <si>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</si>
  <si>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</si>
  <si>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</si>
  <si>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</si>
  <si>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</si>
  <si>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r>
      <t>Type Class B&amp;C FX-3  (5 Kg. CO</t>
    </r>
    <r>
      <rPr>
        <sz val="8"/>
        <rFont val="Calibri"/>
        <family val="2"/>
      </rPr>
      <t>2</t>
    </r>
    <r>
      <rPr>
        <sz val="10"/>
        <rFont val="Calibri"/>
        <family val="2"/>
      </rPr>
      <t xml:space="preserve"> Carbon Dioxide Gas)</t>
    </r>
  </si>
  <si>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</si>
  <si>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</si>
  <si>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</si>
  <si>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</si>
  <si>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</si>
  <si>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</si>
  <si>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</si>
  <si>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</si>
  <si>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</si>
  <si>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</si>
  <si>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BILL OF QUANTITIES</t>
  </si>
  <si>
    <t>S. #</t>
  </si>
  <si>
    <t>Description</t>
  </si>
  <si>
    <t>Unit</t>
  </si>
  <si>
    <t>Qty</t>
  </si>
  <si>
    <t>Labour Rate</t>
  </si>
  <si>
    <t>Amount</t>
  </si>
  <si>
    <t>Dismantling of copper piping from room area &amp; installation of copper piping in corridor area.</t>
  </si>
  <si>
    <t>Job</t>
  </si>
  <si>
    <t>Dismantling of G.I Ducting &amp; installation of G.I Ducting in corridor area.</t>
  </si>
  <si>
    <t>Total Amount Rs.</t>
  </si>
  <si>
    <t>HVAC VARIATION</t>
  </si>
  <si>
    <t>Variation of Copper Pipe &amp; G.I ducting  - TRIFIT COM-1 Karachi</t>
  </si>
  <si>
    <t>VARIATION ORDER</t>
  </si>
  <si>
    <t>Supply</t>
  </si>
  <si>
    <t>Installation</t>
  </si>
  <si>
    <t>Rate</t>
  </si>
  <si>
    <t>Total        Amount Rs.</t>
  </si>
  <si>
    <t>Supply (% age)</t>
  </si>
  <si>
    <t>Previous</t>
  </si>
  <si>
    <t>Current</t>
  </si>
  <si>
    <t>Total</t>
  </si>
  <si>
    <t>Installation (% age)</t>
  </si>
  <si>
    <t>Total Amount</t>
  </si>
  <si>
    <t>Total     Amount Rs.</t>
  </si>
  <si>
    <t>Supply (%age)</t>
  </si>
  <si>
    <t>Installation(%age)</t>
  </si>
  <si>
    <t>As per site QTY</t>
  </si>
  <si>
    <t>This Bill Qty.</t>
  </si>
  <si>
    <t>SECOND FLOOR</t>
  </si>
  <si>
    <t>FIRST FLOOR</t>
  </si>
  <si>
    <t>GF-CSU-01-E</t>
  </si>
  <si>
    <t>GROUND FLOOR</t>
  </si>
  <si>
    <t>CASSETTE TYPE UNITS</t>
  </si>
  <si>
    <t>H/D</t>
  </si>
  <si>
    <t>L</t>
  </si>
  <si>
    <t>Total Quantity</t>
  </si>
  <si>
    <t>Measurement</t>
  </si>
  <si>
    <t xml:space="preserve">B.O.Q Item </t>
  </si>
  <si>
    <t>Prepared by</t>
  </si>
  <si>
    <t>Contractor:-  NEC</t>
  </si>
  <si>
    <t>Drawing No.</t>
  </si>
  <si>
    <t>Client :- TRIFIT LIMITED-T1 GYM</t>
  </si>
  <si>
    <t>Date:</t>
  </si>
  <si>
    <t>TRIFIT LIMITED-T1 GYM CLIFTON KARACHI</t>
  </si>
  <si>
    <t>Project :-  ASPL/1189-TRIFIT LIMITED-T1</t>
  </si>
  <si>
    <t>Measurement Sheet For Running Bill.</t>
  </si>
  <si>
    <t>Pioneer Services</t>
  </si>
  <si>
    <t>Copper Pipe-12-TON</t>
  </si>
  <si>
    <t>5/8"</t>
  </si>
  <si>
    <t>3/8"</t>
  </si>
  <si>
    <t>1/2"</t>
  </si>
  <si>
    <t>1-1/8"</t>
  </si>
  <si>
    <t>Copper Pipe-24-TON</t>
  </si>
  <si>
    <t>3/4"</t>
  </si>
  <si>
    <t>Copper Pipe-4-TON</t>
  </si>
  <si>
    <t>W</t>
  </si>
  <si>
    <t>G.I CABLE TRAY</t>
  </si>
  <si>
    <t>Cable Tray (6"x4")</t>
  </si>
  <si>
    <t>Sqft.</t>
  </si>
  <si>
    <t>Cable Tray (10"x4")</t>
  </si>
  <si>
    <t>Drain Pipe</t>
  </si>
  <si>
    <t>1" Dia</t>
  </si>
  <si>
    <t>1.25" Dia</t>
  </si>
  <si>
    <t xml:space="preserve">Exhaust &amp; Fresh Air Duct </t>
  </si>
  <si>
    <t>Neck       (12*4)</t>
  </si>
  <si>
    <t>Duct        (12*4)</t>
  </si>
  <si>
    <t>End Cap  (12*4)</t>
  </si>
  <si>
    <t>Neck        (12*6)</t>
  </si>
  <si>
    <t>Duct        (12*6)</t>
  </si>
  <si>
    <t>End Cap  (12*6)</t>
  </si>
  <si>
    <t>Duct        (14*10)</t>
  </si>
  <si>
    <t>Reducer (14+10)/2 (12+4)/2</t>
  </si>
  <si>
    <t>Neck       (8*4)</t>
  </si>
  <si>
    <t>Duct        (8*4)</t>
  </si>
  <si>
    <t>End Cap  (8*4)</t>
  </si>
  <si>
    <t>Duct       (14*8)</t>
  </si>
  <si>
    <t>Reducer (14+8)/2 (14+4)/2</t>
  </si>
  <si>
    <t>Duct       (14*4)</t>
  </si>
  <si>
    <t>End Cap (14*4)</t>
  </si>
  <si>
    <t>Neck      (14*4)</t>
  </si>
  <si>
    <t>Neck      (10*10)</t>
  </si>
  <si>
    <t>Duct       (10*10)</t>
  </si>
  <si>
    <t>Duct        (18*10)</t>
  </si>
  <si>
    <t>Reducer (18+10)/2 (16+10)/2</t>
  </si>
  <si>
    <t>Duct        (16*10)</t>
  </si>
  <si>
    <t>End Cap  (16*10)</t>
  </si>
  <si>
    <t>Neck       (16*8)</t>
  </si>
  <si>
    <t>Duct       (16*8)</t>
  </si>
  <si>
    <t>End Cap  (16*8)</t>
  </si>
  <si>
    <t>Duct       (8*4)</t>
  </si>
  <si>
    <t>Neck       (18*6)</t>
  </si>
  <si>
    <t>Duct        (18*6)</t>
  </si>
  <si>
    <t>End Cap  (18*6)</t>
  </si>
  <si>
    <t>Duct       (14*10)</t>
  </si>
  <si>
    <t>Neck       (24*4)</t>
  </si>
  <si>
    <t>Duct       (24*4)</t>
  </si>
  <si>
    <t>End Cap (24*4)</t>
  </si>
  <si>
    <t>End Cap  (14*10)</t>
  </si>
  <si>
    <t>Offset     (18*6)</t>
  </si>
  <si>
    <t>Neck        (18*6)</t>
  </si>
  <si>
    <t>Sq.ft</t>
  </si>
  <si>
    <r>
      <t xml:space="preserve">Elbow     (12*4)  </t>
    </r>
    <r>
      <rPr>
        <b/>
        <sz val="30"/>
        <color indexed="8"/>
        <rFont val="Arial"/>
        <family val="2"/>
      </rPr>
      <t>L</t>
    </r>
    <r>
      <rPr>
        <sz val="30"/>
        <color indexed="8"/>
        <rFont val="Arial"/>
        <family val="2"/>
      </rPr>
      <t xml:space="preserve"> (2.33+.75 /2)</t>
    </r>
  </si>
  <si>
    <t>Neck       (8*6)</t>
  </si>
  <si>
    <t>Duct        (8*6)</t>
  </si>
  <si>
    <t>End Cap  (8*6)</t>
  </si>
  <si>
    <t>Neck       (12*10)</t>
  </si>
  <si>
    <t>Duct        (12*10)</t>
  </si>
  <si>
    <t>Reducer (12+10)/2 (10+10)/2</t>
  </si>
  <si>
    <t>Duct        (10*10)</t>
  </si>
  <si>
    <r>
      <t xml:space="preserve">Elbow     (10*10)  </t>
    </r>
    <r>
      <rPr>
        <b/>
        <sz val="30"/>
        <color indexed="8"/>
        <rFont val="Arial"/>
        <family val="2"/>
      </rPr>
      <t>L</t>
    </r>
    <r>
      <rPr>
        <sz val="30"/>
        <color indexed="8"/>
        <rFont val="Arial"/>
        <family val="2"/>
      </rPr>
      <t xml:space="preserve"> (2.08+.75 /2)</t>
    </r>
  </si>
  <si>
    <t>Reducer (10+10)/2 (8+8)/2</t>
  </si>
  <si>
    <t>Duct        (8*8)</t>
  </si>
  <si>
    <t>Reducer (8+8)/2 (8+4)/2</t>
  </si>
  <si>
    <t>Reducer (8+6)/2 (8+4)/2</t>
  </si>
  <si>
    <t>Duct        (14*8)</t>
  </si>
  <si>
    <r>
      <t xml:space="preserve">Elbow     (14*8)  </t>
    </r>
    <r>
      <rPr>
        <b/>
        <sz val="30"/>
        <color indexed="8"/>
        <rFont val="Arial"/>
        <family val="2"/>
      </rPr>
      <t>L</t>
    </r>
    <r>
      <rPr>
        <sz val="30"/>
        <color indexed="8"/>
        <rFont val="Arial"/>
        <family val="2"/>
      </rPr>
      <t xml:space="preserve"> (1.41+.5 /2)</t>
    </r>
  </si>
  <si>
    <t>Duct        (14*4)</t>
  </si>
  <si>
    <t>End Cap  (14*4)</t>
  </si>
  <si>
    <t>Neck       (14*6)</t>
  </si>
  <si>
    <t>Duct        (14*6)</t>
  </si>
  <si>
    <t>End Cap  (14*6)</t>
  </si>
  <si>
    <t>Neck        (14*8)</t>
  </si>
  <si>
    <t>End Cap  (14*8)</t>
  </si>
  <si>
    <t>Duct        (16*12)</t>
  </si>
  <si>
    <t>Reducer (16+12)/2 (14+6)/2</t>
  </si>
  <si>
    <t>Neck       (10*6)</t>
  </si>
  <si>
    <t>Duct        (10*6)</t>
  </si>
  <si>
    <t>End Cap  (10*6)</t>
  </si>
  <si>
    <t>Duct       (16*10)</t>
  </si>
  <si>
    <t>Reducer (16+10)/2 (16+6)/2</t>
  </si>
  <si>
    <t>Duct       (16*6)</t>
  </si>
  <si>
    <t>End Cap (16*6)</t>
  </si>
  <si>
    <t>Neck      (16*6)</t>
  </si>
  <si>
    <t>Neck      (12*12)</t>
  </si>
  <si>
    <t>Duct       (12*12)</t>
  </si>
  <si>
    <t>Duct        (20*12)</t>
  </si>
  <si>
    <t>Reducer (20+12)/2 (18+12)/2</t>
  </si>
  <si>
    <t>Duct        (18*12)</t>
  </si>
  <si>
    <t>End Cap  (18*12)</t>
  </si>
  <si>
    <t>Neck       (18*10)</t>
  </si>
  <si>
    <t>Duct       (18*10)</t>
  </si>
  <si>
    <t>End Cap  (18*10)</t>
  </si>
  <si>
    <t>Duct       (10*6)</t>
  </si>
  <si>
    <t>Neck       (20*8)</t>
  </si>
  <si>
    <t>Duct        (20*8)</t>
  </si>
  <si>
    <t>End Cap  (20*8)</t>
  </si>
  <si>
    <t>Duct       (16*12)</t>
  </si>
  <si>
    <t>Neck       (26*6)</t>
  </si>
  <si>
    <t>Duct       (26*6)</t>
  </si>
  <si>
    <t>End Cap (26*6)</t>
  </si>
  <si>
    <t>End Cap  (16*12)</t>
  </si>
  <si>
    <t>Offset     (20*8)</t>
  </si>
  <si>
    <t>Neck        (20*8)</t>
  </si>
  <si>
    <t>Exhaust &amp; Fresh Air Duct   (Insulation Pocket)</t>
  </si>
  <si>
    <t>Duct       (12*10)</t>
  </si>
  <si>
    <t>Duct       (10*8)</t>
  </si>
  <si>
    <t>Duct       (20*8)</t>
  </si>
  <si>
    <t>Exhaust &amp; Fresh Air Duct   (DISMANTLING)</t>
  </si>
  <si>
    <t>Neck        (12*4)</t>
  </si>
  <si>
    <t>Duct         (12*4)</t>
  </si>
  <si>
    <t>End Cap   (12*4)</t>
  </si>
  <si>
    <t>Neck         (8*4)</t>
  </si>
  <si>
    <t>Duct          (8*4)</t>
  </si>
  <si>
    <t>End Cap    (8*4)</t>
  </si>
  <si>
    <t>Duct         (12*6)</t>
  </si>
  <si>
    <t>End Cap   (12*6)</t>
  </si>
  <si>
    <t>Duct         (14*10)</t>
  </si>
  <si>
    <t>End Cap   (14*10)</t>
  </si>
  <si>
    <t>Neck        (12*8)</t>
  </si>
  <si>
    <t>Duct         (12*8)</t>
  </si>
  <si>
    <t>Reducer (12+8)/2 (10+8)/2</t>
  </si>
  <si>
    <t>Duct         (10*8)</t>
  </si>
  <si>
    <t>Reducer (10+8)/2 (8+8)/2</t>
  </si>
  <si>
    <t>Duct         (8*8)</t>
  </si>
  <si>
    <t>Reducer (8+8)/2 (8+6)/2</t>
  </si>
  <si>
    <t>Duct         (8*6)</t>
  </si>
  <si>
    <t>End Cap   (8*6)</t>
  </si>
  <si>
    <t>Neck         (14*4)</t>
  </si>
  <si>
    <t>Duct          (14*4)</t>
  </si>
  <si>
    <t>End Cap    (14*4)</t>
  </si>
  <si>
    <t>Duct          (14*8)</t>
  </si>
  <si>
    <t>End Cap    (14*8)</t>
  </si>
  <si>
    <t>Duct          (10*10)</t>
  </si>
  <si>
    <t>Neck         (14*8)</t>
  </si>
  <si>
    <t>Reducer (14+8)/2 (8+6)/2</t>
  </si>
  <si>
    <t>Duct          (8*6)</t>
  </si>
  <si>
    <t>Duct          (14*6)</t>
  </si>
  <si>
    <t>Reducer (14+6)/2 (14+4)/2</t>
  </si>
  <si>
    <t>Exhaust &amp; Fresh Air Duct  (INSTALLATION)</t>
  </si>
  <si>
    <t>Neck        (10*8)</t>
  </si>
  <si>
    <t>Neck        (8*6)</t>
  </si>
  <si>
    <t>Fire Hose Cabinet</t>
  </si>
  <si>
    <t>Fire Pipe</t>
  </si>
  <si>
    <t>Dia 1-1/4"</t>
  </si>
  <si>
    <t>Dia 2"</t>
  </si>
  <si>
    <t>Riser No-01</t>
  </si>
  <si>
    <t>Seamless black pipe conforming to ASTM A-53 sch 40 &amp; fittings conforming BS 534 of following diameters as specified.</t>
  </si>
  <si>
    <t>Dia 2-1/2"</t>
  </si>
  <si>
    <t>Vertical Pipe</t>
  </si>
  <si>
    <t>Dia 4"</t>
  </si>
  <si>
    <t>Riser No-01 Vertical Pipe</t>
  </si>
  <si>
    <t>Riser No-02 Vertical Pipe</t>
  </si>
  <si>
    <t>Installation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</si>
  <si>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Dismantling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</si>
  <si>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 xml:space="preserve"> CURRANT TOTAL</t>
  </si>
  <si>
    <t>BOQ NO.</t>
  </si>
  <si>
    <r>
      <t xml:space="preserve">Unloading, installation, testing and commissioning of </t>
    </r>
    <r>
      <rPr>
        <b/>
        <sz val="30"/>
        <rFont val="Arial"/>
        <family val="2"/>
      </rPr>
      <t>(OWNER SUPPLIED)</t>
    </r>
    <r>
      <rPr>
        <sz val="3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</si>
  <si>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30"/>
        <rFont val="Arial"/>
        <family val="2"/>
      </rPr>
      <t xml:space="preserve"> for VRF Units</t>
    </r>
    <r>
      <rPr>
        <sz val="30"/>
        <rFont val="Arial"/>
        <family val="2"/>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</si>
  <si>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t>3/8" Dia</t>
  </si>
  <si>
    <t>1/2" Dia</t>
  </si>
  <si>
    <t>5/8" Dia</t>
  </si>
  <si>
    <t>1-1/8" Dia</t>
  </si>
  <si>
    <r>
      <t xml:space="preserve">Supply &amp; installation of refrigerant pipes for </t>
    </r>
    <r>
      <rPr>
        <b/>
        <sz val="30"/>
        <color indexed="8"/>
        <rFont val="Arial"/>
        <family val="2"/>
      </rPr>
      <t>Split Units</t>
    </r>
    <r>
      <rPr>
        <sz val="30"/>
        <color indexed="8"/>
        <rFont val="Arial"/>
        <family val="2"/>
      </rPr>
      <t xml:space="preserve"> (liquid + gas) with 1/2" thick expended rubber foam insulation, PVC tape wrapping + control wiring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</si>
  <si>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installation, testing and commissioning of </t>
    </r>
    <r>
      <rPr>
        <b/>
        <sz val="30"/>
        <rFont val="Calibri"/>
        <family val="2"/>
        <scheme val="minor"/>
      </rPr>
      <t>(OWNER SUPPLIED)</t>
    </r>
    <r>
      <rPr>
        <sz val="3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</si>
  <si>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30"/>
        <rFont val="Calibri"/>
        <family val="2"/>
        <scheme val="minor"/>
      </rPr>
      <t xml:space="preserve"> for VRF Units</t>
    </r>
    <r>
      <rPr>
        <sz val="3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</si>
  <si>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t xml:space="preserve">SUMMARY OF HVAC </t>
  </si>
  <si>
    <r>
      <t>Supply &amp; installation of refrigerant pipes</t>
    </r>
    <r>
      <rPr>
        <b/>
        <sz val="30"/>
        <rFont val="Calibri"/>
        <family val="2"/>
        <scheme val="minor"/>
      </rPr>
      <t xml:space="preserve"> for Split Units</t>
    </r>
    <r>
      <rPr>
        <sz val="30"/>
        <rFont val="Calibri"/>
        <family val="2"/>
        <scheme val="minor"/>
      </rPr>
      <t xml:space="preserve"> (liquid + gas) with 1/2" thick expended rubber foam insulation, PVC tape wrapping + </t>
    </r>
    <r>
      <rPr>
        <b/>
        <sz val="30"/>
        <rFont val="Calibri"/>
        <family val="2"/>
        <scheme val="minor"/>
      </rPr>
      <t>control wiring</t>
    </r>
    <r>
      <rPr>
        <sz val="3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</si>
  <si>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Elbow     (14*8)  </t>
    </r>
    <r>
      <rPr>
        <b/>
        <sz val="30"/>
        <color indexed="8"/>
        <rFont val="Arial"/>
        <family val="2"/>
      </rPr>
      <t>L</t>
    </r>
    <r>
      <rPr>
        <sz val="30"/>
        <color indexed="8"/>
        <rFont val="Arial"/>
        <family val="2"/>
      </rPr>
      <t xml:space="preserve"> (2.91+1.08 /2)</t>
    </r>
  </si>
  <si>
    <r>
      <t xml:space="preserve">Elbow    (10*10)  </t>
    </r>
    <r>
      <rPr>
        <b/>
        <sz val="30"/>
        <color indexed="8"/>
        <rFont val="Arial"/>
        <family val="2"/>
      </rPr>
      <t>L</t>
    </r>
    <r>
      <rPr>
        <sz val="30"/>
        <color indexed="8"/>
        <rFont val="Arial"/>
        <family val="2"/>
      </rPr>
      <t xml:space="preserve"> (2.08+.75 /2)</t>
    </r>
  </si>
  <si>
    <r>
      <t xml:space="preserve">Elbow     (18*6)  </t>
    </r>
    <r>
      <rPr>
        <b/>
        <sz val="30"/>
        <color indexed="8"/>
        <rFont val="Arial"/>
        <family val="2"/>
      </rPr>
      <t>L</t>
    </r>
    <r>
      <rPr>
        <sz val="30"/>
        <color indexed="8"/>
        <rFont val="Arial"/>
        <family val="2"/>
      </rPr>
      <t xml:space="preserve"> (1.08+3.41 /2)</t>
    </r>
  </si>
  <si>
    <r>
      <t xml:space="preserve">Elbow     (18*6)  </t>
    </r>
    <r>
      <rPr>
        <b/>
        <sz val="30"/>
        <color indexed="8"/>
        <rFont val="Arial"/>
        <family val="2"/>
      </rPr>
      <t>L</t>
    </r>
    <r>
      <rPr>
        <sz val="30"/>
        <color indexed="8"/>
        <rFont val="Arial"/>
        <family val="2"/>
      </rPr>
      <t xml:space="preserve"> (1.66+.5 /2)</t>
    </r>
  </si>
  <si>
    <r>
      <t xml:space="preserve">Elbow     (16*10)  </t>
    </r>
    <r>
      <rPr>
        <b/>
        <sz val="30"/>
        <color indexed="8"/>
        <rFont val="Arial"/>
        <family val="2"/>
      </rPr>
      <t>L</t>
    </r>
    <r>
      <rPr>
        <sz val="30"/>
        <color indexed="8"/>
        <rFont val="Arial"/>
        <family val="2"/>
      </rPr>
      <t xml:space="preserve"> (2.91+1.08 /2)</t>
    </r>
  </si>
  <si>
    <r>
      <t xml:space="preserve">Elbow    (12*12)  </t>
    </r>
    <r>
      <rPr>
        <b/>
        <sz val="30"/>
        <color indexed="8"/>
        <rFont val="Arial"/>
        <family val="2"/>
      </rPr>
      <t>L</t>
    </r>
    <r>
      <rPr>
        <sz val="30"/>
        <color indexed="8"/>
        <rFont val="Arial"/>
        <family val="2"/>
      </rPr>
      <t xml:space="preserve"> (2.08+.75 /2)</t>
    </r>
  </si>
  <si>
    <r>
      <t xml:space="preserve">Elbow     (20*8)  </t>
    </r>
    <r>
      <rPr>
        <b/>
        <sz val="30"/>
        <color indexed="8"/>
        <rFont val="Arial"/>
        <family val="2"/>
      </rPr>
      <t>L</t>
    </r>
    <r>
      <rPr>
        <sz val="30"/>
        <color indexed="8"/>
        <rFont val="Arial"/>
        <family val="2"/>
      </rPr>
      <t xml:space="preserve"> (1.08+3.41 /2)</t>
    </r>
  </si>
  <si>
    <r>
      <t xml:space="preserve">Elbow     (20*8)  </t>
    </r>
    <r>
      <rPr>
        <b/>
        <sz val="30"/>
        <color indexed="8"/>
        <rFont val="Arial"/>
        <family val="2"/>
      </rPr>
      <t>L</t>
    </r>
    <r>
      <rPr>
        <sz val="30"/>
        <color indexed="8"/>
        <rFont val="Arial"/>
        <family val="2"/>
      </rPr>
      <t xml:space="preserve"> (1.66+.5 /2)</t>
    </r>
  </si>
  <si>
    <t>SUMMARY OF FIRE PIPE FOR</t>
  </si>
  <si>
    <t>,</t>
  </si>
  <si>
    <t xml:space="preserve">SUMMARY OF VO HVAC </t>
  </si>
  <si>
    <r>
      <t xml:space="preserve">Elbow       (12*4)  </t>
    </r>
    <r>
      <rPr>
        <b/>
        <sz val="30"/>
        <color indexed="8"/>
        <rFont val="Arial"/>
        <family val="2"/>
      </rPr>
      <t>L</t>
    </r>
    <r>
      <rPr>
        <sz val="30"/>
        <color indexed="8"/>
        <rFont val="Arial"/>
        <family val="2"/>
      </rPr>
      <t xml:space="preserve"> (2.33+.75 /2)</t>
    </r>
  </si>
  <si>
    <r>
      <t xml:space="preserve">Elbow       (14*4)  </t>
    </r>
    <r>
      <rPr>
        <b/>
        <sz val="30"/>
        <color indexed="8"/>
        <rFont val="Arial"/>
        <family val="2"/>
      </rPr>
      <t>L</t>
    </r>
    <r>
      <rPr>
        <sz val="30"/>
        <color indexed="8"/>
        <rFont val="Arial"/>
        <family val="2"/>
      </rPr>
      <t xml:space="preserve"> (2.58+.75 /2)</t>
    </r>
  </si>
  <si>
    <r>
      <t xml:space="preserve">Elbow       (10*10)  </t>
    </r>
    <r>
      <rPr>
        <b/>
        <sz val="30"/>
        <color indexed="8"/>
        <rFont val="Arial"/>
        <family val="2"/>
      </rPr>
      <t>L</t>
    </r>
    <r>
      <rPr>
        <sz val="30"/>
        <color indexed="8"/>
        <rFont val="Arial"/>
        <family val="2"/>
      </rPr>
      <t xml:space="preserve"> (2.08+.75 /2)</t>
    </r>
  </si>
  <si>
    <r>
      <t xml:space="preserve">Elbow       (8*4)  </t>
    </r>
    <r>
      <rPr>
        <b/>
        <sz val="30"/>
        <color indexed="8"/>
        <rFont val="Arial"/>
        <family val="2"/>
      </rPr>
      <t>L</t>
    </r>
    <r>
      <rPr>
        <sz val="30"/>
        <color indexed="8"/>
        <rFont val="Arial"/>
        <family val="2"/>
      </rPr>
      <t xml:space="preserve"> (1.83+.75 /2)</t>
    </r>
  </si>
  <si>
    <r>
      <t xml:space="preserve">Elbow     (14*10)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</si>
  <si>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</si>
  <si>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(2.91+1.08 /2)</t>
    </r>
  </si>
  <si>
    <t>INSTALLATION</t>
  </si>
  <si>
    <t>G.I DUCTING</t>
  </si>
  <si>
    <t>BOQ  Item #</t>
  </si>
  <si>
    <t xml:space="preserve"> 
Quantity</t>
  </si>
  <si>
    <t>Rate supply</t>
  </si>
  <si>
    <t>Rate Labour</t>
  </si>
  <si>
    <t xml:space="preserve">Total Amount </t>
  </si>
  <si>
    <t xml:space="preserve">Dismentling of Gi duct </t>
  </si>
  <si>
    <t>sqft</t>
  </si>
  <si>
    <t>Installation of Gi duct</t>
  </si>
  <si>
    <t>Supply and Installation of Gi duct</t>
  </si>
  <si>
    <t>TOTAL AMOUNT</t>
  </si>
  <si>
    <t>GRAND SUMMARY OF RUNNING BILL NO 03</t>
  </si>
  <si>
    <t>RUNNING BILL NO-03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</si>
</sst>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_)"/>
    <numFmt numFmtId="165" formatCode="#,##0.0"/>
    <numFmt numFmtId="166" formatCode="_(* #,##0_);_(* \(#,##0\);_(* &quot;-&quot;??_);_(@_)"/>
  </numFmts>
  <fonts count="74">
    <font>
      <sz val="11"/>
      <name val="Arial"/>
    </font>
    <font>
      <sz val="10"/>
      <name val="Arial"/>
      <family val="2"/>
    </font>
    <font>
      <sz val="12"/>
      <name val="Arial"/>
      <family val="2"/>
    </font>
    <font>
      <sz val="11"/>
      <name val="Arial"/>
      <family val="2"/>
    </font>
    <font>
      <sz val="11"/>
      <name val="Arial"/>
      <family val="2"/>
    </font>
    <font>
      <sz val="12"/>
      <name val="Times New Roman"/>
      <family val="1"/>
    </font>
    <font>
      <sz val="11"/>
      <name val="Arial"/>
      <family val="2"/>
    </font>
    <font>
      <b/>
      <sz val="12"/>
      <name val="Calibri"/>
      <family val="2"/>
      <scheme val="minor"/>
    </font>
    <font>
      <sz val="12"/>
      <name val="Calibri"/>
      <family val="2"/>
      <scheme val="minor"/>
    </font>
    <font>
      <i/>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b/>
      <sz val="11"/>
      <name val="Calibri"/>
      <family val="2"/>
      <scheme val="minor"/>
    </font>
    <font>
      <sz val="9"/>
      <name val="Calibri"/>
      <family val="2"/>
      <scheme val="minor"/>
    </font>
    <font>
      <sz val="11"/>
      <color theme="1"/>
      <name val="Arial"/>
      <family val="2"/>
    </font>
    <font>
      <b/>
      <u/>
      <sz val="14"/>
      <name val="Arial"/>
      <family val="2"/>
    </font>
    <font>
      <b/>
      <sz val="12"/>
      <name val="Arial"/>
      <family val="2"/>
    </font>
    <font>
      <b/>
      <sz val="11"/>
      <name val="Arial"/>
      <family val="2"/>
    </font>
    <font>
      <b/>
      <u/>
      <sz val="12"/>
      <name val="Arial"/>
      <family val="2"/>
    </font>
    <font>
      <b/>
      <sz val="10"/>
      <name val="Arial"/>
      <family val="2"/>
    </font>
    <font>
      <b/>
      <sz val="14"/>
      <name val="Arial"/>
      <family val="2"/>
    </font>
    <font>
      <b/>
      <u/>
      <sz val="10"/>
      <name val="Calibri"/>
      <family val="2"/>
      <scheme val="minor"/>
    </font>
    <font>
      <sz val="8"/>
      <name val="Calibri"/>
      <family val="2"/>
    </font>
    <font>
      <sz val="10"/>
      <name val="Calibri"/>
      <family val="2"/>
    </font>
    <font>
      <b/>
      <u/>
      <sz val="18"/>
      <color theme="1"/>
      <name val="Calibri"/>
      <family val="2"/>
      <scheme val="minor"/>
    </font>
    <font>
      <sz val="12"/>
      <color theme="1"/>
      <name val="Calibri"/>
      <family val="2"/>
      <scheme val="minor"/>
    </font>
    <font>
      <sz val="14"/>
      <color theme="1"/>
      <name val="Calibri"/>
      <family val="2"/>
      <scheme val="minor"/>
    </font>
    <font>
      <b/>
      <sz val="16"/>
      <name val="Calibri"/>
      <family val="2"/>
      <scheme val="minor"/>
    </font>
    <font>
      <sz val="11"/>
      <color theme="1"/>
      <name val="Calibri"/>
      <family val="2"/>
      <scheme val="minor"/>
    </font>
    <font>
      <sz val="26"/>
      <name val="Arial"/>
      <family val="2"/>
    </font>
    <font>
      <b/>
      <sz val="28"/>
      <name val="Arial"/>
      <family val="2"/>
    </font>
    <font>
      <sz val="28"/>
      <name val="Arial"/>
      <family val="2"/>
    </font>
    <font>
      <sz val="30"/>
      <name val="Calibri"/>
      <family val="2"/>
      <scheme val="minor"/>
    </font>
    <font>
      <sz val="22"/>
      <name val="Arial"/>
      <family val="2"/>
    </font>
    <font>
      <b/>
      <sz val="28"/>
      <color indexed="8"/>
      <name val="Arial"/>
      <family val="2"/>
    </font>
    <font>
      <b/>
      <sz val="26"/>
      <name val="Arial"/>
      <family val="2"/>
    </font>
    <font>
      <b/>
      <sz val="32"/>
      <name val="Arial"/>
      <family val="2"/>
    </font>
    <font>
      <b/>
      <sz val="48"/>
      <name val="Arial"/>
      <family val="2"/>
    </font>
    <font>
      <b/>
      <sz val="32"/>
      <color indexed="8"/>
      <name val="Arial"/>
      <family val="2"/>
    </font>
    <font>
      <sz val="28"/>
      <color indexed="8"/>
      <name val="Arial"/>
      <family val="2"/>
    </font>
    <font>
      <b/>
      <sz val="30"/>
      <name val="Arial"/>
      <family val="2"/>
    </font>
    <font>
      <b/>
      <sz val="30"/>
      <color indexed="8"/>
      <name val="Arial"/>
      <family val="2"/>
    </font>
    <font>
      <sz val="30"/>
      <color indexed="8"/>
      <name val="Arial"/>
      <family val="2"/>
    </font>
    <font>
      <sz val="30"/>
      <name val="Arial"/>
      <family val="2"/>
    </font>
    <font>
      <b/>
      <sz val="30"/>
      <name val="Calibri"/>
      <family val="2"/>
      <scheme val="minor"/>
    </font>
    <font>
      <sz val="34"/>
      <color theme="1"/>
      <name val="Calibri"/>
      <family val="2"/>
      <scheme val="minor"/>
    </font>
    <font>
      <sz val="32"/>
      <color indexed="8"/>
      <name val="Arial"/>
      <family val="2"/>
    </font>
    <font>
      <sz val="34"/>
      <name val="Arial"/>
      <family val="2"/>
    </font>
    <font>
      <sz val="34"/>
      <color indexed="8"/>
      <name val="Arial"/>
      <family val="2"/>
    </font>
    <font>
      <b/>
      <sz val="34"/>
      <color indexed="8"/>
      <name val="Arial"/>
      <family val="2"/>
    </font>
    <font>
      <b/>
      <sz val="34"/>
      <color theme="1"/>
      <name val="Calibri"/>
      <family val="2"/>
      <scheme val="minor"/>
    </font>
    <font>
      <sz val="36"/>
      <name val="Arial"/>
      <family val="2"/>
    </font>
    <font>
      <b/>
      <sz val="36"/>
      <name val="Arial"/>
      <family val="2"/>
    </font>
    <font>
      <b/>
      <sz val="60"/>
      <color theme="1"/>
      <name val="Calibri"/>
      <family val="2"/>
      <scheme val="minor"/>
    </font>
    <font>
      <sz val="30"/>
      <color theme="1"/>
      <name val="Calibri"/>
      <family val="2"/>
      <scheme val="minor"/>
    </font>
    <font>
      <b/>
      <sz val="34"/>
      <name val="Arial"/>
      <family val="2"/>
    </font>
    <font>
      <b/>
      <sz val="36"/>
      <color indexed="8"/>
      <name val="Arial"/>
      <family val="2"/>
    </font>
    <font>
      <b/>
      <sz val="34"/>
      <name val="Calibri"/>
      <family val="2"/>
      <scheme val="minor"/>
    </font>
    <font>
      <b/>
      <sz val="32"/>
      <name val="Calibri"/>
      <family val="2"/>
      <scheme val="minor"/>
    </font>
    <font>
      <sz val="36"/>
      <name val="Calibri"/>
      <family val="2"/>
      <scheme val="minor"/>
    </font>
    <font>
      <sz val="60"/>
      <color theme="1"/>
      <name val="Calibri"/>
      <family val="2"/>
      <scheme val="minor"/>
    </font>
    <font>
      <sz val="32"/>
      <name val="Arial"/>
      <family val="2"/>
    </font>
    <font>
      <b/>
      <sz val="24"/>
      <name val="Albertus Extra Bold"/>
    </font>
    <font>
      <sz val="14"/>
      <name val="Arial"/>
      <family val="2"/>
    </font>
    <font>
      <sz val="14"/>
      <color indexed="8"/>
      <name val="Arial"/>
      <family val="2"/>
    </font>
    <font>
      <b/>
      <sz val="15"/>
      <name val="Arial"/>
      <family val="2"/>
    </font>
    <font>
      <b/>
      <sz val="14"/>
      <color indexed="8"/>
      <name val="Arial"/>
      <family val="2"/>
    </font>
    <font>
      <sz val="14"/>
      <color rgb="FF000000"/>
      <name val="Calibri"/>
      <family val="2"/>
      <scheme val="minor"/>
    </font>
    <font>
      <b/>
      <sz val="16"/>
      <color theme="1"/>
      <name val="Calibri"/>
      <family val="2"/>
      <scheme val="minor"/>
    </font>
    <font>
      <sz val="16"/>
      <name val="Calibri"/>
      <family val="2"/>
      <scheme val="minor"/>
    </font>
    <font>
      <b/>
      <u/>
      <sz val="22"/>
      <color theme="1"/>
      <name val="Calibri"/>
      <family val="2"/>
      <scheme val="minor"/>
    </font>
    <font>
      <b/>
      <sz val="15"/>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0.34998626667073579"/>
        <bgColor indexed="64"/>
      </patternFill>
    </fill>
  </fills>
  <borders count="5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style="hair">
        <color indexed="64"/>
      </right>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bottom/>
      <diagonal/>
    </border>
    <border>
      <left style="thin">
        <color indexed="64"/>
      </left>
      <right style="hair">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double">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diagonal/>
    </border>
    <border>
      <left/>
      <right/>
      <top/>
      <bottom style="thin">
        <color indexed="64"/>
      </bottom>
      <diagonal/>
    </border>
    <border>
      <left/>
      <right style="thin">
        <color indexed="64"/>
      </right>
      <top/>
      <bottom style="thin">
        <color indexed="64"/>
      </bottom>
      <diagonal/>
    </border>
  </borders>
  <cellStyleXfs count="18">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0" fontId="2" fillId="0" borderId="0">
      <alignment vertical="center"/>
    </xf>
    <xf numFmtId="9" fontId="1" fillId="0" borderId="0" applyFont="0" applyFill="0" applyBorder="0" applyAlignment="0" applyProtection="0"/>
    <xf numFmtId="43" fontId="6" fillId="0" borderId="0" applyFont="0" applyFill="0" applyBorder="0" applyAlignment="0" applyProtection="0"/>
    <xf numFmtId="0" fontId="1" fillId="0" borderId="0"/>
    <xf numFmtId="0" fontId="30" fillId="0" borderId="0"/>
    <xf numFmtId="43" fontId="30" fillId="0" borderId="0" applyFont="0" applyFill="0" applyBorder="0" applyAlignment="0" applyProtection="0"/>
  </cellStyleXfs>
  <cellXfs count="540">
    <xf numFmtId="0" fontId="0" fillId="0" borderId="0" xfId="0"/>
    <xf numFmtId="164" fontId="7" fillId="0" borderId="0" xfId="3" applyNumberFormat="1" applyFont="1" applyAlignment="1">
      <alignment horizontal="left" vertical="center"/>
    </xf>
    <xf numFmtId="0" fontId="8" fillId="0" borderId="0" xfId="3" applyFont="1" applyAlignment="1">
      <alignment vertical="center"/>
    </xf>
    <xf numFmtId="0" fontId="9" fillId="0" borderId="0" xfId="3" applyFont="1" applyAlignment="1">
      <alignment horizontal="center" vertical="center"/>
    </xf>
    <xf numFmtId="3" fontId="9" fillId="0" borderId="0" xfId="3" applyNumberFormat="1" applyFont="1" applyAlignment="1">
      <alignment horizontal="center" vertical="center"/>
    </xf>
    <xf numFmtId="3" fontId="10" fillId="0" borderId="0" xfId="3" applyNumberFormat="1" applyFont="1" applyAlignment="1">
      <alignment vertical="center"/>
    </xf>
    <xf numFmtId="0" fontId="12" fillId="0" borderId="0" xfId="3" applyFont="1" applyAlignment="1">
      <alignment vertical="center"/>
    </xf>
    <xf numFmtId="164" fontId="8" fillId="0" borderId="0" xfId="3" applyNumberFormat="1" applyFont="1" applyAlignment="1">
      <alignment horizontal="left" vertical="center"/>
    </xf>
    <xf numFmtId="0" fontId="10" fillId="0" borderId="0" xfId="3" applyFont="1" applyAlignment="1">
      <alignment vertical="center"/>
    </xf>
    <xf numFmtId="164" fontId="12" fillId="0" borderId="0" xfId="3" applyNumberFormat="1" applyFont="1" applyAlignment="1">
      <alignment horizontal="left" vertical="center"/>
    </xf>
    <xf numFmtId="0" fontId="13" fillId="0" borderId="0" xfId="3" applyFont="1" applyAlignment="1">
      <alignment horizontal="center" vertical="center"/>
    </xf>
    <xf numFmtId="3" fontId="13" fillId="0" borderId="0" xfId="3" applyNumberFormat="1" applyFont="1" applyAlignment="1">
      <alignment horizontal="center" vertical="center"/>
    </xf>
    <xf numFmtId="0" fontId="11" fillId="0" borderId="0" xfId="3" applyFont="1" applyAlignment="1">
      <alignment vertical="center"/>
    </xf>
    <xf numFmtId="3" fontId="14" fillId="0" borderId="19" xfId="3" applyNumberFormat="1" applyFont="1" applyBorder="1" applyAlignment="1">
      <alignment horizontal="center" vertical="center"/>
    </xf>
    <xf numFmtId="0" fontId="14" fillId="0" borderId="0" xfId="3" applyFont="1" applyAlignment="1">
      <alignment vertical="center"/>
    </xf>
    <xf numFmtId="0" fontId="12" fillId="0" borderId="0" xfId="3" applyFont="1" applyAlignment="1">
      <alignment horizontal="left"/>
    </xf>
    <xf numFmtId="0" fontId="12" fillId="0" borderId="2" xfId="3" applyFont="1" applyBorder="1" applyAlignment="1">
      <alignment horizontal="justify" vertical="top"/>
    </xf>
    <xf numFmtId="0" fontId="12" fillId="0" borderId="1" xfId="3" applyFont="1" applyBorder="1" applyAlignment="1">
      <alignment horizontal="center"/>
    </xf>
    <xf numFmtId="3" fontId="12" fillId="0" borderId="6" xfId="3" applyNumberFormat="1" applyFont="1" applyBorder="1" applyAlignment="1">
      <alignment horizontal="center"/>
    </xf>
    <xf numFmtId="0" fontId="12" fillId="0" borderId="0" xfId="3" applyFont="1"/>
    <xf numFmtId="0" fontId="12" fillId="0" borderId="2" xfId="3" applyFont="1" applyBorder="1" applyAlignment="1">
      <alignment vertical="center" wrapText="1"/>
    </xf>
    <xf numFmtId="0" fontId="12" fillId="0" borderId="2" xfId="3" applyFont="1" applyBorder="1" applyAlignment="1">
      <alignment horizontal="center" vertical="center"/>
    </xf>
    <xf numFmtId="3" fontId="12" fillId="0" borderId="7" xfId="3" applyNumberFormat="1" applyFont="1" applyBorder="1" applyAlignment="1">
      <alignment horizontal="center" vertical="center"/>
    </xf>
    <xf numFmtId="0" fontId="12" fillId="0" borderId="3" xfId="3" applyFont="1" applyBorder="1" applyAlignment="1">
      <alignment horizontal="center" vertical="center"/>
    </xf>
    <xf numFmtId="3" fontId="12" fillId="0" borderId="8" xfId="3" applyNumberFormat="1" applyFont="1" applyBorder="1" applyAlignment="1">
      <alignment horizontal="center" vertical="center"/>
    </xf>
    <xf numFmtId="0" fontId="12" fillId="0" borderId="3" xfId="3" applyFont="1" applyBorder="1" applyAlignment="1">
      <alignment vertical="center" wrapText="1"/>
    </xf>
    <xf numFmtId="0" fontId="12" fillId="0" borderId="25" xfId="3" applyFont="1" applyBorder="1" applyAlignment="1">
      <alignment horizontal="center" vertical="center"/>
    </xf>
    <xf numFmtId="3" fontId="12" fillId="0" borderId="26" xfId="3" applyNumberFormat="1" applyFont="1" applyBorder="1" applyAlignment="1">
      <alignment horizontal="center" vertical="center"/>
    </xf>
    <xf numFmtId="9" fontId="12" fillId="0" borderId="7" xfId="10" applyFont="1" applyFill="1" applyBorder="1" applyAlignment="1">
      <alignment horizontal="left" vertical="center"/>
    </xf>
    <xf numFmtId="9" fontId="12" fillId="0" borderId="8" xfId="10" applyFont="1" applyFill="1" applyBorder="1" applyAlignment="1">
      <alignment horizontal="left" vertical="center"/>
    </xf>
    <xf numFmtId="9" fontId="12" fillId="0" borderId="26" xfId="10" applyFont="1" applyFill="1" applyBorder="1" applyAlignment="1">
      <alignment horizontal="left" vertical="center"/>
    </xf>
    <xf numFmtId="0" fontId="12" fillId="0" borderId="7" xfId="3" applyFont="1" applyBorder="1" applyAlignment="1">
      <alignment horizontal="left" vertical="center"/>
    </xf>
    <xf numFmtId="0" fontId="12" fillId="0" borderId="8" xfId="3" applyFont="1" applyBorder="1" applyAlignment="1">
      <alignment horizontal="left" vertical="center"/>
    </xf>
    <xf numFmtId="164" fontId="12" fillId="0" borderId="2" xfId="3" applyNumberFormat="1" applyFont="1" applyBorder="1" applyAlignment="1">
      <alignment horizontal="left" vertical="center"/>
    </xf>
    <xf numFmtId="164" fontId="12" fillId="0" borderId="2" xfId="3" applyNumberFormat="1" applyFont="1" applyBorder="1" applyAlignment="1">
      <alignment horizontal="center" vertical="center"/>
    </xf>
    <xf numFmtId="164" fontId="12" fillId="0" borderId="8" xfId="3" quotePrefix="1" applyNumberFormat="1" applyFont="1" applyBorder="1" applyAlignment="1">
      <alignment horizontal="justify" vertical="top"/>
    </xf>
    <xf numFmtId="0" fontId="12" fillId="0" borderId="3" xfId="3" applyFont="1" applyBorder="1" applyAlignment="1">
      <alignment horizontal="center"/>
    </xf>
    <xf numFmtId="3" fontId="12" fillId="0" borderId="8" xfId="3" applyNumberFormat="1" applyFont="1" applyBorder="1" applyAlignment="1">
      <alignment horizontal="center"/>
    </xf>
    <xf numFmtId="2" fontId="12" fillId="0" borderId="8" xfId="3" applyNumberFormat="1" applyFont="1" applyBorder="1" applyAlignment="1">
      <alignment horizontal="justify" vertical="top"/>
    </xf>
    <xf numFmtId="164" fontId="12" fillId="0" borderId="3" xfId="3" applyNumberFormat="1" applyFont="1" applyBorder="1" applyAlignment="1">
      <alignment horizontal="left" vertical="center"/>
    </xf>
    <xf numFmtId="164" fontId="12" fillId="0" borderId="3" xfId="3" applyNumberFormat="1" applyFont="1" applyBorder="1" applyAlignment="1">
      <alignment horizontal="center" vertical="center"/>
    </xf>
    <xf numFmtId="0" fontId="12" fillId="0" borderId="8" xfId="3" quotePrefix="1" applyFont="1" applyBorder="1" applyAlignment="1">
      <alignment horizontal="justify" vertical="top"/>
    </xf>
    <xf numFmtId="0" fontId="12" fillId="0" borderId="9" xfId="3" applyFont="1" applyBorder="1" applyAlignment="1">
      <alignment horizontal="center" vertical="center"/>
    </xf>
    <xf numFmtId="0" fontId="12" fillId="0" borderId="10" xfId="3" applyFont="1" applyBorder="1" applyAlignment="1">
      <alignment horizontal="left" vertical="center"/>
    </xf>
    <xf numFmtId="164" fontId="11" fillId="0" borderId="11" xfId="3" applyNumberFormat="1" applyFont="1" applyBorder="1" applyAlignment="1">
      <alignment horizontal="right" vertical="center"/>
    </xf>
    <xf numFmtId="3" fontId="11" fillId="0" borderId="11" xfId="3" applyNumberFormat="1" applyFont="1" applyBorder="1" applyAlignment="1">
      <alignment horizontal="right" vertical="center"/>
    </xf>
    <xf numFmtId="3" fontId="11" fillId="0" borderId="18" xfId="3" applyNumberFormat="1" applyFont="1" applyBorder="1" applyAlignment="1">
      <alignment vertical="center"/>
    </xf>
    <xf numFmtId="3" fontId="11" fillId="0" borderId="20" xfId="3" applyNumberFormat="1" applyFont="1" applyBorder="1" applyAlignment="1">
      <alignment vertical="center"/>
    </xf>
    <xf numFmtId="0" fontId="12" fillId="0" borderId="22" xfId="3" applyFont="1" applyBorder="1" applyAlignment="1">
      <alignment vertical="center"/>
    </xf>
    <xf numFmtId="0" fontId="12" fillId="0" borderId="15" xfId="3" applyFont="1" applyBorder="1" applyAlignment="1">
      <alignment vertical="center"/>
    </xf>
    <xf numFmtId="0" fontId="12" fillId="0" borderId="16" xfId="3" applyFont="1" applyBorder="1" applyAlignment="1">
      <alignment horizontal="center" vertical="center"/>
    </xf>
    <xf numFmtId="0" fontId="12" fillId="0" borderId="16" xfId="3" applyFont="1" applyBorder="1" applyAlignment="1">
      <alignment horizontal="left" vertical="center"/>
    </xf>
    <xf numFmtId="164" fontId="12" fillId="0" borderId="16" xfId="3" applyNumberFormat="1" applyFont="1" applyBorder="1" applyAlignment="1">
      <alignment horizontal="justify" vertical="center"/>
    </xf>
    <xf numFmtId="3" fontId="11" fillId="0" borderId="16" xfId="3" applyNumberFormat="1" applyFont="1" applyBorder="1" applyAlignment="1">
      <alignment horizontal="right" vertical="center"/>
    </xf>
    <xf numFmtId="0" fontId="12" fillId="0" borderId="16" xfId="3" applyFont="1" applyBorder="1" applyAlignment="1">
      <alignment vertical="center"/>
    </xf>
    <xf numFmtId="0" fontId="11" fillId="0" borderId="0" xfId="3" applyFont="1" applyAlignment="1">
      <alignment horizontal="left"/>
    </xf>
    <xf numFmtId="0" fontId="12" fillId="0" borderId="0" xfId="3" applyFont="1" applyAlignment="1">
      <alignment horizontal="center"/>
    </xf>
    <xf numFmtId="3" fontId="12" fillId="0" borderId="0" xfId="3" applyNumberFormat="1" applyFont="1" applyAlignment="1">
      <alignment horizontal="center"/>
    </xf>
    <xf numFmtId="0" fontId="12" fillId="0" borderId="0" xfId="3" applyFont="1" applyAlignment="1">
      <alignment horizontal="center" vertical="top"/>
    </xf>
    <xf numFmtId="0" fontId="12" fillId="0" borderId="0" xfId="3" applyFont="1" applyAlignment="1">
      <alignment vertical="top"/>
    </xf>
    <xf numFmtId="0" fontId="10" fillId="0" borderId="0" xfId="3" applyFont="1" applyAlignment="1">
      <alignment horizontal="center"/>
    </xf>
    <xf numFmtId="0" fontId="10" fillId="0" borderId="0" xfId="3" applyFont="1" applyAlignment="1">
      <alignment horizontal="left"/>
    </xf>
    <xf numFmtId="0" fontId="10" fillId="0" borderId="0" xfId="3" applyFont="1"/>
    <xf numFmtId="3" fontId="10" fillId="0" borderId="0" xfId="3" applyNumberFormat="1" applyFont="1" applyAlignment="1">
      <alignment horizontal="center"/>
    </xf>
    <xf numFmtId="3" fontId="10" fillId="0" borderId="0" xfId="3" applyNumberFormat="1" applyFont="1"/>
    <xf numFmtId="0" fontId="12" fillId="0" borderId="32" xfId="3" applyFont="1" applyBorder="1" applyAlignment="1">
      <alignment horizontal="center" vertical="center"/>
    </xf>
    <xf numFmtId="3" fontId="12" fillId="0" borderId="33" xfId="3" applyNumberFormat="1" applyFont="1" applyBorder="1" applyAlignment="1">
      <alignment horizontal="center" vertical="center"/>
    </xf>
    <xf numFmtId="166" fontId="12" fillId="0" borderId="0" xfId="3" applyNumberFormat="1" applyFont="1" applyAlignment="1">
      <alignment vertical="center"/>
    </xf>
    <xf numFmtId="0" fontId="18" fillId="0" borderId="0" xfId="15" applyFont="1" applyAlignment="1">
      <alignment vertical="center"/>
    </xf>
    <xf numFmtId="0" fontId="17" fillId="0" borderId="0" xfId="15" applyFont="1" applyAlignment="1">
      <alignment horizontal="center" vertical="center"/>
    </xf>
    <xf numFmtId="0" fontId="21" fillId="0" borderId="0" xfId="8" applyFont="1" applyAlignment="1">
      <alignment vertical="center"/>
    </xf>
    <xf numFmtId="0" fontId="19" fillId="0" borderId="0" xfId="8" applyFont="1" applyAlignment="1">
      <alignment vertical="center"/>
    </xf>
    <xf numFmtId="0" fontId="16" fillId="0" borderId="0" xfId="0" applyFont="1"/>
    <xf numFmtId="1" fontId="18" fillId="2" borderId="21" xfId="8" applyNumberFormat="1" applyFont="1" applyFill="1" applyBorder="1" applyAlignment="1">
      <alignment horizontal="center" vertical="center" wrapText="1"/>
    </xf>
    <xf numFmtId="0" fontId="18" fillId="2" borderId="21" xfId="8" applyFont="1" applyFill="1" applyBorder="1" applyAlignment="1">
      <alignment horizontal="center" vertical="center"/>
    </xf>
    <xf numFmtId="0" fontId="18" fillId="2" borderId="21" xfId="8" applyFont="1" applyFill="1" applyBorder="1" applyAlignment="1">
      <alignment horizontal="center" vertical="top" wrapText="1"/>
    </xf>
    <xf numFmtId="0" fontId="18" fillId="0" borderId="34" xfId="15" applyFont="1" applyBorder="1" applyAlignment="1">
      <alignment horizontal="center" vertical="center"/>
    </xf>
    <xf numFmtId="166" fontId="18" fillId="0" borderId="34" xfId="15" applyNumberFormat="1" applyFont="1" applyBorder="1" applyAlignment="1">
      <alignment horizontal="left" vertical="center"/>
    </xf>
    <xf numFmtId="166" fontId="18" fillId="0" borderId="34" xfId="14" applyNumberFormat="1" applyFont="1" applyBorder="1" applyAlignment="1">
      <alignment horizontal="right" vertical="center"/>
    </xf>
    <xf numFmtId="0" fontId="2" fillId="2" borderId="21" xfId="15" applyFont="1" applyFill="1" applyBorder="1" applyAlignment="1">
      <alignment horizontal="center" vertical="center"/>
    </xf>
    <xf numFmtId="0" fontId="18" fillId="2" borderId="21" xfId="15" applyFont="1" applyFill="1" applyBorder="1" applyAlignment="1">
      <alignment vertical="center"/>
    </xf>
    <xf numFmtId="166" fontId="0" fillId="0" borderId="0" xfId="14" applyNumberFormat="1" applyFont="1"/>
    <xf numFmtId="166" fontId="22" fillId="2" borderId="21" xfId="15" applyNumberFormat="1" applyFont="1" applyFill="1" applyBorder="1" applyAlignment="1">
      <alignment vertical="center"/>
    </xf>
    <xf numFmtId="15" fontId="0" fillId="0" borderId="0" xfId="0" applyNumberFormat="1"/>
    <xf numFmtId="0" fontId="12" fillId="0" borderId="2" xfId="0" applyFont="1" applyBorder="1" applyAlignment="1">
      <alignment horizontal="center"/>
    </xf>
    <xf numFmtId="43" fontId="0" fillId="0" borderId="0" xfId="0" applyNumberFormat="1"/>
    <xf numFmtId="164" fontId="11" fillId="0" borderId="1" xfId="0" applyNumberFormat="1" applyFont="1" applyBorder="1" applyAlignment="1">
      <alignment horizontal="left" vertical="center" wrapText="1"/>
    </xf>
    <xf numFmtId="164" fontId="23" fillId="0" borderId="1" xfId="0" applyNumberFormat="1" applyFont="1" applyBorder="1" applyAlignment="1">
      <alignment horizontal="left" vertical="center"/>
    </xf>
    <xf numFmtId="3" fontId="12" fillId="0" borderId="1" xfId="0" applyNumberFormat="1" applyFont="1" applyBorder="1" applyAlignment="1">
      <alignment horizontal="center" vertical="center"/>
    </xf>
    <xf numFmtId="0" fontId="10" fillId="3" borderId="0" xfId="0" applyFont="1" applyFill="1"/>
    <xf numFmtId="0" fontId="12" fillId="0" borderId="1" xfId="0" applyFont="1" applyBorder="1" applyAlignment="1">
      <alignment horizontal="center" vertical="center"/>
    </xf>
    <xf numFmtId="166" fontId="12" fillId="0" borderId="2" xfId="0" applyNumberFormat="1" applyFont="1" applyBorder="1" applyAlignment="1">
      <alignment horizontal="center"/>
    </xf>
    <xf numFmtId="3" fontId="12" fillId="0" borderId="2" xfId="0" applyNumberFormat="1" applyFont="1" applyBorder="1" applyAlignment="1">
      <alignment horizontal="center"/>
    </xf>
    <xf numFmtId="166" fontId="12" fillId="0" borderId="2" xfId="9" applyNumberFormat="1" applyFont="1" applyFill="1" applyBorder="1" applyAlignment="1">
      <alignment horizontal="right"/>
    </xf>
    <xf numFmtId="166" fontId="12" fillId="0" borderId="7" xfId="9" applyNumberFormat="1" applyFont="1" applyFill="1" applyBorder="1" applyAlignment="1">
      <alignment horizontal="right"/>
    </xf>
    <xf numFmtId="166" fontId="12" fillId="0" borderId="3" xfId="0" applyNumberFormat="1" applyFont="1" applyBorder="1" applyAlignment="1">
      <alignment horizontal="center"/>
    </xf>
    <xf numFmtId="3" fontId="12" fillId="0" borderId="3" xfId="0" applyNumberFormat="1" applyFont="1" applyBorder="1" applyAlignment="1">
      <alignment horizontal="center"/>
    </xf>
    <xf numFmtId="166" fontId="12" fillId="0" borderId="1" xfId="0" applyNumberFormat="1" applyFont="1" applyBorder="1" applyAlignment="1">
      <alignment horizontal="center"/>
    </xf>
    <xf numFmtId="3" fontId="12" fillId="0" borderId="1" xfId="0" applyNumberFormat="1" applyFont="1" applyBorder="1" applyAlignment="1">
      <alignment horizontal="center"/>
    </xf>
    <xf numFmtId="166" fontId="12" fillId="0" borderId="1" xfId="9" applyNumberFormat="1" applyFont="1" applyFill="1" applyBorder="1" applyAlignment="1">
      <alignment horizontal="right"/>
    </xf>
    <xf numFmtId="0" fontId="12" fillId="0" borderId="32" xfId="0" applyFont="1" applyBorder="1" applyAlignment="1">
      <alignment horizontal="justify" vertical="center" wrapText="1"/>
    </xf>
    <xf numFmtId="166" fontId="12" fillId="0" borderId="32" xfId="0" applyNumberFormat="1" applyFont="1" applyBorder="1" applyAlignment="1">
      <alignment horizontal="center"/>
    </xf>
    <xf numFmtId="3" fontId="12" fillId="0" borderId="32" xfId="0" applyNumberFormat="1" applyFont="1" applyBorder="1" applyAlignment="1">
      <alignment horizontal="center"/>
    </xf>
    <xf numFmtId="166" fontId="12" fillId="0" borderId="32" xfId="9" applyNumberFormat="1" applyFont="1" applyFill="1" applyBorder="1" applyAlignment="1">
      <alignment horizontal="right"/>
    </xf>
    <xf numFmtId="166" fontId="12" fillId="0" borderId="39" xfId="9" applyNumberFormat="1" applyFont="1" applyFill="1" applyBorder="1" applyAlignment="1">
      <alignment horizontal="right"/>
    </xf>
    <xf numFmtId="166" fontId="12" fillId="0" borderId="1" xfId="0" applyNumberFormat="1" applyFont="1" applyBorder="1" applyAlignment="1">
      <alignment horizontal="center" vertical="center"/>
    </xf>
    <xf numFmtId="166" fontId="12" fillId="0" borderId="1" xfId="9" applyNumberFormat="1" applyFont="1" applyFill="1" applyBorder="1" applyAlignment="1">
      <alignment horizontal="right" vertical="center"/>
    </xf>
    <xf numFmtId="166" fontId="12" fillId="0" borderId="6" xfId="9" applyNumberFormat="1" applyFont="1" applyFill="1" applyBorder="1" applyAlignment="1">
      <alignment horizontal="right"/>
    </xf>
    <xf numFmtId="0" fontId="10" fillId="3" borderId="0" xfId="0" applyFont="1" applyFill="1" applyAlignment="1">
      <alignment vertical="center"/>
    </xf>
    <xf numFmtId="0" fontId="14" fillId="0" borderId="11" xfId="0" applyFont="1" applyBorder="1" applyAlignment="1">
      <alignment horizontal="center" vertical="center"/>
    </xf>
    <xf numFmtId="166" fontId="12" fillId="0" borderId="0" xfId="14" applyNumberFormat="1" applyFont="1" applyAlignment="1">
      <alignment vertical="center"/>
    </xf>
    <xf numFmtId="166" fontId="10" fillId="3" borderId="0" xfId="14" applyNumberFormat="1" applyFont="1" applyFill="1" applyBorder="1"/>
    <xf numFmtId="166" fontId="10" fillId="3" borderId="0" xfId="14" applyNumberFormat="1" applyFont="1" applyFill="1" applyBorder="1" applyAlignment="1">
      <alignment vertical="center"/>
    </xf>
    <xf numFmtId="166" fontId="10" fillId="3" borderId="0" xfId="14" applyNumberFormat="1" applyFont="1" applyFill="1" applyBorder="1" applyAlignment="1"/>
    <xf numFmtId="0" fontId="18" fillId="0" borderId="35" xfId="15" applyFont="1" applyBorder="1" applyAlignment="1">
      <alignment horizontal="left" vertical="center"/>
    </xf>
    <xf numFmtId="0" fontId="18" fillId="0" borderId="36" xfId="15" applyFont="1" applyBorder="1" applyAlignment="1">
      <alignment horizontal="left" vertical="center"/>
    </xf>
    <xf numFmtId="3" fontId="11" fillId="0" borderId="15" xfId="3" applyNumberFormat="1" applyFont="1" applyBorder="1" applyAlignment="1">
      <alignment vertical="center"/>
    </xf>
    <xf numFmtId="3" fontId="12" fillId="0" borderId="6" xfId="0" applyNumberFormat="1" applyFont="1" applyBorder="1" applyAlignment="1">
      <alignment horizontal="center" vertical="center"/>
    </xf>
    <xf numFmtId="166" fontId="12" fillId="0" borderId="6" xfId="9" applyNumberFormat="1" applyFont="1" applyFill="1" applyBorder="1" applyAlignment="1">
      <alignment horizontal="right" vertical="center"/>
    </xf>
    <xf numFmtId="0" fontId="12" fillId="0" borderId="23" xfId="3" applyFont="1" applyBorder="1" applyAlignment="1">
      <alignment horizontal="center" vertical="center"/>
    </xf>
    <xf numFmtId="0" fontId="12" fillId="0" borderId="5" xfId="3" applyFont="1" applyBorder="1" applyAlignment="1">
      <alignment horizontal="left" vertical="center"/>
    </xf>
    <xf numFmtId="164" fontId="11" fillId="0" borderId="25" xfId="3" applyNumberFormat="1" applyFont="1" applyBorder="1" applyAlignment="1">
      <alignment horizontal="right" vertical="center"/>
    </xf>
    <xf numFmtId="3" fontId="11" fillId="0" borderId="25" xfId="3" applyNumberFormat="1" applyFont="1" applyBorder="1" applyAlignment="1">
      <alignment horizontal="right" vertical="center"/>
    </xf>
    <xf numFmtId="0" fontId="12" fillId="0" borderId="47" xfId="3" applyFont="1" applyBorder="1" applyAlignment="1">
      <alignment vertical="center"/>
    </xf>
    <xf numFmtId="3" fontId="11" fillId="0" borderId="42" xfId="3" applyNumberFormat="1" applyFont="1" applyBorder="1" applyAlignment="1">
      <alignment vertical="center"/>
    </xf>
    <xf numFmtId="3" fontId="11" fillId="0" borderId="43" xfId="3" applyNumberFormat="1" applyFont="1" applyBorder="1" applyAlignment="1">
      <alignment vertical="center"/>
    </xf>
    <xf numFmtId="3" fontId="11" fillId="0" borderId="29" xfId="3" applyNumberFormat="1" applyFont="1" applyBorder="1" applyAlignment="1">
      <alignment vertical="center"/>
    </xf>
    <xf numFmtId="3" fontId="11" fillId="0" borderId="40" xfId="3" applyNumberFormat="1" applyFont="1" applyBorder="1" applyAlignment="1">
      <alignment horizontal="center" vertical="center"/>
    </xf>
    <xf numFmtId="0" fontId="0" fillId="0" borderId="0" xfId="0" applyAlignment="1">
      <alignment horizontal="center"/>
    </xf>
    <xf numFmtId="166" fontId="0" fillId="0" borderId="0" xfId="14" applyNumberFormat="1" applyFont="1" applyAlignment="1">
      <alignment vertical="center"/>
    </xf>
    <xf numFmtId="0" fontId="26" fillId="0" borderId="0" xfId="0" applyFont="1" applyAlignment="1">
      <alignment horizontal="center"/>
    </xf>
    <xf numFmtId="0" fontId="28" fillId="0" borderId="0" xfId="0" applyFont="1"/>
    <xf numFmtId="0" fontId="27" fillId="0" borderId="0" xfId="0" applyFont="1"/>
    <xf numFmtId="3" fontId="14" fillId="0" borderId="6" xfId="3" applyNumberFormat="1" applyFont="1" applyBorder="1" applyAlignment="1">
      <alignment horizontal="center" vertical="center"/>
    </xf>
    <xf numFmtId="164" fontId="14" fillId="0" borderId="1" xfId="3" applyNumberFormat="1" applyFont="1" applyBorder="1" applyAlignment="1">
      <alignment horizontal="center" vertical="center"/>
    </xf>
    <xf numFmtId="3" fontId="14" fillId="0" borderId="17" xfId="3" applyNumberFormat="1" applyFont="1" applyBorder="1" applyAlignment="1">
      <alignment horizontal="center" vertical="center"/>
    </xf>
    <xf numFmtId="3" fontId="11" fillId="0" borderId="40" xfId="3" applyNumberFormat="1" applyFont="1" applyBorder="1" applyAlignment="1">
      <alignment horizontal="center" vertical="center" wrapText="1"/>
    </xf>
    <xf numFmtId="166" fontId="10" fillId="0" borderId="0" xfId="14" applyNumberFormat="1" applyFont="1" applyAlignment="1">
      <alignment vertical="center"/>
    </xf>
    <xf numFmtId="166" fontId="11" fillId="0" borderId="0" xfId="14" applyNumberFormat="1" applyFont="1" applyAlignment="1">
      <alignment vertical="center"/>
    </xf>
    <xf numFmtId="166" fontId="14" fillId="0" borderId="0" xfId="14" applyNumberFormat="1" applyFont="1" applyAlignment="1">
      <alignment vertical="center"/>
    </xf>
    <xf numFmtId="166" fontId="12" fillId="0" borderId="0" xfId="14" applyNumberFormat="1" applyFont="1"/>
    <xf numFmtId="166" fontId="12" fillId="0" borderId="0" xfId="14" applyNumberFormat="1" applyFont="1" applyAlignment="1">
      <alignment vertical="top"/>
    </xf>
    <xf numFmtId="166" fontId="10" fillId="0" borderId="0" xfId="14" applyNumberFormat="1" applyFont="1"/>
    <xf numFmtId="166" fontId="10" fillId="3" borderId="0" xfId="0" applyNumberFormat="1" applyFont="1" applyFill="1"/>
    <xf numFmtId="0" fontId="12" fillId="0" borderId="3" xfId="9" applyNumberFormat="1" applyFont="1" applyFill="1" applyBorder="1" applyAlignment="1">
      <alignment horizontal="center" vertical="center"/>
    </xf>
    <xf numFmtId="0" fontId="12" fillId="0" borderId="7" xfId="9" applyNumberFormat="1" applyFont="1" applyFill="1" applyBorder="1" applyAlignment="1">
      <alignment horizontal="center" vertical="center"/>
    </xf>
    <xf numFmtId="0" fontId="12" fillId="0" borderId="6" xfId="9" applyNumberFormat="1" applyFont="1" applyFill="1" applyBorder="1" applyAlignment="1">
      <alignment horizontal="center" vertical="center"/>
    </xf>
    <xf numFmtId="3" fontId="11" fillId="0" borderId="39" xfId="3" applyNumberFormat="1" applyFont="1" applyBorder="1" applyAlignment="1">
      <alignment vertical="center"/>
    </xf>
    <xf numFmtId="9" fontId="12" fillId="0" borderId="3" xfId="9" applyNumberFormat="1" applyFont="1" applyFill="1" applyBorder="1" applyAlignment="1">
      <alignment horizontal="center" vertical="center"/>
    </xf>
    <xf numFmtId="9" fontId="12" fillId="0" borderId="7" xfId="9" applyNumberFormat="1" applyFont="1" applyFill="1" applyBorder="1" applyAlignment="1">
      <alignment horizontal="center" vertical="center"/>
    </xf>
    <xf numFmtId="9" fontId="12" fillId="4" borderId="7" xfId="9" applyNumberFormat="1" applyFont="1" applyFill="1" applyBorder="1" applyAlignment="1">
      <alignment horizontal="center" vertical="center"/>
    </xf>
    <xf numFmtId="166" fontId="12" fillId="4" borderId="7" xfId="9" applyNumberFormat="1" applyFont="1" applyFill="1" applyBorder="1" applyAlignment="1">
      <alignment horizontal="center" vertical="center"/>
    </xf>
    <xf numFmtId="166" fontId="12" fillId="4" borderId="7" xfId="14" applyNumberFormat="1" applyFont="1" applyFill="1" applyBorder="1" applyAlignment="1">
      <alignment horizontal="center" vertical="center"/>
    </xf>
    <xf numFmtId="0" fontId="12" fillId="0" borderId="4" xfId="3" applyFont="1" applyBorder="1" applyAlignment="1">
      <alignment vertical="center" wrapText="1"/>
    </xf>
    <xf numFmtId="0" fontId="11" fillId="0" borderId="40" xfId="3" applyFont="1" applyBorder="1" applyAlignment="1">
      <alignment horizontal="justify" vertical="top"/>
    </xf>
    <xf numFmtId="3" fontId="15" fillId="0" borderId="6" xfId="3" applyNumberFormat="1" applyFont="1" applyBorder="1" applyAlignment="1">
      <alignment vertical="center" wrapText="1"/>
    </xf>
    <xf numFmtId="9" fontId="12" fillId="0" borderId="2" xfId="9" applyNumberFormat="1" applyFont="1" applyFill="1" applyBorder="1" applyAlignment="1">
      <alignment horizontal="center" vertical="center"/>
    </xf>
    <xf numFmtId="3" fontId="12" fillId="0" borderId="51" xfId="3" applyNumberFormat="1" applyFont="1" applyBorder="1"/>
    <xf numFmtId="3" fontId="13" fillId="0" borderId="3" xfId="3" applyNumberFormat="1" applyFont="1" applyBorder="1"/>
    <xf numFmtId="166" fontId="12" fillId="0" borderId="3" xfId="14" applyNumberFormat="1" applyFont="1" applyBorder="1" applyAlignment="1">
      <alignment vertical="center"/>
    </xf>
    <xf numFmtId="166" fontId="12" fillId="0" borderId="3" xfId="9" applyNumberFormat="1" applyFont="1" applyFill="1" applyBorder="1" applyAlignment="1">
      <alignment horizontal="right"/>
    </xf>
    <xf numFmtId="9" fontId="12" fillId="4" borderId="3" xfId="9" applyNumberFormat="1" applyFont="1" applyFill="1" applyBorder="1" applyAlignment="1">
      <alignment horizontal="center" vertical="center"/>
    </xf>
    <xf numFmtId="166" fontId="12" fillId="4" borderId="3" xfId="9" applyNumberFormat="1" applyFont="1" applyFill="1" applyBorder="1" applyAlignment="1">
      <alignment horizontal="center" vertical="center"/>
    </xf>
    <xf numFmtId="166" fontId="12" fillId="4" borderId="3" xfId="14" applyNumberFormat="1" applyFont="1" applyFill="1" applyBorder="1" applyAlignment="1">
      <alignment horizontal="center" vertical="center"/>
    </xf>
    <xf numFmtId="166" fontId="12" fillId="0" borderId="3" xfId="9" applyNumberFormat="1" applyFont="1" applyFill="1" applyBorder="1" applyAlignment="1">
      <alignment horizontal="left" vertical="center"/>
    </xf>
    <xf numFmtId="166" fontId="12" fillId="0" borderId="3" xfId="9" applyNumberFormat="1" applyFont="1" applyFill="1" applyBorder="1" applyAlignment="1">
      <alignment horizontal="right" vertical="center"/>
    </xf>
    <xf numFmtId="3" fontId="12" fillId="0" borderId="3" xfId="3" applyNumberFormat="1" applyFont="1" applyBorder="1" applyAlignment="1">
      <alignment horizontal="center" wrapText="1"/>
    </xf>
    <xf numFmtId="3" fontId="12" fillId="0" borderId="3" xfId="3" applyNumberFormat="1" applyFont="1" applyBorder="1"/>
    <xf numFmtId="3" fontId="12" fillId="0" borderId="3" xfId="3" applyNumberFormat="1" applyFont="1" applyBorder="1" applyAlignment="1">
      <alignment vertical="center"/>
    </xf>
    <xf numFmtId="3" fontId="13" fillId="0" borderId="3" xfId="3" applyNumberFormat="1" applyFont="1" applyBorder="1" applyAlignment="1">
      <alignment horizontal="center" vertical="center"/>
    </xf>
    <xf numFmtId="3" fontId="13" fillId="0" borderId="3" xfId="3" applyNumberFormat="1" applyFont="1" applyBorder="1" applyAlignment="1">
      <alignment vertical="center"/>
    </xf>
    <xf numFmtId="0" fontId="12" fillId="0" borderId="3" xfId="9" applyNumberFormat="1" applyFont="1" applyFill="1" applyBorder="1" applyAlignment="1">
      <alignment horizontal="right" vertical="center"/>
    </xf>
    <xf numFmtId="3" fontId="12" fillId="0" borderId="3" xfId="3" applyNumberFormat="1" applyFont="1" applyBorder="1" applyAlignment="1">
      <alignment horizontal="right"/>
    </xf>
    <xf numFmtId="166" fontId="12" fillId="0" borderId="31" xfId="14" applyNumberFormat="1" applyFont="1" applyBorder="1" applyAlignment="1">
      <alignment vertical="center"/>
    </xf>
    <xf numFmtId="166" fontId="12" fillId="0" borderId="31" xfId="9" applyNumberFormat="1" applyFont="1" applyFill="1" applyBorder="1" applyAlignment="1">
      <alignment horizontal="right"/>
    </xf>
    <xf numFmtId="9" fontId="12" fillId="4" borderId="31" xfId="9" applyNumberFormat="1" applyFont="1" applyFill="1" applyBorder="1" applyAlignment="1">
      <alignment horizontal="center" vertical="center"/>
    </xf>
    <xf numFmtId="166" fontId="12" fillId="4" borderId="31" xfId="9" applyNumberFormat="1" applyFont="1" applyFill="1" applyBorder="1" applyAlignment="1">
      <alignment horizontal="center" vertical="center"/>
    </xf>
    <xf numFmtId="9" fontId="12" fillId="0" borderId="31" xfId="9" applyNumberFormat="1" applyFont="1" applyFill="1" applyBorder="1" applyAlignment="1">
      <alignment horizontal="center" vertical="center"/>
    </xf>
    <xf numFmtId="166" fontId="12" fillId="4" borderId="31" xfId="14" applyNumberFormat="1" applyFont="1" applyFill="1" applyBorder="1" applyAlignment="1">
      <alignment horizontal="center" vertical="center"/>
    </xf>
    <xf numFmtId="164" fontId="12" fillId="0" borderId="40" xfId="3" applyNumberFormat="1" applyFont="1" applyBorder="1" applyAlignment="1">
      <alignment horizontal="left" vertical="center"/>
    </xf>
    <xf numFmtId="164" fontId="14" fillId="0" borderId="40" xfId="3" applyNumberFormat="1" applyFont="1" applyBorder="1" applyAlignment="1">
      <alignment horizontal="center" vertical="center"/>
    </xf>
    <xf numFmtId="0" fontId="12" fillId="0" borderId="40" xfId="3" applyFont="1" applyBorder="1" applyAlignment="1">
      <alignment horizontal="left"/>
    </xf>
    <xf numFmtId="0" fontId="12" fillId="0" borderId="40" xfId="3" quotePrefix="1" applyFont="1" applyBorder="1" applyAlignment="1">
      <alignment horizontal="left" vertical="top"/>
    </xf>
    <xf numFmtId="0" fontId="12" fillId="0" borderId="40" xfId="3" applyFont="1" applyBorder="1" applyAlignment="1">
      <alignment horizontal="left" vertical="top"/>
    </xf>
    <xf numFmtId="0" fontId="12" fillId="0" borderId="40" xfId="3" applyFont="1" applyBorder="1" applyAlignment="1">
      <alignment horizontal="left" vertical="center"/>
    </xf>
    <xf numFmtId="0" fontId="11" fillId="0" borderId="40" xfId="3" quotePrefix="1" applyFont="1" applyBorder="1" applyAlignment="1">
      <alignment horizontal="left" vertical="center"/>
    </xf>
    <xf numFmtId="0" fontId="15" fillId="0" borderId="40" xfId="3" applyFont="1" applyBorder="1" applyAlignment="1">
      <alignment horizontal="left" vertical="center"/>
    </xf>
    <xf numFmtId="0" fontId="12" fillId="0" borderId="40" xfId="3" quotePrefix="1" applyFont="1" applyBorder="1" applyAlignment="1">
      <alignment horizontal="left" vertical="center"/>
    </xf>
    <xf numFmtId="164" fontId="12" fillId="0" borderId="40" xfId="3" applyNumberFormat="1" applyFont="1" applyBorder="1" applyAlignment="1">
      <alignment horizontal="left" vertical="top"/>
    </xf>
    <xf numFmtId="164" fontId="12" fillId="0" borderId="40" xfId="3" quotePrefix="1" applyNumberFormat="1" applyFont="1" applyBorder="1" applyAlignment="1">
      <alignment horizontal="left" vertical="top"/>
    </xf>
    <xf numFmtId="165" fontId="12" fillId="0" borderId="40" xfId="3" applyNumberFormat="1" applyFont="1" applyBorder="1" applyAlignment="1">
      <alignment horizontal="left" vertical="center"/>
    </xf>
    <xf numFmtId="0" fontId="12" fillId="0" borderId="40" xfId="3" applyFont="1" applyBorder="1" applyAlignment="1">
      <alignment horizontal="center"/>
    </xf>
    <xf numFmtId="0" fontId="12" fillId="0" borderId="40" xfId="3" applyFont="1" applyBorder="1" applyAlignment="1">
      <alignment horizontal="center" vertical="center"/>
    </xf>
    <xf numFmtId="0" fontId="12" fillId="0" borderId="40" xfId="3" quotePrefix="1" applyFont="1" applyBorder="1" applyAlignment="1">
      <alignment horizontal="center" vertical="center"/>
    </xf>
    <xf numFmtId="12" fontId="12" fillId="0" borderId="40" xfId="3" quotePrefix="1" applyNumberFormat="1" applyFont="1" applyBorder="1" applyAlignment="1">
      <alignment horizontal="center" vertical="center"/>
    </xf>
    <xf numFmtId="0" fontId="12" fillId="0" borderId="40" xfId="3" applyFont="1" applyBorder="1" applyAlignment="1">
      <alignment vertical="center"/>
    </xf>
    <xf numFmtId="0" fontId="14" fillId="0" borderId="40" xfId="3" quotePrefix="1" applyFont="1" applyBorder="1" applyAlignment="1">
      <alignment horizontal="center" vertical="center"/>
    </xf>
    <xf numFmtId="0" fontId="12" fillId="0" borderId="6" xfId="3" applyFont="1" applyBorder="1" applyAlignment="1">
      <alignment horizontal="justify" vertical="center"/>
    </xf>
    <xf numFmtId="0" fontId="12" fillId="0" borderId="40" xfId="3" applyFont="1" applyBorder="1" applyAlignment="1">
      <alignment vertical="center" wrapText="1"/>
    </xf>
    <xf numFmtId="3" fontId="13" fillId="0" borderId="4" xfId="3" applyNumberFormat="1" applyFont="1" applyBorder="1" applyAlignment="1">
      <alignment horizontal="center"/>
    </xf>
    <xf numFmtId="166" fontId="12" fillId="0" borderId="2" xfId="14" applyNumberFormat="1" applyFont="1" applyBorder="1" applyAlignment="1">
      <alignment vertical="center"/>
    </xf>
    <xf numFmtId="0" fontId="12" fillId="0" borderId="51" xfId="3" applyFont="1" applyBorder="1" applyAlignment="1">
      <alignment horizontal="center" vertical="center"/>
    </xf>
    <xf numFmtId="3" fontId="12" fillId="0" borderId="51" xfId="3" applyNumberFormat="1" applyFont="1" applyBorder="1" applyAlignment="1">
      <alignment horizontal="center" vertical="center"/>
    </xf>
    <xf numFmtId="166" fontId="12" fillId="0" borderId="51" xfId="14" applyNumberFormat="1" applyFont="1" applyBorder="1" applyAlignment="1">
      <alignment vertical="center"/>
    </xf>
    <xf numFmtId="3" fontId="12" fillId="0" borderId="3" xfId="3" applyNumberFormat="1" applyFont="1" applyBorder="1" applyAlignment="1">
      <alignment horizontal="center" vertical="center"/>
    </xf>
    <xf numFmtId="0" fontId="12" fillId="0" borderId="31" xfId="3" applyFont="1" applyBorder="1" applyAlignment="1">
      <alignment horizontal="center"/>
    </xf>
    <xf numFmtId="3" fontId="12" fillId="0" borderId="31" xfId="3" applyNumberFormat="1" applyFont="1" applyBorder="1" applyAlignment="1">
      <alignment horizontal="center"/>
    </xf>
    <xf numFmtId="3" fontId="13" fillId="0" borderId="31" xfId="3" applyNumberFormat="1" applyFont="1" applyBorder="1" applyAlignment="1">
      <alignment horizontal="center"/>
    </xf>
    <xf numFmtId="0" fontId="12" fillId="0" borderId="1" xfId="3" applyFont="1" applyBorder="1" applyAlignment="1">
      <alignment vertical="center" wrapText="1"/>
    </xf>
    <xf numFmtId="0" fontId="12" fillId="0" borderId="40" xfId="3" applyFont="1" applyBorder="1" applyAlignment="1">
      <alignment horizontal="justify" vertical="center"/>
    </xf>
    <xf numFmtId="3" fontId="15" fillId="0" borderId="3" xfId="3" applyNumberFormat="1" applyFont="1" applyBorder="1" applyAlignment="1">
      <alignment vertical="center" wrapText="1"/>
    </xf>
    <xf numFmtId="0" fontId="12" fillId="0" borderId="30" xfId="3" applyFont="1" applyBorder="1" applyAlignment="1">
      <alignment horizontal="justify" vertical="center"/>
    </xf>
    <xf numFmtId="0" fontId="12" fillId="0" borderId="4" xfId="3" applyFont="1" applyBorder="1" applyAlignment="1">
      <alignment horizontal="center"/>
    </xf>
    <xf numFmtId="3" fontId="15" fillId="0" borderId="4" xfId="3" applyNumberFormat="1" applyFont="1" applyBorder="1" applyAlignment="1">
      <alignment vertical="center" wrapText="1"/>
    </xf>
    <xf numFmtId="3" fontId="12" fillId="0" borderId="2" xfId="3" applyNumberFormat="1" applyFont="1" applyBorder="1" applyAlignment="1">
      <alignment horizontal="center" vertical="center"/>
    </xf>
    <xf numFmtId="0" fontId="12" fillId="0" borderId="3" xfId="3" quotePrefix="1" applyFont="1" applyBorder="1" applyAlignment="1">
      <alignment horizontal="justify" vertical="center"/>
    </xf>
    <xf numFmtId="0" fontId="12" fillId="0" borderId="7" xfId="3" applyFont="1" applyBorder="1" applyAlignment="1">
      <alignment horizontal="justify" vertical="center"/>
    </xf>
    <xf numFmtId="0" fontId="12" fillId="0" borderId="4" xfId="3" quotePrefix="1" applyFont="1" applyBorder="1" applyAlignment="1">
      <alignment horizontal="justify" vertical="center"/>
    </xf>
    <xf numFmtId="164" fontId="12" fillId="0" borderId="3" xfId="3" quotePrefix="1" applyNumberFormat="1" applyFont="1" applyBorder="1" applyAlignment="1">
      <alignment horizontal="justify" vertical="center"/>
    </xf>
    <xf numFmtId="164" fontId="12" fillId="0" borderId="7" xfId="3" quotePrefix="1" applyNumberFormat="1" applyFont="1" applyBorder="1" applyAlignment="1">
      <alignment horizontal="justify" vertical="center"/>
    </xf>
    <xf numFmtId="164" fontId="12" fillId="0" borderId="3" xfId="3" quotePrefix="1" applyNumberFormat="1" applyFont="1" applyBorder="1" applyAlignment="1">
      <alignment horizontal="justify" vertical="top"/>
    </xf>
    <xf numFmtId="164" fontId="12" fillId="0" borderId="12" xfId="3" applyNumberFormat="1" applyFont="1" applyBorder="1" applyAlignment="1">
      <alignment horizontal="justify" vertical="center"/>
    </xf>
    <xf numFmtId="0" fontId="12" fillId="0" borderId="23" xfId="0" applyFont="1" applyBorder="1" applyAlignment="1">
      <alignment horizontal="center" vertical="top"/>
    </xf>
    <xf numFmtId="0" fontId="12" fillId="0" borderId="24" xfId="0" applyFont="1" applyBorder="1" applyAlignment="1">
      <alignment horizontal="center" vertical="top"/>
    </xf>
    <xf numFmtId="0" fontId="12" fillId="0" borderId="40" xfId="0" applyFont="1" applyBorder="1" applyAlignment="1">
      <alignment horizontal="center" vertical="top"/>
    </xf>
    <xf numFmtId="0" fontId="12" fillId="0" borderId="40" xfId="0" applyFont="1" applyBorder="1" applyAlignment="1">
      <alignment horizontal="center" vertical="center"/>
    </xf>
    <xf numFmtId="1" fontId="12" fillId="0" borderId="40" xfId="0" applyNumberFormat="1" applyFont="1" applyBorder="1" applyAlignment="1">
      <alignment horizontal="center" vertical="center"/>
    </xf>
    <xf numFmtId="1" fontId="12" fillId="0" borderId="40" xfId="0" applyNumberFormat="1" applyFont="1" applyBorder="1" applyAlignment="1">
      <alignment horizontal="center"/>
    </xf>
    <xf numFmtId="0" fontId="11" fillId="0" borderId="50" xfId="0" quotePrefix="1" applyFont="1" applyBorder="1" applyAlignment="1">
      <alignment horizontal="left"/>
    </xf>
    <xf numFmtId="164" fontId="12" fillId="0" borderId="39" xfId="0" applyNumberFormat="1" applyFont="1" applyBorder="1" applyAlignment="1">
      <alignment horizontal="center" vertical="top"/>
    </xf>
    <xf numFmtId="0" fontId="11" fillId="0" borderId="48" xfId="0" quotePrefix="1" applyFont="1" applyBorder="1" applyAlignment="1">
      <alignment horizontal="left"/>
    </xf>
    <xf numFmtId="164" fontId="12" fillId="0" borderId="32" xfId="0" applyNumberFormat="1" applyFont="1" applyBorder="1" applyAlignment="1">
      <alignment horizontal="center" vertical="top"/>
    </xf>
    <xf numFmtId="0" fontId="14" fillId="0" borderId="40" xfId="0" applyFont="1" applyBorder="1" applyAlignment="1">
      <alignment horizontal="center" vertical="center"/>
    </xf>
    <xf numFmtId="0" fontId="12" fillId="0" borderId="40" xfId="0" applyFont="1" applyBorder="1" applyAlignment="1">
      <alignment horizontal="justify" vertical="center" wrapText="1"/>
    </xf>
    <xf numFmtId="164" fontId="12" fillId="0" borderId="40" xfId="0" applyNumberFormat="1" applyFont="1" applyBorder="1" applyAlignment="1">
      <alignment horizontal="justify" vertical="center" wrapText="1"/>
    </xf>
    <xf numFmtId="0" fontId="15" fillId="0" borderId="40" xfId="0" applyFont="1" applyBorder="1" applyAlignment="1">
      <alignment horizontal="center" vertical="center"/>
    </xf>
    <xf numFmtId="0" fontId="12" fillId="0" borderId="40" xfId="0" applyFont="1" applyBorder="1" applyAlignment="1">
      <alignment horizontal="justify" wrapText="1"/>
    </xf>
    <xf numFmtId="0" fontId="11" fillId="0" borderId="40" xfId="0" applyFont="1" applyBorder="1" applyAlignment="1">
      <alignment horizontal="justify" vertical="center" wrapText="1"/>
    </xf>
    <xf numFmtId="0" fontId="14" fillId="0" borderId="29" xfId="0" applyFont="1" applyBorder="1" applyAlignment="1">
      <alignment horizontal="right" vertical="center"/>
    </xf>
    <xf numFmtId="0" fontId="12" fillId="0" borderId="40" xfId="0" applyFont="1" applyBorder="1" applyAlignment="1">
      <alignment horizontal="left" wrapText="1"/>
    </xf>
    <xf numFmtId="164" fontId="12" fillId="0" borderId="40" xfId="0" applyNumberFormat="1" applyFont="1" applyBorder="1" applyAlignment="1">
      <alignment horizontal="justify" vertical="center"/>
    </xf>
    <xf numFmtId="166" fontId="12" fillId="0" borderId="8" xfId="9" applyNumberFormat="1" applyFont="1" applyFill="1" applyBorder="1" applyAlignment="1">
      <alignment horizontal="right"/>
    </xf>
    <xf numFmtId="0" fontId="12" fillId="0" borderId="8" xfId="9" applyNumberFormat="1" applyFont="1" applyFill="1" applyBorder="1" applyAlignment="1">
      <alignment horizontal="center" vertical="center"/>
    </xf>
    <xf numFmtId="166" fontId="12" fillId="0" borderId="52" xfId="0" applyNumberFormat="1" applyFont="1" applyBorder="1" applyAlignment="1">
      <alignment horizontal="center"/>
    </xf>
    <xf numFmtId="166" fontId="12" fillId="4" borderId="6" xfId="9" applyNumberFormat="1" applyFont="1" applyFill="1" applyBorder="1" applyAlignment="1">
      <alignment horizontal="center" vertical="center"/>
    </xf>
    <xf numFmtId="166" fontId="14" fillId="0" borderId="40" xfId="0" applyNumberFormat="1" applyFont="1" applyBorder="1" applyAlignment="1">
      <alignment horizontal="center" vertical="center"/>
    </xf>
    <xf numFmtId="0" fontId="12" fillId="0" borderId="4" xfId="9" applyNumberFormat="1" applyFont="1" applyFill="1" applyBorder="1" applyAlignment="1">
      <alignment horizontal="center" vertical="center"/>
    </xf>
    <xf numFmtId="9" fontId="12" fillId="4" borderId="6" xfId="9" applyNumberFormat="1" applyFont="1" applyFill="1" applyBorder="1" applyAlignment="1">
      <alignment horizontal="center" vertical="center"/>
    </xf>
    <xf numFmtId="9" fontId="12" fillId="0" borderId="6" xfId="9" applyNumberFormat="1" applyFont="1" applyFill="1" applyBorder="1" applyAlignment="1">
      <alignment horizontal="center" vertical="center"/>
    </xf>
    <xf numFmtId="9" fontId="12" fillId="0" borderId="4" xfId="9" applyNumberFormat="1" applyFont="1" applyFill="1" applyBorder="1" applyAlignment="1">
      <alignment horizontal="center" vertical="center"/>
    </xf>
    <xf numFmtId="166" fontId="12" fillId="4" borderId="6" xfId="14" applyNumberFormat="1" applyFont="1" applyFill="1" applyBorder="1" applyAlignment="1">
      <alignment horizontal="center" vertical="center"/>
    </xf>
    <xf numFmtId="9" fontId="14" fillId="0" borderId="40" xfId="0" applyNumberFormat="1" applyFont="1" applyBorder="1" applyAlignment="1">
      <alignment horizontal="center" vertical="center"/>
    </xf>
    <xf numFmtId="164" fontId="12" fillId="0" borderId="3" xfId="0" applyNumberFormat="1" applyFont="1" applyBorder="1" applyAlignment="1">
      <alignment horizontal="center" vertical="center"/>
    </xf>
    <xf numFmtId="3" fontId="12" fillId="0" borderId="3" xfId="0" applyNumberFormat="1" applyFont="1" applyBorder="1" applyAlignment="1">
      <alignment horizontal="center" vertical="center"/>
    </xf>
    <xf numFmtId="3" fontId="12" fillId="0" borderId="8" xfId="0" applyNumberFormat="1" applyFont="1" applyBorder="1" applyAlignment="1">
      <alignment horizontal="center" vertical="center"/>
    </xf>
    <xf numFmtId="0" fontId="12" fillId="0" borderId="3" xfId="0" applyFont="1" applyBorder="1" applyAlignment="1">
      <alignment horizontal="center" vertical="center"/>
    </xf>
    <xf numFmtId="0" fontId="12" fillId="0" borderId="2" xfId="9" applyNumberFormat="1" applyFont="1" applyFill="1" applyBorder="1" applyAlignment="1">
      <alignment horizontal="center" vertical="center"/>
    </xf>
    <xf numFmtId="0" fontId="12" fillId="0" borderId="27" xfId="3" applyFont="1" applyBorder="1" applyAlignment="1">
      <alignment horizontal="center" vertical="center"/>
    </xf>
    <xf numFmtId="3" fontId="12" fillId="0" borderId="28" xfId="3" applyNumberFormat="1" applyFont="1" applyBorder="1" applyAlignment="1">
      <alignment horizontal="center" vertical="center"/>
    </xf>
    <xf numFmtId="0" fontId="11" fillId="0" borderId="40" xfId="3" applyFont="1" applyBorder="1" applyAlignment="1">
      <alignment horizontal="justify" vertical="center"/>
    </xf>
    <xf numFmtId="0" fontId="11" fillId="0" borderId="31" xfId="3" applyFont="1" applyBorder="1" applyAlignment="1">
      <alignment horizontal="justify" vertical="center"/>
    </xf>
    <xf numFmtId="166" fontId="12" fillId="0" borderId="31" xfId="9" applyNumberFormat="1" applyFont="1" applyFill="1" applyBorder="1" applyAlignment="1">
      <alignment horizontal="right" vertical="center"/>
    </xf>
    <xf numFmtId="164" fontId="12" fillId="0" borderId="13" xfId="3" applyNumberFormat="1" applyFont="1" applyBorder="1" applyAlignment="1">
      <alignment horizontal="center" vertical="center"/>
    </xf>
    <xf numFmtId="3" fontId="12" fillId="0" borderId="12" xfId="3" applyNumberFormat="1" applyFont="1" applyBorder="1" applyAlignment="1">
      <alignment horizontal="center" vertical="center"/>
    </xf>
    <xf numFmtId="166" fontId="12" fillId="0" borderId="49" xfId="14" applyNumberFormat="1" applyFont="1" applyBorder="1" applyAlignment="1">
      <alignment vertical="center"/>
    </xf>
    <xf numFmtId="166" fontId="12" fillId="0" borderId="7" xfId="9" applyNumberFormat="1" applyFont="1" applyFill="1" applyBorder="1" applyAlignment="1">
      <alignment horizontal="right" vertical="center"/>
    </xf>
    <xf numFmtId="0" fontId="31" fillId="0" borderId="0" xfId="16" applyFont="1" applyAlignment="1">
      <alignment horizontal="center" vertical="center"/>
    </xf>
    <xf numFmtId="0" fontId="31" fillId="0" borderId="0" xfId="16" applyFont="1" applyAlignment="1">
      <alignment horizontal="left"/>
    </xf>
    <xf numFmtId="0" fontId="31" fillId="0" borderId="0" xfId="16" applyFont="1" applyAlignment="1">
      <alignment horizontal="center"/>
    </xf>
    <xf numFmtId="2" fontId="32" fillId="5" borderId="40" xfId="17" applyNumberFormat="1" applyFont="1" applyFill="1" applyBorder="1" applyAlignment="1">
      <alignment horizontal="center" vertical="center"/>
    </xf>
    <xf numFmtId="0" fontId="31" fillId="5" borderId="40" xfId="8" applyFont="1" applyFill="1" applyBorder="1" applyAlignment="1">
      <alignment horizontal="center" vertical="center" wrapText="1"/>
    </xf>
    <xf numFmtId="0" fontId="33" fillId="0" borderId="40" xfId="16" applyFont="1" applyBorder="1" applyAlignment="1">
      <alignment vertical="center" wrapText="1"/>
    </xf>
    <xf numFmtId="0" fontId="32" fillId="0" borderId="40" xfId="16" applyFont="1" applyBorder="1" applyAlignment="1">
      <alignment horizontal="center" vertical="center"/>
    </xf>
    <xf numFmtId="0" fontId="33" fillId="0" borderId="40" xfId="16" applyFont="1" applyBorder="1" applyAlignment="1">
      <alignment horizontal="center" vertical="center"/>
    </xf>
    <xf numFmtId="0" fontId="33" fillId="0" borderId="40" xfId="8" applyFont="1" applyBorder="1" applyAlignment="1">
      <alignment horizontal="center" vertical="center"/>
    </xf>
    <xf numFmtId="0" fontId="33" fillId="0" borderId="40" xfId="8" applyFont="1" applyBorder="1" applyAlignment="1">
      <alignment vertical="center"/>
    </xf>
    <xf numFmtId="0" fontId="31" fillId="0" borderId="40" xfId="8" applyFont="1" applyBorder="1" applyAlignment="1">
      <alignment horizontal="center" vertical="center" wrapText="1"/>
    </xf>
    <xf numFmtId="2" fontId="33" fillId="0" borderId="40" xfId="16" applyNumberFormat="1" applyFont="1" applyBorder="1" applyAlignment="1">
      <alignment horizontal="center" vertical="center" wrapText="1"/>
    </xf>
    <xf numFmtId="0" fontId="34" fillId="0" borderId="40" xfId="8" applyFont="1" applyBorder="1" applyAlignment="1">
      <alignment vertical="center"/>
    </xf>
    <xf numFmtId="0" fontId="35" fillId="0" borderId="40" xfId="8" applyFont="1" applyBorder="1" applyAlignment="1">
      <alignment horizontal="center" vertical="center" wrapText="1"/>
    </xf>
    <xf numFmtId="0" fontId="32" fillId="0" borderId="40" xfId="16" applyFont="1" applyBorder="1" applyAlignment="1">
      <alignment horizontal="center" vertical="center" wrapText="1"/>
    </xf>
    <xf numFmtId="0" fontId="37" fillId="0" borderId="40" xfId="16" applyFont="1" applyBorder="1" applyAlignment="1">
      <alignment horizontal="center" vertical="center" wrapText="1"/>
    </xf>
    <xf numFmtId="0" fontId="37" fillId="0" borderId="40" xfId="16" applyFont="1" applyBorder="1" applyAlignment="1">
      <alignment horizontal="center" vertical="center"/>
    </xf>
    <xf numFmtId="0" fontId="37" fillId="0" borderId="40" xfId="8" applyFont="1" applyBorder="1" applyAlignment="1">
      <alignment horizontal="center" vertical="center"/>
    </xf>
    <xf numFmtId="0" fontId="33" fillId="0" borderId="40" xfId="8" quotePrefix="1" applyFont="1" applyBorder="1" applyAlignment="1">
      <alignment horizontal="center" vertical="center"/>
    </xf>
    <xf numFmtId="0" fontId="36" fillId="0" borderId="40" xfId="8" applyFont="1" applyBorder="1" applyAlignment="1">
      <alignment horizontal="center" vertical="center" wrapText="1"/>
    </xf>
    <xf numFmtId="0" fontId="37" fillId="0" borderId="40" xfId="8" applyFont="1" applyBorder="1" applyAlignment="1">
      <alignment horizontal="center" vertical="center" wrapText="1"/>
    </xf>
    <xf numFmtId="0" fontId="37" fillId="0" borderId="40" xfId="8" quotePrefix="1" applyFont="1" applyBorder="1" applyAlignment="1">
      <alignment horizontal="center" vertical="center"/>
    </xf>
    <xf numFmtId="0" fontId="31" fillId="0" borderId="40" xfId="16" applyFont="1" applyBorder="1" applyAlignment="1">
      <alignment horizontal="left" vertical="center"/>
    </xf>
    <xf numFmtId="0" fontId="37" fillId="0" borderId="40" xfId="16" applyFont="1" applyBorder="1" applyAlignment="1">
      <alignment horizontal="left" vertical="center"/>
    </xf>
    <xf numFmtId="0" fontId="37" fillId="0" borderId="40" xfId="0" applyFont="1" applyBorder="1" applyAlignment="1">
      <alignment horizontal="center" vertical="center"/>
    </xf>
    <xf numFmtId="0" fontId="37" fillId="0" borderId="40" xfId="0" applyFont="1" applyBorder="1" applyAlignment="1">
      <alignment horizontal="center" vertical="center" wrapText="1"/>
    </xf>
    <xf numFmtId="0" fontId="32" fillId="0" borderId="40" xfId="0" applyFont="1" applyBorder="1" applyAlignment="1">
      <alignment horizontal="center" vertical="center"/>
    </xf>
    <xf numFmtId="0" fontId="33" fillId="0" borderId="40" xfId="0" applyFont="1" applyBorder="1" applyAlignment="1">
      <alignment horizontal="center" vertical="center"/>
    </xf>
    <xf numFmtId="2" fontId="33" fillId="0" borderId="40" xfId="0" applyNumberFormat="1" applyFont="1" applyBorder="1" applyAlignment="1">
      <alignment horizontal="center" vertical="center" wrapText="1"/>
    </xf>
    <xf numFmtId="0" fontId="33" fillId="0" borderId="40" xfId="0" applyFont="1" applyBorder="1" applyAlignment="1">
      <alignment vertical="center" wrapText="1"/>
    </xf>
    <xf numFmtId="0" fontId="34" fillId="3" borderId="40" xfId="8" applyFont="1" applyFill="1" applyBorder="1" applyAlignment="1">
      <alignment vertical="center"/>
    </xf>
    <xf numFmtId="0" fontId="40" fillId="0" borderId="40" xfId="8" applyFont="1" applyBorder="1" applyAlignment="1">
      <alignment horizontal="left" vertical="center" wrapText="1"/>
    </xf>
    <xf numFmtId="0" fontId="40" fillId="0" borderId="40" xfId="8" applyFont="1" applyBorder="1" applyAlignment="1">
      <alignment horizontal="center" vertical="center" wrapText="1"/>
    </xf>
    <xf numFmtId="0" fontId="42" fillId="0" borderId="40" xfId="8" quotePrefix="1" applyFont="1" applyBorder="1" applyAlignment="1">
      <alignment horizontal="center" vertical="center"/>
    </xf>
    <xf numFmtId="164" fontId="34" fillId="0" borderId="3" xfId="8" quotePrefix="1" applyNumberFormat="1" applyFont="1" applyBorder="1" applyAlignment="1">
      <alignment horizontal="justify" vertical="center"/>
    </xf>
    <xf numFmtId="0" fontId="31" fillId="0" borderId="40" xfId="8" quotePrefix="1" applyFont="1" applyBorder="1" applyAlignment="1">
      <alignment horizontal="center" vertical="center"/>
    </xf>
    <xf numFmtId="2" fontId="33" fillId="0" borderId="40" xfId="0" applyNumberFormat="1" applyFont="1" applyBorder="1" applyAlignment="1">
      <alignment horizontal="center" vertical="center"/>
    </xf>
    <xf numFmtId="0" fontId="41" fillId="0" borderId="40" xfId="8" applyFont="1" applyBorder="1" applyAlignment="1">
      <alignment horizontal="left" vertical="center"/>
    </xf>
    <xf numFmtId="0" fontId="38" fillId="5" borderId="40" xfId="0" applyFont="1" applyFill="1" applyBorder="1" applyAlignment="1">
      <alignment horizontal="left" vertical="center"/>
    </xf>
    <xf numFmtId="0" fontId="40" fillId="5" borderId="40" xfId="8" applyFont="1" applyFill="1" applyBorder="1" applyAlignment="1">
      <alignment horizontal="center" vertical="center" wrapText="1"/>
    </xf>
    <xf numFmtId="43" fontId="38" fillId="5" borderId="40" xfId="17" applyFont="1" applyFill="1" applyBorder="1" applyAlignment="1">
      <alignment horizontal="left" vertical="center"/>
    </xf>
    <xf numFmtId="2" fontId="38" fillId="5" borderId="40" xfId="17" applyNumberFormat="1" applyFont="1" applyFill="1" applyBorder="1" applyAlignment="1">
      <alignment horizontal="center" vertical="center"/>
    </xf>
    <xf numFmtId="0" fontId="44" fillId="0" borderId="40" xfId="8" applyFont="1" applyBorder="1" applyAlignment="1">
      <alignment horizontal="left" vertical="center" wrapText="1"/>
    </xf>
    <xf numFmtId="0" fontId="45" fillId="0" borderId="40" xfId="8" quotePrefix="1" applyFont="1" applyBorder="1" applyAlignment="1">
      <alignment horizontal="center" vertical="center"/>
    </xf>
    <xf numFmtId="0" fontId="45" fillId="0" borderId="40" xfId="0" applyFont="1" applyBorder="1" applyAlignment="1">
      <alignment horizontal="center" vertical="center"/>
    </xf>
    <xf numFmtId="2" fontId="45" fillId="0" borderId="40" xfId="0" applyNumberFormat="1" applyFont="1" applyBorder="1" applyAlignment="1">
      <alignment horizontal="center" vertical="center"/>
    </xf>
    <xf numFmtId="0" fontId="45" fillId="3" borderId="40" xfId="8" quotePrefix="1" applyFont="1" applyFill="1" applyBorder="1" applyAlignment="1">
      <alignment horizontal="center" vertical="center"/>
    </xf>
    <xf numFmtId="0" fontId="44" fillId="0" borderId="40" xfId="8" applyFont="1" applyBorder="1" applyAlignment="1">
      <alignment horizontal="left" vertical="center"/>
    </xf>
    <xf numFmtId="2" fontId="42" fillId="5" borderId="40" xfId="17" applyNumberFormat="1" applyFont="1" applyFill="1" applyBorder="1" applyAlignment="1">
      <alignment horizontal="center" vertical="center"/>
    </xf>
    <xf numFmtId="0" fontId="43" fillId="0" borderId="40" xfId="8" applyFont="1" applyBorder="1" applyAlignment="1">
      <alignment horizontal="center" vertical="center" wrapText="1"/>
    </xf>
    <xf numFmtId="0" fontId="31" fillId="3" borderId="44" xfId="8" quotePrefix="1" applyFont="1" applyFill="1" applyBorder="1" applyAlignment="1">
      <alignment horizontal="center" vertical="center"/>
    </xf>
    <xf numFmtId="0" fontId="42" fillId="3" borderId="45" xfId="0" applyFont="1" applyFill="1" applyBorder="1" applyAlignment="1">
      <alignment horizontal="left" vertical="center"/>
    </xf>
    <xf numFmtId="0" fontId="43" fillId="3" borderId="45" xfId="8" applyFont="1" applyFill="1" applyBorder="1" applyAlignment="1">
      <alignment horizontal="center" vertical="center" wrapText="1"/>
    </xf>
    <xf numFmtId="43" fontId="42" fillId="3" borderId="45" xfId="17" applyFont="1" applyFill="1" applyBorder="1" applyAlignment="1">
      <alignment horizontal="left" vertical="center"/>
    </xf>
    <xf numFmtId="2" fontId="42" fillId="3" borderId="46" xfId="17" applyNumberFormat="1" applyFont="1" applyFill="1" applyBorder="1" applyAlignment="1">
      <alignment horizontal="center" vertical="center"/>
    </xf>
    <xf numFmtId="0" fontId="43" fillId="0" borderId="40" xfId="8" applyFont="1" applyBorder="1" applyAlignment="1">
      <alignment horizontal="left" vertical="center" wrapText="1"/>
    </xf>
    <xf numFmtId="0" fontId="38" fillId="0" borderId="40" xfId="8" applyFont="1" applyBorder="1" applyAlignment="1">
      <alignment vertical="center"/>
    </xf>
    <xf numFmtId="0" fontId="34" fillId="0" borderId="1" xfId="0" applyFont="1" applyBorder="1" applyAlignment="1">
      <alignment horizontal="left" vertical="center" wrapText="1"/>
    </xf>
    <xf numFmtId="0" fontId="34" fillId="0" borderId="40" xfId="0" applyFont="1" applyBorder="1" applyAlignment="1">
      <alignment horizontal="center" vertical="center" wrapText="1"/>
    </xf>
    <xf numFmtId="0" fontId="34" fillId="0" borderId="40" xfId="0" applyFont="1" applyBorder="1" applyAlignment="1">
      <alignment horizontal="left" vertical="center" wrapText="1"/>
    </xf>
    <xf numFmtId="0" fontId="47" fillId="0" borderId="40" xfId="16" applyFont="1" applyBorder="1" applyAlignment="1">
      <alignment horizontal="center" vertical="center" wrapText="1"/>
    </xf>
    <xf numFmtId="0" fontId="48" fillId="3" borderId="40" xfId="8" applyFont="1" applyFill="1" applyBorder="1" applyAlignment="1">
      <alignment horizontal="center" vertical="center" wrapText="1"/>
    </xf>
    <xf numFmtId="0" fontId="49" fillId="0" borderId="40" xfId="8" applyFont="1" applyBorder="1" applyAlignment="1">
      <alignment vertical="center"/>
    </xf>
    <xf numFmtId="0" fontId="33" fillId="0" borderId="40" xfId="8" applyFont="1" applyBorder="1" applyAlignment="1">
      <alignment horizontal="center" vertical="center" wrapText="1"/>
    </xf>
    <xf numFmtId="0" fontId="50" fillId="0" borderId="40" xfId="8" applyFont="1" applyBorder="1" applyAlignment="1">
      <alignment horizontal="center" vertical="center" wrapText="1"/>
    </xf>
    <xf numFmtId="0" fontId="51" fillId="0" borderId="40" xfId="8" applyFont="1" applyBorder="1" applyAlignment="1">
      <alignment horizontal="center" vertical="center" wrapText="1"/>
    </xf>
    <xf numFmtId="0" fontId="47" fillId="0" borderId="32" xfId="16" applyFont="1" applyBorder="1" applyAlignment="1">
      <alignment horizontal="center" vertical="center" wrapText="1"/>
    </xf>
    <xf numFmtId="0" fontId="41" fillId="0" borderId="40" xfId="8" applyFont="1" applyBorder="1" applyAlignment="1">
      <alignment horizontal="center" vertical="center" wrapText="1"/>
    </xf>
    <xf numFmtId="0" fontId="44" fillId="0" borderId="40" xfId="8" applyFont="1" applyBorder="1" applyAlignment="1">
      <alignment horizontal="center" vertical="center" wrapText="1"/>
    </xf>
    <xf numFmtId="0" fontId="45" fillId="0" borderId="2" xfId="8" quotePrefix="1" applyFont="1" applyBorder="1" applyAlignment="1">
      <alignment horizontal="justify" vertical="center"/>
    </xf>
    <xf numFmtId="0" fontId="47" fillId="0" borderId="40" xfId="0" applyFont="1" applyBorder="1" applyAlignment="1">
      <alignment horizontal="center" vertical="center" wrapText="1"/>
    </xf>
    <xf numFmtId="164" fontId="34" fillId="0" borderId="40" xfId="8" quotePrefix="1" applyNumberFormat="1" applyFont="1" applyBorder="1" applyAlignment="1">
      <alignment horizontal="justify" vertical="center"/>
    </xf>
    <xf numFmtId="0" fontId="34" fillId="0" borderId="6" xfId="8" applyFont="1" applyBorder="1" applyAlignment="1">
      <alignment horizontal="justify" vertical="center"/>
    </xf>
    <xf numFmtId="0" fontId="34" fillId="0" borderId="4" xfId="8" applyFont="1" applyBorder="1" applyAlignment="1">
      <alignment vertical="center" wrapText="1"/>
    </xf>
    <xf numFmtId="0" fontId="56" fillId="0" borderId="32" xfId="0" applyFont="1" applyBorder="1" applyAlignment="1">
      <alignment horizontal="center" vertical="center" wrapText="1"/>
    </xf>
    <xf numFmtId="0" fontId="45" fillId="0" borderId="40" xfId="8" applyFont="1" applyBorder="1" applyAlignment="1">
      <alignment vertical="center"/>
    </xf>
    <xf numFmtId="0" fontId="44" fillId="3" borderId="40" xfId="8" applyFont="1" applyFill="1" applyBorder="1" applyAlignment="1">
      <alignment horizontal="center" vertical="center" wrapText="1"/>
    </xf>
    <xf numFmtId="0" fontId="56" fillId="0" borderId="40" xfId="0" applyFont="1" applyBorder="1" applyAlignment="1">
      <alignment horizontal="center" vertical="center" wrapText="1"/>
    </xf>
    <xf numFmtId="0" fontId="42" fillId="0" borderId="40" xfId="16" applyFont="1" applyBorder="1" applyAlignment="1">
      <alignment horizontal="center" vertical="center"/>
    </xf>
    <xf numFmtId="0" fontId="42" fillId="0" borderId="40" xfId="16" applyFont="1" applyBorder="1" applyAlignment="1">
      <alignment horizontal="center" vertical="center" wrapText="1"/>
    </xf>
    <xf numFmtId="0" fontId="57" fillId="0" borderId="40" xfId="8" quotePrefix="1" applyFont="1" applyBorder="1" applyAlignment="1">
      <alignment horizontal="center" vertical="center"/>
    </xf>
    <xf numFmtId="0" fontId="45" fillId="0" borderId="40" xfId="8" applyFont="1" applyBorder="1" applyAlignment="1">
      <alignment horizontal="center" vertical="center"/>
    </xf>
    <xf numFmtId="0" fontId="45" fillId="0" borderId="40" xfId="16" applyFont="1" applyBorder="1" applyAlignment="1">
      <alignment horizontal="center" vertical="center"/>
    </xf>
    <xf numFmtId="2" fontId="45" fillId="0" borderId="40" xfId="16" applyNumberFormat="1" applyFont="1" applyBorder="1" applyAlignment="1">
      <alignment horizontal="center" vertical="center" wrapText="1"/>
    </xf>
    <xf numFmtId="0" fontId="34" fillId="0" borderId="40" xfId="8" applyFont="1" applyBorder="1" applyAlignment="1">
      <alignment vertical="center" wrapText="1"/>
    </xf>
    <xf numFmtId="0" fontId="34" fillId="0" borderId="1" xfId="8" applyFont="1" applyBorder="1" applyAlignment="1">
      <alignment vertical="center" wrapText="1"/>
    </xf>
    <xf numFmtId="0" fontId="54" fillId="5" borderId="40" xfId="16" applyFont="1" applyFill="1" applyBorder="1" applyAlignment="1">
      <alignment horizontal="left" vertical="center"/>
    </xf>
    <xf numFmtId="0" fontId="54" fillId="5" borderId="40" xfId="16" applyFont="1" applyFill="1" applyBorder="1" applyAlignment="1">
      <alignment horizontal="center" vertical="center"/>
    </xf>
    <xf numFmtId="0" fontId="53" fillId="5" borderId="40" xfId="16" applyFont="1" applyFill="1" applyBorder="1" applyAlignment="1">
      <alignment horizontal="center" vertical="center"/>
    </xf>
    <xf numFmtId="2" fontId="54" fillId="5" borderId="40" xfId="17" applyNumberFormat="1" applyFont="1" applyFill="1" applyBorder="1" applyAlignment="1">
      <alignment horizontal="center" vertical="center"/>
    </xf>
    <xf numFmtId="43" fontId="53" fillId="5" borderId="40" xfId="17" applyFont="1" applyFill="1" applyBorder="1" applyAlignment="1">
      <alignment horizontal="center" vertical="center"/>
    </xf>
    <xf numFmtId="0" fontId="45" fillId="0" borderId="40" xfId="16" applyFont="1" applyBorder="1" applyAlignment="1">
      <alignment horizontal="center" vertical="center" wrapText="1"/>
    </xf>
    <xf numFmtId="14" fontId="45" fillId="0" borderId="40" xfId="16" applyNumberFormat="1" applyFont="1" applyBorder="1" applyAlignment="1">
      <alignment horizontal="center" vertical="center"/>
    </xf>
    <xf numFmtId="0" fontId="42" fillId="0" borderId="40" xfId="16" applyFont="1" applyBorder="1" applyAlignment="1">
      <alignment horizontal="left" vertical="center"/>
    </xf>
    <xf numFmtId="0" fontId="45" fillId="0" borderId="40" xfId="16" applyFont="1" applyBorder="1" applyAlignment="1">
      <alignment horizontal="left" vertical="center"/>
    </xf>
    <xf numFmtId="43" fontId="45" fillId="5" borderId="40" xfId="17" applyFont="1" applyFill="1" applyBorder="1" applyAlignment="1">
      <alignment horizontal="center" vertical="center"/>
    </xf>
    <xf numFmtId="14" fontId="45" fillId="0" borderId="40" xfId="0" applyNumberFormat="1" applyFont="1" applyBorder="1" applyAlignment="1">
      <alignment horizontal="center" vertical="center"/>
    </xf>
    <xf numFmtId="0" fontId="42" fillId="0" borderId="40" xfId="0" applyFont="1" applyBorder="1" applyAlignment="1">
      <alignment horizontal="left" vertical="center"/>
    </xf>
    <xf numFmtId="0" fontId="45" fillId="0" borderId="40" xfId="0" applyFont="1" applyBorder="1" applyAlignment="1">
      <alignment horizontal="left" vertical="center"/>
    </xf>
    <xf numFmtId="0" fontId="42" fillId="0" borderId="40" xfId="0" applyFont="1" applyBorder="1" applyAlignment="1">
      <alignment horizontal="center" vertical="center"/>
    </xf>
    <xf numFmtId="0" fontId="42" fillId="0" borderId="40" xfId="0" applyFont="1" applyBorder="1" applyAlignment="1">
      <alignment horizontal="center" vertical="center" wrapText="1"/>
    </xf>
    <xf numFmtId="2" fontId="45" fillId="0" borderId="40" xfId="0" applyNumberFormat="1" applyFont="1" applyBorder="1" applyAlignment="1">
      <alignment horizontal="center" vertical="center" wrapText="1"/>
    </xf>
    <xf numFmtId="0" fontId="45" fillId="0" borderId="40" xfId="0" applyFont="1" applyBorder="1" applyAlignment="1">
      <alignment vertical="center" wrapText="1"/>
    </xf>
    <xf numFmtId="0" fontId="54" fillId="5" borderId="40" xfId="0" applyFont="1" applyFill="1" applyBorder="1" applyAlignment="1">
      <alignment horizontal="left" vertical="center"/>
    </xf>
    <xf numFmtId="0" fontId="54" fillId="5" borderId="40" xfId="0" applyFont="1" applyFill="1" applyBorder="1" applyAlignment="1">
      <alignment horizontal="center" vertical="center"/>
    </xf>
    <xf numFmtId="0" fontId="53" fillId="5" borderId="40" xfId="0" applyFont="1" applyFill="1" applyBorder="1" applyAlignment="1">
      <alignment horizontal="center" vertical="center"/>
    </xf>
    <xf numFmtId="0" fontId="53" fillId="5" borderId="40" xfId="8" applyFont="1" applyFill="1" applyBorder="1" applyAlignment="1">
      <alignment horizontal="center" vertical="center" wrapText="1"/>
    </xf>
    <xf numFmtId="0" fontId="53" fillId="0" borderId="0" xfId="16" applyFont="1" applyAlignment="1">
      <alignment horizontal="center" vertical="center"/>
    </xf>
    <xf numFmtId="0" fontId="54" fillId="5" borderId="40" xfId="8" applyFont="1" applyFill="1" applyBorder="1" applyAlignment="1">
      <alignment horizontal="center" vertical="center"/>
    </xf>
    <xf numFmtId="0" fontId="58" fillId="5" borderId="40" xfId="8" applyFont="1" applyFill="1" applyBorder="1" applyAlignment="1">
      <alignment horizontal="center" vertical="center" wrapText="1"/>
    </xf>
    <xf numFmtId="43" fontId="54" fillId="5" borderId="40" xfId="17" applyFont="1" applyFill="1" applyBorder="1" applyAlignment="1">
      <alignment horizontal="left" vertical="center"/>
    </xf>
    <xf numFmtId="0" fontId="42" fillId="0" borderId="40" xfId="8" applyFont="1" applyBorder="1" applyAlignment="1">
      <alignment horizontal="center" vertical="center"/>
    </xf>
    <xf numFmtId="0" fontId="42" fillId="0" borderId="40" xfId="8" applyFont="1" applyBorder="1" applyAlignment="1">
      <alignment horizontal="center" vertical="center" wrapText="1"/>
    </xf>
    <xf numFmtId="0" fontId="45" fillId="0" borderId="40" xfId="8" applyFont="1" applyBorder="1" applyAlignment="1">
      <alignment horizontal="center" vertical="center" wrapText="1"/>
    </xf>
    <xf numFmtId="0" fontId="34" fillId="0" borderId="40" xfId="8" applyFont="1" applyBorder="1" applyAlignment="1">
      <alignment horizontal="justify" vertical="center"/>
    </xf>
    <xf numFmtId="0" fontId="45" fillId="3" borderId="40" xfId="8" applyFont="1" applyFill="1" applyBorder="1" applyAlignment="1">
      <alignment horizontal="center" vertical="center" wrapText="1"/>
    </xf>
    <xf numFmtId="0" fontId="45" fillId="3" borderId="40" xfId="8" applyFont="1" applyFill="1" applyBorder="1" applyAlignment="1">
      <alignment horizontal="center" vertical="center"/>
    </xf>
    <xf numFmtId="0" fontId="45" fillId="3" borderId="40" xfId="0" applyFont="1" applyFill="1" applyBorder="1" applyAlignment="1">
      <alignment horizontal="center" vertical="center"/>
    </xf>
    <xf numFmtId="2" fontId="45" fillId="3" borderId="40" xfId="0" applyNumberFormat="1" applyFont="1" applyFill="1" applyBorder="1" applyAlignment="1">
      <alignment horizontal="center" vertical="center" wrapText="1"/>
    </xf>
    <xf numFmtId="0" fontId="42" fillId="3" borderId="40" xfId="0" applyFont="1" applyFill="1" applyBorder="1" applyAlignment="1">
      <alignment horizontal="center" vertical="center"/>
    </xf>
    <xf numFmtId="0" fontId="34" fillId="0" borderId="55" xfId="8" quotePrefix="1" applyFont="1" applyBorder="1" applyAlignment="1">
      <alignment horizontal="justify" vertical="center"/>
    </xf>
    <xf numFmtId="0" fontId="40" fillId="0" borderId="40" xfId="8" applyFont="1" applyBorder="1" applyAlignment="1">
      <alignment horizontal="left" vertical="top" wrapText="1"/>
    </xf>
    <xf numFmtId="0" fontId="44" fillId="3" borderId="40" xfId="8" applyFont="1" applyFill="1" applyBorder="1" applyAlignment="1">
      <alignment horizontal="left" vertical="center" wrapText="1"/>
    </xf>
    <xf numFmtId="2" fontId="45" fillId="3" borderId="40" xfId="0" applyNumberFormat="1" applyFont="1" applyFill="1" applyBorder="1" applyAlignment="1">
      <alignment horizontal="center" vertical="center"/>
    </xf>
    <xf numFmtId="0" fontId="40" fillId="0" borderId="40" xfId="8" applyFont="1" applyBorder="1" applyAlignment="1">
      <alignment horizontal="left" vertical="center"/>
    </xf>
    <xf numFmtId="0" fontId="51" fillId="0" borderId="40" xfId="8" applyFont="1" applyBorder="1" applyAlignment="1">
      <alignment horizontal="left" vertical="center"/>
    </xf>
    <xf numFmtId="0" fontId="59" fillId="0" borderId="1" xfId="0" applyFont="1" applyBorder="1" applyAlignment="1">
      <alignment horizontal="left" vertical="center" wrapText="1"/>
    </xf>
    <xf numFmtId="0" fontId="60" fillId="0" borderId="1" xfId="0" applyFont="1" applyBorder="1" applyAlignment="1">
      <alignment horizontal="left" vertical="center" wrapText="1"/>
    </xf>
    <xf numFmtId="0" fontId="34" fillId="0" borderId="1" xfId="0" applyFont="1" applyBorder="1" applyAlignment="1">
      <alignment horizontal="justify" vertical="center" wrapText="1"/>
    </xf>
    <xf numFmtId="0" fontId="61" fillId="0" borderId="1" xfId="0" applyFont="1" applyBorder="1" applyAlignment="1">
      <alignment horizontal="left" vertical="center" wrapText="1"/>
    </xf>
    <xf numFmtId="0" fontId="48" fillId="0" borderId="40" xfId="8" applyFont="1" applyBorder="1" applyAlignment="1">
      <alignment horizontal="left" vertical="center" wrapText="1"/>
    </xf>
    <xf numFmtId="0" fontId="59" fillId="0" borderId="40" xfId="0" applyFont="1" applyBorder="1" applyAlignment="1">
      <alignment horizontal="left" vertical="center" wrapText="1"/>
    </xf>
    <xf numFmtId="0" fontId="31" fillId="0" borderId="44" xfId="16" applyFont="1" applyBorder="1" applyAlignment="1">
      <alignment horizontal="center"/>
    </xf>
    <xf numFmtId="0" fontId="31" fillId="0" borderId="45" xfId="16" applyFont="1" applyBorder="1" applyAlignment="1">
      <alignment horizontal="left"/>
    </xf>
    <xf numFmtId="0" fontId="31" fillId="0" borderId="45" xfId="16" applyFont="1" applyBorder="1" applyAlignment="1">
      <alignment horizontal="center" vertical="center"/>
    </xf>
    <xf numFmtId="0" fontId="33" fillId="0" borderId="48" xfId="8" applyFont="1" applyBorder="1" applyAlignment="1">
      <alignment horizontal="center" vertical="center" wrapText="1"/>
    </xf>
    <xf numFmtId="0" fontId="45" fillId="0" borderId="48" xfId="8" applyFont="1" applyBorder="1" applyAlignment="1">
      <alignment vertical="center"/>
    </xf>
    <xf numFmtId="0" fontId="44" fillId="0" borderId="48" xfId="8" applyFont="1" applyBorder="1" applyAlignment="1">
      <alignment horizontal="center" vertical="center" wrapText="1"/>
    </xf>
    <xf numFmtId="0" fontId="56" fillId="0" borderId="1" xfId="0" applyFont="1" applyBorder="1" applyAlignment="1">
      <alignment horizontal="center" vertical="center" wrapText="1"/>
    </xf>
    <xf numFmtId="0" fontId="45" fillId="0" borderId="40" xfId="8" applyFont="1" applyBorder="1" applyAlignment="1">
      <alignment horizontal="justify" vertical="center"/>
    </xf>
    <xf numFmtId="0" fontId="34" fillId="0" borderId="1" xfId="8" applyFont="1" applyBorder="1" applyAlignment="1">
      <alignment horizontal="left" vertical="center" wrapText="1"/>
    </xf>
    <xf numFmtId="2" fontId="42" fillId="3" borderId="45" xfId="17" applyNumberFormat="1" applyFont="1" applyFill="1" applyBorder="1" applyAlignment="1">
      <alignment horizontal="center" vertical="center"/>
    </xf>
    <xf numFmtId="0" fontId="53" fillId="5" borderId="40" xfId="8" quotePrefix="1" applyFont="1" applyFill="1" applyBorder="1" applyAlignment="1">
      <alignment horizontal="center" vertical="center"/>
    </xf>
    <xf numFmtId="0" fontId="31" fillId="6" borderId="0" xfId="16" applyFont="1" applyFill="1" applyAlignment="1">
      <alignment horizontal="center" vertical="center"/>
    </xf>
    <xf numFmtId="0" fontId="45" fillId="0" borderId="0" xfId="16" applyFont="1" applyAlignment="1">
      <alignment horizontal="center" vertical="center"/>
    </xf>
    <xf numFmtId="0" fontId="31" fillId="5" borderId="40" xfId="8" quotePrefix="1" applyFont="1" applyFill="1" applyBorder="1" applyAlignment="1">
      <alignment horizontal="center" vertical="center"/>
    </xf>
    <xf numFmtId="0" fontId="63" fillId="5" borderId="40" xfId="8" quotePrefix="1" applyFont="1" applyFill="1" applyBorder="1" applyAlignment="1">
      <alignment horizontal="center" vertical="center"/>
    </xf>
    <xf numFmtId="166" fontId="12" fillId="0" borderId="3" xfId="9" applyNumberFormat="1" applyFont="1" applyFill="1" applyBorder="1" applyAlignment="1">
      <alignment horizontal="center" vertical="center"/>
    </xf>
    <xf numFmtId="0" fontId="12" fillId="0" borderId="3" xfId="9" applyNumberFormat="1" applyFont="1" applyFill="1" applyBorder="1" applyAlignment="1">
      <alignment horizontal="right"/>
    </xf>
    <xf numFmtId="0" fontId="12" fillId="0" borderId="3" xfId="3" applyFont="1" applyBorder="1"/>
    <xf numFmtId="164" fontId="14" fillId="2" borderId="11" xfId="3" applyNumberFormat="1" applyFont="1" applyFill="1" applyBorder="1" applyAlignment="1">
      <alignment horizontal="left" vertical="center"/>
    </xf>
    <xf numFmtId="3" fontId="14" fillId="2" borderId="11" xfId="3" applyNumberFormat="1" applyFont="1" applyFill="1" applyBorder="1" applyAlignment="1">
      <alignment horizontal="right" vertical="center"/>
    </xf>
    <xf numFmtId="3" fontId="14" fillId="2" borderId="18" xfId="3" applyNumberFormat="1" applyFont="1" applyFill="1" applyBorder="1" applyAlignment="1">
      <alignment vertical="center"/>
    </xf>
    <xf numFmtId="3" fontId="14" fillId="2" borderId="20" xfId="3" applyNumberFormat="1" applyFont="1" applyFill="1" applyBorder="1" applyAlignment="1">
      <alignment vertical="center"/>
    </xf>
    <xf numFmtId="3" fontId="14" fillId="2" borderId="15" xfId="3" applyNumberFormat="1" applyFont="1" applyFill="1" applyBorder="1" applyAlignment="1">
      <alignment vertical="center"/>
    </xf>
    <xf numFmtId="3" fontId="14" fillId="2" borderId="40" xfId="3" applyNumberFormat="1" applyFont="1" applyFill="1" applyBorder="1" applyAlignment="1">
      <alignment vertical="center"/>
    </xf>
    <xf numFmtId="0" fontId="14" fillId="2" borderId="40" xfId="3" applyFont="1" applyFill="1" applyBorder="1" applyAlignment="1">
      <alignment horizontal="center" vertical="center"/>
    </xf>
    <xf numFmtId="0" fontId="14" fillId="2" borderId="40" xfId="3" applyFont="1" applyFill="1" applyBorder="1" applyAlignment="1">
      <alignment horizontal="left" vertical="center"/>
    </xf>
    <xf numFmtId="0" fontId="14" fillId="2" borderId="14" xfId="3" applyFont="1" applyFill="1" applyBorder="1" applyAlignment="1">
      <alignment vertical="center"/>
    </xf>
    <xf numFmtId="0" fontId="65" fillId="0" borderId="40" xfId="8" applyFont="1" applyBorder="1" applyAlignment="1">
      <alignment horizontal="center" vertical="center"/>
    </xf>
    <xf numFmtId="0" fontId="65" fillId="0" borderId="40" xfId="8" applyFont="1" applyBorder="1" applyAlignment="1">
      <alignment horizontal="center" vertical="center" wrapText="1"/>
    </xf>
    <xf numFmtId="43" fontId="65" fillId="0" borderId="40" xfId="17" applyFont="1" applyFill="1" applyBorder="1" applyAlignment="1">
      <alignment horizontal="center" vertical="center"/>
    </xf>
    <xf numFmtId="0" fontId="65" fillId="0" borderId="40" xfId="8" applyFont="1" applyBorder="1" applyAlignment="1">
      <alignment horizontal="left" vertical="center" wrapText="1"/>
    </xf>
    <xf numFmtId="0" fontId="28" fillId="0" borderId="40" xfId="0" applyFont="1" applyBorder="1"/>
    <xf numFmtId="0" fontId="65" fillId="0" borderId="40" xfId="0" applyFont="1" applyBorder="1"/>
    <xf numFmtId="0" fontId="28" fillId="0" borderId="40" xfId="0" applyFont="1" applyBorder="1" applyAlignment="1">
      <alignment horizontal="center" vertical="center"/>
    </xf>
    <xf numFmtId="0" fontId="69" fillId="0" borderId="40" xfId="0" applyFont="1" applyBorder="1" applyAlignment="1">
      <alignment horizontal="justify" vertical="center" wrapText="1"/>
    </xf>
    <xf numFmtId="166" fontId="28" fillId="0" borderId="40" xfId="14" applyNumberFormat="1" applyFont="1" applyFill="1" applyBorder="1" applyAlignment="1">
      <alignment horizontal="right" vertical="center"/>
    </xf>
    <xf numFmtId="166" fontId="28" fillId="0" borderId="40" xfId="14" applyNumberFormat="1" applyFont="1" applyBorder="1" applyAlignment="1">
      <alignment horizontal="right" vertic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166" fontId="0" fillId="0" borderId="45" xfId="14" applyNumberFormat="1" applyFont="1" applyBorder="1" applyAlignment="1">
      <alignment vertical="center"/>
    </xf>
    <xf numFmtId="0" fontId="0" fillId="0" borderId="46" xfId="0" applyBorder="1"/>
    <xf numFmtId="0" fontId="70" fillId="0" borderId="40" xfId="0" applyFont="1" applyBorder="1" applyAlignment="1">
      <alignment horizontal="center" vertical="center" wrapText="1"/>
    </xf>
    <xf numFmtId="166" fontId="70" fillId="0" borderId="40" xfId="14" applyNumberFormat="1" applyFont="1" applyBorder="1" applyAlignment="1">
      <alignment horizontal="center" vertical="center" wrapText="1"/>
    </xf>
    <xf numFmtId="166" fontId="70" fillId="0" borderId="40" xfId="14" applyNumberFormat="1" applyFont="1" applyFill="1" applyBorder="1" applyAlignment="1">
      <alignment horizontal="center" vertical="center" wrapText="1"/>
    </xf>
    <xf numFmtId="166" fontId="70" fillId="0" borderId="40" xfId="14" applyNumberFormat="1" applyFont="1" applyBorder="1" applyAlignment="1">
      <alignment horizontal="center" vertical="center"/>
    </xf>
    <xf numFmtId="0" fontId="26" fillId="0" borderId="0" xfId="0" applyFont="1"/>
    <xf numFmtId="14" fontId="0" fillId="0" borderId="40" xfId="14" applyNumberFormat="1" applyFont="1" applyBorder="1" applyAlignment="1">
      <alignment vertical="center"/>
    </xf>
    <xf numFmtId="0" fontId="66" fillId="9" borderId="40" xfId="8" applyFont="1" applyFill="1" applyBorder="1" applyAlignment="1">
      <alignment horizontal="center" vertical="top"/>
    </xf>
    <xf numFmtId="1" fontId="67" fillId="9" borderId="40" xfId="8" applyNumberFormat="1" applyFont="1" applyFill="1" applyBorder="1" applyAlignment="1">
      <alignment vertical="center"/>
    </xf>
    <xf numFmtId="4" fontId="68" fillId="9" borderId="40" xfId="17" applyNumberFormat="1" applyFont="1" applyFill="1" applyBorder="1" applyAlignment="1">
      <alignment horizontal="center" vertical="center"/>
    </xf>
    <xf numFmtId="0" fontId="73" fillId="9" borderId="40" xfId="0" applyFont="1" applyFill="1" applyBorder="1" applyAlignment="1">
      <alignment horizontal="center" vertical="center"/>
    </xf>
    <xf numFmtId="166" fontId="73" fillId="9" borderId="40" xfId="0" applyNumberFormat="1" applyFont="1" applyFill="1" applyBorder="1" applyAlignment="1">
      <alignment horizontal="center" vertical="center"/>
    </xf>
    <xf numFmtId="0" fontId="28" fillId="9" borderId="40" xfId="0" applyFont="1" applyFill="1" applyBorder="1" applyAlignment="1">
      <alignment horizontal="center" vertical="center"/>
    </xf>
    <xf numFmtId="0" fontId="18" fillId="2" borderId="37" xfId="15" applyFont="1" applyFill="1" applyBorder="1" applyAlignment="1">
      <alignment horizontal="right" vertical="center"/>
    </xf>
    <xf numFmtId="0" fontId="18" fillId="2" borderId="38" xfId="15" applyFont="1" applyFill="1" applyBorder="1" applyAlignment="1">
      <alignment horizontal="right" vertical="center"/>
    </xf>
    <xf numFmtId="0" fontId="17" fillId="0" borderId="0" xfId="15" applyFont="1" applyAlignment="1">
      <alignment horizontal="center" vertical="center"/>
    </xf>
    <xf numFmtId="0" fontId="19" fillId="0" borderId="0" xfId="15" applyFont="1" applyAlignment="1">
      <alignment horizontal="center" vertical="center"/>
    </xf>
    <xf numFmtId="0" fontId="18" fillId="0" borderId="0" xfId="15" applyFont="1" applyAlignment="1">
      <alignment horizontal="center" vertical="center" wrapText="1"/>
    </xf>
    <xf numFmtId="0" fontId="20" fillId="0" borderId="0" xfId="8" applyFont="1" applyAlignment="1">
      <alignment horizontal="center" vertical="center"/>
    </xf>
    <xf numFmtId="0" fontId="18" fillId="2" borderId="21" xfId="8" applyFont="1" applyFill="1" applyBorder="1" applyAlignment="1">
      <alignment horizontal="center" vertical="center"/>
    </xf>
    <xf numFmtId="0" fontId="18" fillId="0" borderId="35" xfId="15" applyFont="1" applyBorder="1" applyAlignment="1">
      <alignment horizontal="center" vertical="center"/>
    </xf>
    <xf numFmtId="0" fontId="18" fillId="0" borderId="36" xfId="15" applyFont="1" applyBorder="1" applyAlignment="1">
      <alignment horizontal="center" vertical="center"/>
    </xf>
    <xf numFmtId="0" fontId="18" fillId="0" borderId="35" xfId="15" applyFont="1" applyBorder="1" applyAlignment="1">
      <alignment horizontal="left" vertical="center"/>
    </xf>
    <xf numFmtId="0" fontId="18" fillId="0" borderId="36" xfId="15" applyFont="1" applyBorder="1" applyAlignment="1">
      <alignment horizontal="left" vertical="center"/>
    </xf>
    <xf numFmtId="0" fontId="18" fillId="0" borderId="34" xfId="15" applyFont="1" applyBorder="1" applyAlignment="1">
      <alignment horizontal="left" vertical="center"/>
    </xf>
    <xf numFmtId="0" fontId="12" fillId="0" borderId="0" xfId="3" applyFont="1" applyAlignment="1">
      <alignment horizontal="left" vertical="top" wrapText="1"/>
    </xf>
    <xf numFmtId="164" fontId="11" fillId="0" borderId="40" xfId="3" applyNumberFormat="1" applyFont="1" applyBorder="1" applyAlignment="1">
      <alignment horizontal="center" vertical="center"/>
    </xf>
    <xf numFmtId="3" fontId="11" fillId="0" borderId="40" xfId="3" applyNumberFormat="1" applyFont="1" applyBorder="1" applyAlignment="1">
      <alignment horizontal="center" vertical="center"/>
    </xf>
    <xf numFmtId="3" fontId="11" fillId="0" borderId="44" xfId="3" applyNumberFormat="1" applyFont="1" applyBorder="1" applyAlignment="1">
      <alignment horizontal="center" vertical="center"/>
    </xf>
    <xf numFmtId="3" fontId="11" fillId="0" borderId="46" xfId="3" applyNumberFormat="1" applyFont="1" applyBorder="1" applyAlignment="1">
      <alignment horizontal="center" vertical="center"/>
    </xf>
    <xf numFmtId="3" fontId="11" fillId="0" borderId="48" xfId="3" applyNumberFormat="1" applyFont="1" applyBorder="1" applyAlignment="1">
      <alignment horizontal="center" vertical="center" wrapText="1"/>
    </xf>
    <xf numFmtId="3" fontId="11" fillId="0" borderId="32" xfId="3" applyNumberFormat="1" applyFont="1" applyBorder="1" applyAlignment="1">
      <alignment horizontal="center" vertical="center" wrapText="1"/>
    </xf>
    <xf numFmtId="3" fontId="11" fillId="0" borderId="44" xfId="3" applyNumberFormat="1" applyFont="1" applyBorder="1" applyAlignment="1">
      <alignment horizontal="center" vertical="center" wrapText="1"/>
    </xf>
    <xf numFmtId="3" fontId="11" fillId="0" borderId="45" xfId="3" applyNumberFormat="1" applyFont="1" applyBorder="1" applyAlignment="1">
      <alignment horizontal="center" vertical="center" wrapText="1"/>
    </xf>
    <xf numFmtId="3" fontId="11" fillId="0" borderId="46" xfId="3" applyNumberFormat="1" applyFont="1" applyBorder="1" applyAlignment="1">
      <alignment horizontal="center" vertical="center" wrapText="1"/>
    </xf>
    <xf numFmtId="3" fontId="11" fillId="0" borderId="41" xfId="3" applyNumberFormat="1" applyFont="1" applyBorder="1" applyAlignment="1">
      <alignment horizontal="center" vertical="center"/>
    </xf>
    <xf numFmtId="164" fontId="29" fillId="0" borderId="44" xfId="3" applyNumberFormat="1" applyFont="1" applyBorder="1" applyAlignment="1">
      <alignment horizontal="center" vertical="center"/>
    </xf>
    <xf numFmtId="164" fontId="29" fillId="0" borderId="45" xfId="3" applyNumberFormat="1" applyFont="1" applyBorder="1" applyAlignment="1">
      <alignment horizontal="center" vertical="center"/>
    </xf>
    <xf numFmtId="164" fontId="29" fillId="0" borderId="46" xfId="3" applyNumberFormat="1" applyFont="1" applyBorder="1" applyAlignment="1">
      <alignment horizontal="center" vertical="center"/>
    </xf>
    <xf numFmtId="164" fontId="7" fillId="0" borderId="44" xfId="3" applyNumberFormat="1" applyFont="1" applyBorder="1" applyAlignment="1">
      <alignment horizontal="center" vertical="center"/>
    </xf>
    <xf numFmtId="164" fontId="7" fillId="0" borderId="45" xfId="3" applyNumberFormat="1" applyFont="1" applyBorder="1" applyAlignment="1">
      <alignment horizontal="center" vertical="center"/>
    </xf>
    <xf numFmtId="164" fontId="7" fillId="0" borderId="46" xfId="3" applyNumberFormat="1" applyFont="1" applyBorder="1" applyAlignment="1">
      <alignment horizontal="center" vertical="center"/>
    </xf>
    <xf numFmtId="3" fontId="11" fillId="0" borderId="1" xfId="3" applyNumberFormat="1" applyFont="1" applyBorder="1" applyAlignment="1">
      <alignment horizontal="center" vertical="center" wrapText="1"/>
    </xf>
    <xf numFmtId="3" fontId="29" fillId="0" borderId="44" xfId="3" applyNumberFormat="1" applyFont="1" applyBorder="1" applyAlignment="1">
      <alignment horizontal="center" vertical="center"/>
    </xf>
    <xf numFmtId="3" fontId="29" fillId="0" borderId="45" xfId="3" applyNumberFormat="1" applyFont="1" applyBorder="1" applyAlignment="1">
      <alignment horizontal="center" vertical="center"/>
    </xf>
    <xf numFmtId="3" fontId="29" fillId="0" borderId="46" xfId="3" applyNumberFormat="1" applyFont="1" applyBorder="1" applyAlignment="1">
      <alignment horizontal="center" vertical="center"/>
    </xf>
    <xf numFmtId="164" fontId="71" fillId="0" borderId="0" xfId="3" applyNumberFormat="1" applyFont="1" applyAlignment="1">
      <alignment horizontal="left" vertical="center"/>
    </xf>
    <xf numFmtId="164" fontId="29" fillId="0" borderId="0" xfId="3" applyNumberFormat="1" applyFont="1" applyAlignment="1">
      <alignment horizontal="left" vertical="center"/>
    </xf>
    <xf numFmtId="0" fontId="64" fillId="0" borderId="40" xfId="8" applyFont="1" applyBorder="1" applyAlignment="1">
      <alignment horizontal="center" vertical="center"/>
    </xf>
    <xf numFmtId="0" fontId="72" fillId="0" borderId="44" xfId="0" applyFont="1" applyBorder="1" applyAlignment="1">
      <alignment horizontal="center" vertical="center" wrapText="1"/>
    </xf>
    <xf numFmtId="0" fontId="72" fillId="0" borderId="45" xfId="0" applyFont="1" applyBorder="1" applyAlignment="1">
      <alignment horizontal="center" vertical="center" wrapText="1"/>
    </xf>
    <xf numFmtId="0" fontId="72" fillId="0" borderId="46" xfId="0" applyFont="1" applyBorder="1" applyAlignment="1">
      <alignment horizontal="center" vertical="center" wrapText="1"/>
    </xf>
    <xf numFmtId="0" fontId="52" fillId="0" borderId="48" xfId="16" applyFont="1" applyBorder="1" applyAlignment="1">
      <alignment horizontal="center" vertical="center"/>
    </xf>
    <xf numFmtId="0" fontId="52" fillId="0" borderId="32" xfId="16" applyFont="1" applyBorder="1" applyAlignment="1">
      <alignment horizontal="center" vertical="center"/>
    </xf>
    <xf numFmtId="0" fontId="52" fillId="0" borderId="48" xfId="16" applyFont="1" applyBorder="1" applyAlignment="1">
      <alignment horizontal="center" vertical="center" wrapText="1"/>
    </xf>
    <xf numFmtId="0" fontId="52" fillId="0" borderId="32" xfId="16" applyFont="1" applyBorder="1" applyAlignment="1">
      <alignment horizontal="center" vertical="center" wrapText="1"/>
    </xf>
    <xf numFmtId="0" fontId="42" fillId="0" borderId="40" xfId="0" applyFont="1" applyBorder="1" applyAlignment="1">
      <alignment horizontal="center" vertical="center" wrapText="1"/>
    </xf>
    <xf numFmtId="0" fontId="42" fillId="0" borderId="40" xfId="0" applyFont="1" applyBorder="1" applyAlignment="1">
      <alignment horizontal="center" vertical="center"/>
    </xf>
    <xf numFmtId="0" fontId="42" fillId="0" borderId="40" xfId="0" applyFont="1" applyBorder="1" applyAlignment="1">
      <alignment horizontal="left" vertical="center"/>
    </xf>
    <xf numFmtId="0" fontId="42" fillId="0" borderId="40" xfId="0" applyFont="1" applyBorder="1" applyAlignment="1">
      <alignment horizontal="left" vertical="center" wrapText="1"/>
    </xf>
    <xf numFmtId="0" fontId="39" fillId="0" borderId="44" xfId="0" applyFont="1" applyBorder="1" applyAlignment="1">
      <alignment horizontal="center" vertical="center"/>
    </xf>
    <xf numFmtId="0" fontId="39" fillId="0" borderId="45" xfId="0" applyFont="1" applyBorder="1" applyAlignment="1">
      <alignment horizontal="center" vertical="center"/>
    </xf>
    <xf numFmtId="0" fontId="39" fillId="0" borderId="46" xfId="0" applyFont="1" applyBorder="1" applyAlignment="1">
      <alignment horizontal="center" vertical="center"/>
    </xf>
    <xf numFmtId="0" fontId="54" fillId="0" borderId="44" xfId="0" applyFont="1" applyBorder="1" applyAlignment="1">
      <alignment horizontal="center" vertical="center"/>
    </xf>
    <xf numFmtId="0" fontId="54" fillId="0" borderId="45" xfId="0" applyFont="1" applyBorder="1" applyAlignment="1">
      <alignment horizontal="center" vertical="center"/>
    </xf>
    <xf numFmtId="0" fontId="54" fillId="0" borderId="46" xfId="0" applyFont="1" applyBorder="1" applyAlignment="1">
      <alignment horizontal="center" vertical="center"/>
    </xf>
    <xf numFmtId="0" fontId="32" fillId="0" borderId="50" xfId="0" applyFont="1" applyBorder="1" applyAlignment="1">
      <alignment horizontal="center" vertical="center"/>
    </xf>
    <xf numFmtId="0" fontId="32" fillId="0" borderId="54" xfId="0" applyFont="1" applyBorder="1" applyAlignment="1">
      <alignment horizontal="center" vertical="center"/>
    </xf>
    <xf numFmtId="0" fontId="32" fillId="0" borderId="53" xfId="0" applyFont="1" applyBorder="1" applyAlignment="1">
      <alignment horizontal="center" vertical="center"/>
    </xf>
    <xf numFmtId="0" fontId="37" fillId="0" borderId="32" xfId="0" applyFont="1" applyBorder="1" applyAlignment="1">
      <alignment horizontal="center"/>
    </xf>
    <xf numFmtId="0" fontId="55" fillId="7" borderId="40" xfId="0" applyFont="1" applyFill="1" applyBorder="1" applyAlignment="1">
      <alignment horizontal="center" vertical="center"/>
    </xf>
    <xf numFmtId="0" fontId="52" fillId="0" borderId="40" xfId="16" applyFont="1" applyBorder="1" applyAlignment="1">
      <alignment horizontal="center" vertical="center" wrapText="1"/>
    </xf>
    <xf numFmtId="0" fontId="52" fillId="0" borderId="40" xfId="16" applyFont="1" applyBorder="1" applyAlignment="1">
      <alignment horizontal="center" vertical="center"/>
    </xf>
    <xf numFmtId="0" fontId="52" fillId="0" borderId="48" xfId="0" applyFont="1" applyBorder="1" applyAlignment="1">
      <alignment horizontal="center" vertical="center"/>
    </xf>
    <xf numFmtId="0" fontId="52" fillId="0" borderId="32" xfId="0" applyFont="1" applyBorder="1" applyAlignment="1">
      <alignment horizontal="center" vertical="center"/>
    </xf>
    <xf numFmtId="0" fontId="55" fillId="8" borderId="40" xfId="0" applyFont="1" applyFill="1" applyBorder="1" applyAlignment="1">
      <alignment horizontal="center" vertical="center"/>
    </xf>
    <xf numFmtId="0" fontId="62" fillId="8" borderId="40" xfId="0" applyFont="1" applyFill="1" applyBorder="1" applyAlignment="1">
      <alignment horizontal="center" vertical="center"/>
    </xf>
    <xf numFmtId="0" fontId="52" fillId="0" borderId="40" xfId="0" applyFont="1" applyBorder="1" applyAlignment="1">
      <alignment horizontal="center" vertical="center"/>
    </xf>
    <xf numFmtId="0" fontId="52" fillId="0" borderId="40" xfId="0" applyFont="1" applyBorder="1" applyAlignment="1">
      <alignment horizontal="center" vertical="center" wrapText="1"/>
    </xf>
    <xf numFmtId="0" fontId="52" fillId="0" borderId="48" xfId="0" applyFont="1" applyBorder="1" applyAlignment="1">
      <alignment horizontal="center" vertical="center" wrapText="1"/>
    </xf>
    <xf numFmtId="0" fontId="52" fillId="0" borderId="32" xfId="0" applyFont="1" applyBorder="1" applyAlignment="1">
      <alignment horizontal="center" vertical="center" wrapText="1"/>
    </xf>
    <xf numFmtId="0" fontId="39" fillId="0" borderId="39" xfId="0" applyFont="1" applyBorder="1" applyAlignment="1">
      <alignment horizontal="center" vertical="center"/>
    </xf>
    <xf numFmtId="0" fontId="39" fillId="0" borderId="56" xfId="0" applyFont="1" applyBorder="1" applyAlignment="1">
      <alignment horizontal="center" vertical="center"/>
    </xf>
    <xf numFmtId="0" fontId="39" fillId="0" borderId="57" xfId="0" applyFont="1" applyBorder="1" applyAlignment="1">
      <alignment horizontal="center" vertical="center"/>
    </xf>
    <xf numFmtId="0" fontId="42" fillId="0" borderId="40" xfId="0" applyFont="1" applyBorder="1" applyAlignment="1">
      <alignment horizontal="center" wrapText="1"/>
    </xf>
    <xf numFmtId="0" fontId="42" fillId="0" borderId="40" xfId="16" applyFont="1" applyBorder="1" applyAlignment="1">
      <alignment horizontal="center" vertical="center" wrapText="1"/>
    </xf>
    <xf numFmtId="0" fontId="42" fillId="0" borderId="40" xfId="16" applyFont="1" applyBorder="1" applyAlignment="1">
      <alignment horizontal="center" vertical="center"/>
    </xf>
    <xf numFmtId="0" fontId="39" fillId="0" borderId="44" xfId="16" applyFont="1" applyBorder="1" applyAlignment="1">
      <alignment horizontal="center" vertical="center"/>
    </xf>
    <xf numFmtId="0" fontId="39" fillId="0" borderId="45" xfId="16" applyFont="1" applyBorder="1" applyAlignment="1">
      <alignment horizontal="center" vertical="center"/>
    </xf>
    <xf numFmtId="0" fontId="39" fillId="0" borderId="46" xfId="16" applyFont="1" applyBorder="1" applyAlignment="1">
      <alignment horizontal="center" vertical="center"/>
    </xf>
    <xf numFmtId="0" fontId="54" fillId="0" borderId="44" xfId="16" applyFont="1" applyBorder="1" applyAlignment="1">
      <alignment horizontal="center" vertical="center"/>
    </xf>
    <xf numFmtId="0" fontId="54" fillId="0" borderId="45" xfId="16" applyFont="1" applyBorder="1" applyAlignment="1">
      <alignment horizontal="center" vertical="center"/>
    </xf>
    <xf numFmtId="0" fontId="54" fillId="0" borderId="46" xfId="16" applyFont="1" applyBorder="1" applyAlignment="1">
      <alignment horizontal="center" vertical="center"/>
    </xf>
    <xf numFmtId="0" fontId="32" fillId="0" borderId="50" xfId="16" applyFont="1" applyBorder="1" applyAlignment="1">
      <alignment horizontal="center" vertical="center"/>
    </xf>
    <xf numFmtId="0" fontId="32" fillId="0" borderId="54" xfId="16" applyFont="1" applyBorder="1" applyAlignment="1">
      <alignment horizontal="center" vertical="center"/>
    </xf>
    <xf numFmtId="0" fontId="32" fillId="0" borderId="53" xfId="16" applyFont="1" applyBorder="1" applyAlignment="1">
      <alignment horizontal="center" vertical="center"/>
    </xf>
    <xf numFmtId="0" fontId="37" fillId="0" borderId="32" xfId="16" applyFont="1" applyBorder="1" applyAlignment="1">
      <alignment horizontal="center"/>
    </xf>
    <xf numFmtId="0" fontId="42" fillId="0" borderId="40" xfId="16" applyFont="1" applyBorder="1" applyAlignment="1">
      <alignment horizontal="left" vertical="center"/>
    </xf>
    <xf numFmtId="0" fontId="42" fillId="0" borderId="40" xfId="16" applyFont="1" applyBorder="1" applyAlignment="1">
      <alignment horizontal="left" vertical="center" wrapText="1"/>
    </xf>
    <xf numFmtId="0" fontId="42" fillId="0" borderId="48" xfId="16" applyFont="1" applyBorder="1" applyAlignment="1">
      <alignment horizontal="center" vertical="center" wrapText="1"/>
    </xf>
    <xf numFmtId="0" fontId="42" fillId="0" borderId="32" xfId="16" applyFont="1" applyBorder="1" applyAlignment="1">
      <alignment horizontal="center" vertical="center" wrapText="1"/>
    </xf>
  </cellXfs>
  <cellStyles count="18">
    <cellStyle name="Comma" xfId="14" builtinId="3"/>
    <cellStyle name="Comma 2" xfId="1" xr:uid="{00000000-0005-0000-0000-000001000000}"/>
    <cellStyle name="Comma 2 2" xfId="9" xr:uid="{00000000-0005-0000-0000-000002000000}"/>
    <cellStyle name="Comma 3" xfId="2" xr:uid="{00000000-0005-0000-0000-000003000000}"/>
    <cellStyle name="Comma 4" xfId="11" xr:uid="{00000000-0005-0000-0000-000004000000}"/>
    <cellStyle name="Comma 5" xfId="17" xr:uid="{00000000-0005-0000-0000-000005000000}"/>
    <cellStyle name="Normal" xfId="0" builtinId="0"/>
    <cellStyle name="Normal 2" xfId="3" xr:uid="{00000000-0005-0000-0000-000007000000}"/>
    <cellStyle name="Normal 2 2" xfId="6" xr:uid="{00000000-0005-0000-0000-000008000000}"/>
    <cellStyle name="Normal 2 3" xfId="8" xr:uid="{00000000-0005-0000-0000-000009000000}"/>
    <cellStyle name="Normal 3" xfId="4" xr:uid="{00000000-0005-0000-0000-00000A000000}"/>
    <cellStyle name="Normal 4" xfId="7" xr:uid="{00000000-0005-0000-0000-00000B000000}"/>
    <cellStyle name="Normal 5" xfId="12" xr:uid="{00000000-0005-0000-0000-00000C000000}"/>
    <cellStyle name="Normal 6" xfId="16" xr:uid="{00000000-0005-0000-0000-00000D000000}"/>
    <cellStyle name="Normal_front page" xfId="15" xr:uid="{00000000-0005-0000-0000-00000E000000}"/>
    <cellStyle name="Percent" xfId="10" builtinId="5"/>
    <cellStyle name="Percent 2" xfId="5" xr:uid="{00000000-0005-0000-0000-000010000000}"/>
    <cellStyle name="Percent 3" xfId="13" xr:uid="{00000000-0005-0000-0000-000011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workbookViewId="0">
      <selection activeCell="G14" sqref="G14"/>
    </sheetView>
  </sheetViews>
  <sheetFormatPr defaultRowHeight="14.25"/>
  <cols>
    <col min="1" max="1" width="9.25" customWidth="1"/>
    <col min="2" max="2" width="33.875" customWidth="1"/>
    <col min="3" max="3" width="7.625" customWidth="1"/>
    <col min="4" max="4" width="7.125" customWidth="1"/>
    <col min="5" max="5" width="24.25" customWidth="1"/>
    <col min="6" max="6" width="12.5" bestFit="1" customWidth="1"/>
    <col min="7" max="7" width="13.75" bestFit="1" customWidth="1"/>
    <col min="9" max="9" width="13.75" bestFit="1" customWidth="1"/>
  </cols>
  <sheetData>
    <row r="1" spans="1:9">
      <c r="E1" s="83">
        <v>45124</v>
      </c>
    </row>
    <row r="2" spans="1:9">
      <c r="E2" s="83"/>
    </row>
    <row r="3" spans="1:9">
      <c r="E3" s="83"/>
    </row>
    <row r="4" spans="1:9" ht="18">
      <c r="A4" s="454" t="s">
        <v>89</v>
      </c>
      <c r="B4" s="454"/>
      <c r="C4" s="454"/>
      <c r="D4" s="454"/>
      <c r="E4" s="454"/>
      <c r="F4" s="68"/>
      <c r="G4" s="68"/>
      <c r="H4" s="68"/>
    </row>
    <row r="5" spans="1:9" ht="18">
      <c r="A5" s="69"/>
      <c r="B5" s="69"/>
      <c r="C5" s="69"/>
      <c r="D5" s="69"/>
      <c r="E5" s="69"/>
      <c r="F5" s="68"/>
      <c r="G5" s="68"/>
      <c r="H5" s="68"/>
    </row>
    <row r="6" spans="1:9" ht="15.75">
      <c r="A6" s="455" t="s">
        <v>90</v>
      </c>
      <c r="B6" s="455"/>
      <c r="C6" s="455"/>
      <c r="D6" s="455"/>
      <c r="E6" s="455"/>
      <c r="F6" s="68"/>
      <c r="G6" s="68"/>
      <c r="H6" s="68"/>
    </row>
    <row r="7" spans="1:9" ht="15.75">
      <c r="A7" s="456"/>
      <c r="B7" s="456"/>
      <c r="C7" s="456"/>
      <c r="D7" s="456"/>
      <c r="E7" s="456"/>
    </row>
    <row r="8" spans="1:9" ht="30.75" customHeight="1">
      <c r="A8" s="457" t="s">
        <v>365</v>
      </c>
      <c r="B8" s="457"/>
      <c r="C8" s="457"/>
      <c r="D8" s="457"/>
      <c r="E8" s="457"/>
    </row>
    <row r="9" spans="1:9" ht="15.75" thickBot="1">
      <c r="A9" s="70"/>
      <c r="B9" s="71"/>
      <c r="C9" s="72"/>
      <c r="D9" s="72"/>
      <c r="E9" s="72"/>
    </row>
    <row r="10" spans="1:9" ht="32.25" thickBot="1">
      <c r="A10" s="73" t="s">
        <v>83</v>
      </c>
      <c r="B10" s="458" t="s">
        <v>0</v>
      </c>
      <c r="C10" s="458"/>
      <c r="D10" s="74"/>
      <c r="E10" s="75" t="s">
        <v>84</v>
      </c>
    </row>
    <row r="11" spans="1:9" ht="15.75">
      <c r="A11" s="76"/>
      <c r="B11" s="459"/>
      <c r="C11" s="460"/>
      <c r="D11" s="76"/>
      <c r="E11" s="77"/>
    </row>
    <row r="12" spans="1:9" ht="15.75">
      <c r="A12" s="76">
        <v>1</v>
      </c>
      <c r="B12" s="461" t="s">
        <v>85</v>
      </c>
      <c r="C12" s="462"/>
      <c r="D12" s="76" t="s">
        <v>86</v>
      </c>
      <c r="E12" s="78">
        <v>14437531</v>
      </c>
    </row>
    <row r="13" spans="1:9" ht="15.75">
      <c r="A13" s="76"/>
      <c r="B13" s="461"/>
      <c r="C13" s="462"/>
      <c r="D13" s="76"/>
      <c r="E13" s="78"/>
    </row>
    <row r="14" spans="1:9" ht="15.75">
      <c r="A14" s="76">
        <v>2</v>
      </c>
      <c r="B14" s="461" t="s">
        <v>87</v>
      </c>
      <c r="C14" s="462"/>
      <c r="D14" s="76" t="s">
        <v>86</v>
      </c>
      <c r="E14" s="78">
        <v>4141364</v>
      </c>
      <c r="I14" s="81"/>
    </row>
    <row r="15" spans="1:9" ht="15.75">
      <c r="A15" s="76"/>
      <c r="B15" s="114"/>
      <c r="C15" s="115"/>
      <c r="D15" s="76"/>
      <c r="E15" s="78"/>
      <c r="I15" s="81"/>
    </row>
    <row r="16" spans="1:9" ht="25.5" customHeight="1">
      <c r="A16" s="76">
        <v>3</v>
      </c>
      <c r="B16" s="461" t="s">
        <v>128</v>
      </c>
      <c r="C16" s="462"/>
      <c r="D16" s="76" t="s">
        <v>86</v>
      </c>
      <c r="E16" s="78">
        <v>322054.36</v>
      </c>
      <c r="I16" s="81"/>
    </row>
    <row r="17" spans="1:7" ht="16.5" thickBot="1">
      <c r="A17" s="76"/>
      <c r="B17" s="463"/>
      <c r="C17" s="463"/>
      <c r="D17" s="76"/>
      <c r="E17" s="77"/>
    </row>
    <row r="18" spans="1:7" ht="23.25" customHeight="1" thickBot="1">
      <c r="A18" s="79"/>
      <c r="B18" s="452" t="s">
        <v>88</v>
      </c>
      <c r="C18" s="453"/>
      <c r="D18" s="80"/>
      <c r="E18" s="82">
        <f>SUM(E11:E17)</f>
        <v>18900949.359999999</v>
      </c>
    </row>
    <row r="19" spans="1:7">
      <c r="E19" s="81"/>
    </row>
    <row r="20" spans="1:7">
      <c r="E20" s="81"/>
      <c r="G20" s="81"/>
    </row>
    <row r="21" spans="1:7">
      <c r="E21" s="81"/>
    </row>
    <row r="22" spans="1:7">
      <c r="G22" s="85"/>
    </row>
  </sheetData>
  <mergeCells count="12">
    <mergeCell ref="B18:C18"/>
    <mergeCell ref="A4:E4"/>
    <mergeCell ref="A6:E6"/>
    <mergeCell ref="A7:E7"/>
    <mergeCell ref="A8:E8"/>
    <mergeCell ref="B10:C10"/>
    <mergeCell ref="B11:C11"/>
    <mergeCell ref="B12:C12"/>
    <mergeCell ref="B13:C13"/>
    <mergeCell ref="B14:C14"/>
    <mergeCell ref="B17:C17"/>
    <mergeCell ref="B16:C16"/>
  </mergeCells>
  <printOptions horizontalCentered="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6"/>
  <sheetViews>
    <sheetView showGridLines="0" topLeftCell="B1" zoomScale="80" zoomScaleNormal="80" zoomScaleSheetLayoutView="55" workbookViewId="0">
      <pane ySplit="12" topLeftCell="A13" activePane="bottomLeft" state="frozen"/>
      <selection activeCell="I16" sqref="I16"/>
      <selection pane="bottomLeft" activeCell="C13" sqref="C13"/>
    </sheetView>
  </sheetViews>
  <sheetFormatPr defaultColWidth="9" defaultRowHeight="15"/>
  <cols>
    <col min="1" max="1" width="4.625" style="60" customWidth="1"/>
    <col min="2" max="2" width="4.625" style="61" customWidth="1"/>
    <col min="3" max="3" width="52.5" style="62" customWidth="1"/>
    <col min="4" max="4" width="6.375" style="60" customWidth="1"/>
    <col min="5" max="5" width="7.875" style="63" customWidth="1"/>
    <col min="6" max="6" width="8" style="64" bestFit="1" customWidth="1"/>
    <col min="7" max="7" width="10.5" style="64" customWidth="1"/>
    <col min="8" max="8" width="9.75" style="64" customWidth="1"/>
    <col min="9" max="14" width="10.625" style="64" customWidth="1"/>
    <col min="15" max="15" width="13.25" style="64" customWidth="1"/>
    <col min="16" max="22" width="10.625" style="64" customWidth="1"/>
    <col min="23" max="24" width="9.625" style="142" bestFit="1" customWidth="1"/>
    <col min="25" max="28" width="9" style="142"/>
    <col min="29" max="16384" width="9" style="62"/>
  </cols>
  <sheetData>
    <row r="1" spans="1:28" s="6" customFormat="1" ht="18" customHeight="1">
      <c r="A1" s="1" t="s">
        <v>76</v>
      </c>
      <c r="B1" s="1"/>
      <c r="C1" s="2"/>
      <c r="D1" s="3"/>
      <c r="E1" s="4"/>
      <c r="F1" s="5"/>
      <c r="G1" s="5"/>
      <c r="H1" s="5"/>
      <c r="I1" s="5"/>
      <c r="J1" s="5"/>
      <c r="K1" s="5"/>
      <c r="L1" s="5"/>
      <c r="M1" s="5"/>
      <c r="N1" s="5"/>
      <c r="O1" s="5"/>
      <c r="P1" s="5"/>
      <c r="Q1" s="5"/>
      <c r="R1" s="5"/>
      <c r="S1" s="5"/>
      <c r="T1" s="5"/>
      <c r="U1" s="5"/>
      <c r="V1" s="5"/>
      <c r="W1" s="110"/>
      <c r="X1" s="110"/>
      <c r="Y1" s="110"/>
      <c r="Z1" s="110"/>
      <c r="AA1" s="110"/>
      <c r="AB1" s="110"/>
    </row>
    <row r="2" spans="1:28" s="6" customFormat="1" ht="18" customHeight="1">
      <c r="A2" s="7" t="s">
        <v>38</v>
      </c>
      <c r="B2" s="7"/>
      <c r="C2" s="2"/>
      <c r="D2" s="3"/>
      <c r="E2" s="4"/>
      <c r="F2" s="5"/>
      <c r="G2" s="8"/>
      <c r="H2" s="8"/>
      <c r="I2" s="8"/>
      <c r="J2" s="8"/>
      <c r="K2" s="8"/>
      <c r="L2" s="8"/>
      <c r="M2" s="8"/>
      <c r="N2" s="8"/>
      <c r="O2" s="8"/>
      <c r="P2" s="8"/>
      <c r="Q2" s="8"/>
      <c r="R2" s="8"/>
      <c r="S2" s="8"/>
      <c r="T2" s="8"/>
      <c r="U2" s="8"/>
      <c r="V2" s="8"/>
      <c r="W2" s="110"/>
      <c r="X2" s="110"/>
      <c r="Y2" s="110"/>
      <c r="Z2" s="110"/>
      <c r="AA2" s="110"/>
      <c r="AB2" s="110"/>
    </row>
    <row r="3" spans="1:28" s="8" customFormat="1" ht="7.5" customHeight="1">
      <c r="A3" s="7"/>
      <c r="B3" s="7"/>
      <c r="C3" s="2"/>
      <c r="D3" s="3"/>
      <c r="E3" s="4"/>
      <c r="F3" s="5"/>
      <c r="G3" s="5"/>
      <c r="H3" s="5"/>
      <c r="I3" s="5"/>
      <c r="J3" s="5"/>
      <c r="K3" s="5"/>
      <c r="L3" s="5"/>
      <c r="M3" s="5"/>
      <c r="N3" s="5"/>
      <c r="O3" s="5"/>
      <c r="P3" s="5"/>
      <c r="Q3" s="5"/>
      <c r="R3" s="5"/>
      <c r="S3" s="5"/>
      <c r="T3" s="5"/>
      <c r="U3" s="5"/>
      <c r="V3" s="5"/>
      <c r="W3" s="137"/>
      <c r="X3" s="137"/>
      <c r="Y3" s="137"/>
      <c r="Z3" s="137"/>
      <c r="AA3" s="137"/>
      <c r="AB3" s="137"/>
    </row>
    <row r="4" spans="1:28" s="8" customFormat="1" ht="18" customHeight="1">
      <c r="A4" s="1" t="s">
        <v>44</v>
      </c>
      <c r="B4" s="7"/>
      <c r="D4" s="3"/>
      <c r="E4" s="4"/>
      <c r="F4" s="5"/>
      <c r="G4" s="5"/>
      <c r="H4" s="5"/>
      <c r="I4" s="5"/>
      <c r="J4" s="5"/>
      <c r="K4" s="5"/>
      <c r="L4" s="5"/>
      <c r="M4" s="5"/>
      <c r="N4" s="5"/>
      <c r="O4" s="5"/>
      <c r="P4" s="5"/>
      <c r="Q4" s="5"/>
      <c r="R4" s="5"/>
      <c r="S4" s="5"/>
      <c r="T4" s="5"/>
      <c r="U4" s="5"/>
      <c r="V4" s="5"/>
      <c r="W4" s="137"/>
      <c r="X4" s="137"/>
      <c r="Y4" s="137"/>
      <c r="Z4" s="137"/>
      <c r="AA4" s="137"/>
      <c r="AB4" s="137"/>
    </row>
    <row r="5" spans="1:28" s="8" customFormat="1" ht="17.25" customHeight="1">
      <c r="A5" s="7" t="s">
        <v>45</v>
      </c>
      <c r="B5" s="7"/>
      <c r="D5" s="3"/>
      <c r="E5" s="4"/>
      <c r="F5" s="5"/>
      <c r="G5" s="5"/>
      <c r="H5" s="5"/>
      <c r="I5" s="5"/>
      <c r="J5" s="5"/>
      <c r="K5" s="5"/>
      <c r="L5" s="5"/>
      <c r="M5" s="5"/>
      <c r="N5" s="5"/>
      <c r="O5" s="5"/>
      <c r="P5" s="5"/>
      <c r="Q5" s="5"/>
      <c r="R5" s="5"/>
      <c r="S5" s="5"/>
      <c r="T5" s="5"/>
      <c r="U5" s="5"/>
      <c r="V5" s="5"/>
      <c r="W5" s="137"/>
      <c r="X5" s="137"/>
      <c r="Y5" s="137"/>
      <c r="Z5" s="137"/>
      <c r="AA5" s="137"/>
      <c r="AB5" s="137"/>
    </row>
    <row r="6" spans="1:28" s="8" customFormat="1" ht="12" customHeight="1">
      <c r="A6" s="7"/>
      <c r="B6" s="7"/>
      <c r="D6" s="3"/>
      <c r="E6" s="4"/>
      <c r="F6" s="5"/>
      <c r="G6" s="5"/>
      <c r="H6" s="5"/>
      <c r="I6" s="5"/>
      <c r="J6" s="5"/>
      <c r="K6" s="5"/>
      <c r="L6" s="5"/>
      <c r="M6" s="5"/>
      <c r="N6" s="5"/>
      <c r="O6" s="5"/>
      <c r="P6" s="5"/>
      <c r="Q6" s="5"/>
      <c r="R6" s="5"/>
      <c r="S6" s="5"/>
      <c r="T6" s="5"/>
      <c r="U6" s="5"/>
      <c r="V6" s="5"/>
      <c r="W6" s="137"/>
      <c r="X6" s="137"/>
      <c r="Y6" s="137"/>
      <c r="Z6" s="137"/>
      <c r="AA6" s="137"/>
      <c r="AB6" s="137"/>
    </row>
    <row r="7" spans="1:28" s="8" customFormat="1" ht="18" hidden="1" customHeight="1" thickBot="1">
      <c r="A7" s="7"/>
      <c r="B7" s="7"/>
      <c r="D7" s="3"/>
      <c r="E7" s="4"/>
      <c r="F7" s="5"/>
      <c r="G7" s="5"/>
      <c r="H7" s="5"/>
      <c r="I7" s="5"/>
      <c r="J7" s="5"/>
      <c r="K7" s="5"/>
      <c r="L7" s="5"/>
      <c r="M7" s="5"/>
      <c r="N7" s="5"/>
      <c r="O7" s="5"/>
      <c r="P7" s="5"/>
      <c r="Q7" s="5"/>
      <c r="R7" s="5"/>
      <c r="S7" s="5"/>
      <c r="T7" s="5"/>
      <c r="U7" s="5"/>
      <c r="V7" s="5"/>
      <c r="W7" s="137"/>
      <c r="X7" s="137"/>
      <c r="Y7" s="137"/>
      <c r="Z7" s="137"/>
      <c r="AA7" s="137"/>
      <c r="AB7" s="137"/>
    </row>
    <row r="8" spans="1:28" s="6" customFormat="1" ht="18" hidden="1" customHeight="1" thickBot="1">
      <c r="A8" s="9"/>
      <c r="B8" s="9"/>
      <c r="D8" s="10"/>
      <c r="E8" s="11"/>
      <c r="F8" s="474" t="s">
        <v>43</v>
      </c>
      <c r="G8" s="474"/>
      <c r="H8" s="474"/>
      <c r="I8" s="474"/>
      <c r="J8" s="474"/>
      <c r="K8" s="474"/>
      <c r="L8" s="474"/>
      <c r="M8" s="474"/>
      <c r="N8" s="474"/>
      <c r="O8" s="474"/>
      <c r="P8" s="474"/>
      <c r="Q8" s="474"/>
      <c r="R8" s="474"/>
      <c r="S8" s="474"/>
      <c r="T8" s="474"/>
      <c r="U8" s="474"/>
      <c r="V8" s="474"/>
      <c r="W8" s="110"/>
      <c r="X8" s="110"/>
      <c r="Y8" s="110"/>
      <c r="Z8" s="110"/>
      <c r="AA8" s="110"/>
      <c r="AB8" s="110"/>
    </row>
    <row r="9" spans="1:28" s="6" customFormat="1" ht="18" customHeight="1">
      <c r="A9" s="475" t="s">
        <v>366</v>
      </c>
      <c r="B9" s="476"/>
      <c r="C9" s="476"/>
      <c r="D9" s="476"/>
      <c r="E9" s="476"/>
      <c r="F9" s="476"/>
      <c r="G9" s="476"/>
      <c r="H9" s="476"/>
      <c r="I9" s="476"/>
      <c r="J9" s="476"/>
      <c r="K9" s="476"/>
      <c r="L9" s="476"/>
      <c r="M9" s="476"/>
      <c r="N9" s="476"/>
      <c r="O9" s="476"/>
      <c r="P9" s="476"/>
      <c r="Q9" s="476"/>
      <c r="R9" s="476"/>
      <c r="S9" s="476"/>
      <c r="T9" s="476"/>
      <c r="U9" s="476"/>
      <c r="V9" s="477"/>
      <c r="W9" s="110"/>
      <c r="X9" s="110"/>
      <c r="Y9" s="110"/>
      <c r="Z9" s="110"/>
      <c r="AA9" s="110"/>
      <c r="AB9" s="110"/>
    </row>
    <row r="10" spans="1:28" s="12" customFormat="1" ht="18" customHeight="1">
      <c r="A10" s="478" t="s">
        <v>117</v>
      </c>
      <c r="B10" s="479"/>
      <c r="C10" s="479"/>
      <c r="D10" s="479"/>
      <c r="E10" s="479"/>
      <c r="F10" s="479"/>
      <c r="G10" s="479"/>
      <c r="H10" s="479"/>
      <c r="I10" s="479"/>
      <c r="J10" s="479"/>
      <c r="K10" s="479"/>
      <c r="L10" s="479"/>
      <c r="M10" s="479"/>
      <c r="N10" s="479"/>
      <c r="O10" s="479"/>
      <c r="P10" s="479"/>
      <c r="Q10" s="479"/>
      <c r="R10" s="479"/>
      <c r="S10" s="479"/>
      <c r="T10" s="479"/>
      <c r="U10" s="479"/>
      <c r="V10" s="480"/>
      <c r="W10" s="138"/>
      <c r="X10" s="138"/>
      <c r="Y10" s="138"/>
      <c r="Z10" s="138"/>
      <c r="AA10" s="138"/>
      <c r="AB10" s="138"/>
    </row>
    <row r="11" spans="1:28" s="12" customFormat="1" ht="18" customHeight="1">
      <c r="A11" s="465" t="s">
        <v>75</v>
      </c>
      <c r="B11" s="465"/>
      <c r="C11" s="465" t="s">
        <v>0</v>
      </c>
      <c r="D11" s="465" t="s">
        <v>1</v>
      </c>
      <c r="E11" s="466" t="s">
        <v>2</v>
      </c>
      <c r="F11" s="467" t="s">
        <v>131</v>
      </c>
      <c r="G11" s="468"/>
      <c r="H11" s="466" t="s">
        <v>132</v>
      </c>
      <c r="I11" s="466"/>
      <c r="J11" s="469" t="s">
        <v>134</v>
      </c>
      <c r="K11" s="469" t="s">
        <v>144</v>
      </c>
      <c r="L11" s="471" t="s">
        <v>135</v>
      </c>
      <c r="M11" s="472"/>
      <c r="N11" s="472"/>
      <c r="O11" s="473"/>
      <c r="P11" s="471" t="s">
        <v>139</v>
      </c>
      <c r="Q11" s="472"/>
      <c r="R11" s="472"/>
      <c r="S11" s="473"/>
      <c r="T11" s="471" t="s">
        <v>140</v>
      </c>
      <c r="U11" s="472"/>
      <c r="V11" s="473"/>
      <c r="W11" s="138"/>
      <c r="X11" s="138"/>
      <c r="Y11" s="138"/>
      <c r="Z11" s="138"/>
      <c r="AA11" s="138"/>
      <c r="AB11" s="138"/>
    </row>
    <row r="12" spans="1:28" s="12" customFormat="1" ht="13.5" customHeight="1">
      <c r="A12" s="465"/>
      <c r="B12" s="465"/>
      <c r="C12" s="465"/>
      <c r="D12" s="465"/>
      <c r="E12" s="466"/>
      <c r="F12" s="136" t="s">
        <v>133</v>
      </c>
      <c r="G12" s="127" t="s">
        <v>123</v>
      </c>
      <c r="H12" s="136" t="s">
        <v>133</v>
      </c>
      <c r="I12" s="127" t="s">
        <v>123</v>
      </c>
      <c r="J12" s="470"/>
      <c r="K12" s="470"/>
      <c r="L12" s="136" t="s">
        <v>136</v>
      </c>
      <c r="M12" s="136" t="s">
        <v>137</v>
      </c>
      <c r="N12" s="136" t="s">
        <v>138</v>
      </c>
      <c r="O12" s="136" t="s">
        <v>123</v>
      </c>
      <c r="P12" s="136" t="s">
        <v>136</v>
      </c>
      <c r="Q12" s="136" t="s">
        <v>137</v>
      </c>
      <c r="R12" s="136" t="s">
        <v>138</v>
      </c>
      <c r="S12" s="136" t="s">
        <v>123</v>
      </c>
      <c r="T12" s="136" t="s">
        <v>136</v>
      </c>
      <c r="U12" s="136" t="s">
        <v>137</v>
      </c>
      <c r="V12" s="136" t="s">
        <v>138</v>
      </c>
      <c r="W12" s="138"/>
      <c r="X12" s="138"/>
      <c r="Y12" s="138"/>
      <c r="Z12" s="138"/>
      <c r="AA12" s="138"/>
      <c r="AB12" s="138"/>
    </row>
    <row r="13" spans="1:28" s="14" customFormat="1" ht="8.25" customHeight="1">
      <c r="A13" s="180"/>
      <c r="B13" s="180"/>
      <c r="C13" s="134"/>
      <c r="D13" s="134"/>
      <c r="E13" s="133"/>
      <c r="F13" s="135"/>
      <c r="G13" s="13"/>
      <c r="H13" s="133"/>
      <c r="I13" s="133"/>
      <c r="J13" s="133"/>
      <c r="K13" s="133"/>
      <c r="L13" s="133"/>
      <c r="M13" s="133"/>
      <c r="N13" s="133"/>
      <c r="O13" s="133"/>
      <c r="P13" s="133"/>
      <c r="Q13" s="133"/>
      <c r="R13" s="133"/>
      <c r="S13" s="133"/>
      <c r="T13" s="133"/>
      <c r="U13" s="133"/>
      <c r="V13" s="133"/>
      <c r="W13" s="139"/>
      <c r="X13" s="139"/>
      <c r="Y13" s="139"/>
      <c r="Z13" s="139"/>
      <c r="AA13" s="139"/>
      <c r="AB13" s="139"/>
    </row>
    <row r="14" spans="1:28" s="19" customFormat="1" ht="40.5" customHeight="1">
      <c r="A14" s="191"/>
      <c r="B14" s="181"/>
      <c r="C14" s="16" t="s">
        <v>39</v>
      </c>
      <c r="D14" s="17"/>
      <c r="E14" s="18"/>
      <c r="F14" s="157"/>
      <c r="G14" s="157"/>
      <c r="H14" s="157"/>
      <c r="I14" s="157"/>
      <c r="J14" s="157"/>
      <c r="K14" s="157"/>
      <c r="L14" s="157"/>
      <c r="M14" s="157"/>
      <c r="N14" s="157"/>
      <c r="O14" s="157"/>
      <c r="P14" s="157"/>
      <c r="Q14" s="157"/>
      <c r="R14" s="157"/>
      <c r="S14" s="157"/>
      <c r="T14" s="157"/>
      <c r="U14" s="157"/>
      <c r="V14" s="157"/>
      <c r="W14" s="140"/>
      <c r="X14" s="140"/>
      <c r="Y14" s="140"/>
      <c r="Z14" s="140"/>
      <c r="AA14" s="140"/>
      <c r="AB14" s="140"/>
    </row>
    <row r="15" spans="1:28" s="19" customFormat="1" ht="148.5" customHeight="1">
      <c r="A15" s="196">
        <v>1</v>
      </c>
      <c r="B15" s="182"/>
      <c r="C15" s="197" t="s">
        <v>77</v>
      </c>
      <c r="D15" s="17"/>
      <c r="E15" s="18"/>
      <c r="F15" s="199"/>
      <c r="G15" s="158"/>
      <c r="H15" s="158"/>
      <c r="I15" s="158"/>
      <c r="J15" s="158"/>
      <c r="K15" s="158"/>
      <c r="L15" s="158"/>
      <c r="M15" s="158"/>
      <c r="N15" s="158"/>
      <c r="O15" s="158"/>
      <c r="P15" s="158"/>
      <c r="Q15" s="158"/>
      <c r="R15" s="158"/>
      <c r="S15" s="158"/>
      <c r="T15" s="158"/>
      <c r="U15" s="158"/>
      <c r="V15" s="158"/>
      <c r="W15" s="140"/>
      <c r="X15" s="140"/>
      <c r="Y15" s="140"/>
      <c r="Z15" s="140"/>
      <c r="AA15" s="140"/>
      <c r="AB15" s="140"/>
    </row>
    <row r="16" spans="1:28" s="6" customFormat="1" ht="36" customHeight="1">
      <c r="A16" s="192"/>
      <c r="B16" s="183">
        <f>A15+0.1</f>
        <v>1.1000000000000001</v>
      </c>
      <c r="C16" s="198" t="s">
        <v>65</v>
      </c>
      <c r="D16" s="201" t="s">
        <v>6</v>
      </c>
      <c r="E16" s="202">
        <v>0</v>
      </c>
      <c r="F16" s="203"/>
      <c r="G16" s="159"/>
      <c r="H16" s="160"/>
      <c r="I16" s="160">
        <f>H16*F16</f>
        <v>0</v>
      </c>
      <c r="J16" s="160"/>
      <c r="K16" s="160"/>
      <c r="L16" s="160"/>
      <c r="M16" s="160"/>
      <c r="N16" s="161">
        <f>SUM(L16:M16)</f>
        <v>0</v>
      </c>
      <c r="O16" s="162">
        <f>F16*K16*N16</f>
        <v>0</v>
      </c>
      <c r="P16" s="148"/>
      <c r="Q16" s="148"/>
      <c r="R16" s="161">
        <f>SUM(P16:Q16)</f>
        <v>0</v>
      </c>
      <c r="S16" s="162">
        <f>H16*K16*R16</f>
        <v>0</v>
      </c>
      <c r="T16" s="163">
        <f>(F16*K16*L16)+(H16*K16*P16)</f>
        <v>0</v>
      </c>
      <c r="U16" s="162">
        <f>(F16*K16*M16)+(H16*K16*Q16)</f>
        <v>0</v>
      </c>
      <c r="V16" s="162">
        <f>SUM(T16:U16)</f>
        <v>0</v>
      </c>
      <c r="W16" s="110"/>
      <c r="X16" s="110"/>
      <c r="Y16" s="110"/>
      <c r="Z16" s="110"/>
      <c r="AA16" s="110"/>
      <c r="AB16" s="110"/>
    </row>
    <row r="17" spans="1:28" s="6" customFormat="1" ht="33" customHeight="1">
      <c r="A17" s="192"/>
      <c r="B17" s="183">
        <f t="shared" ref="B17" si="0">B16+0.1</f>
        <v>1.2000000000000002</v>
      </c>
      <c r="C17" s="208" t="s">
        <v>66</v>
      </c>
      <c r="D17" s="23" t="s">
        <v>6</v>
      </c>
      <c r="E17" s="204">
        <v>0</v>
      </c>
      <c r="F17" s="159"/>
      <c r="G17" s="159"/>
      <c r="H17" s="160"/>
      <c r="I17" s="160">
        <f>H17*F17</f>
        <v>0</v>
      </c>
      <c r="J17" s="160"/>
      <c r="K17" s="160"/>
      <c r="L17" s="160"/>
      <c r="M17" s="160"/>
      <c r="N17" s="161">
        <f>SUM(L17:M17)</f>
        <v>0</v>
      </c>
      <c r="O17" s="162">
        <f>F17*K17*N17</f>
        <v>0</v>
      </c>
      <c r="P17" s="148"/>
      <c r="Q17" s="148"/>
      <c r="R17" s="161">
        <f>SUM(P17:Q17)</f>
        <v>0</v>
      </c>
      <c r="S17" s="162">
        <f>H17*K17*R17</f>
        <v>0</v>
      </c>
      <c r="T17" s="163">
        <f>(F17*K17*L17)+(H17*K17*P17)</f>
        <v>0</v>
      </c>
      <c r="U17" s="162">
        <f>(F17*K17*M17)+(H17*K17*Q17)</f>
        <v>0</v>
      </c>
      <c r="V17" s="162">
        <f>SUM(T17:U17)</f>
        <v>0</v>
      </c>
      <c r="W17" s="110"/>
      <c r="X17" s="110"/>
      <c r="Y17" s="110"/>
      <c r="Z17" s="110"/>
      <c r="AA17" s="110"/>
      <c r="AB17" s="110"/>
    </row>
    <row r="18" spans="1:28" s="19" customFormat="1" ht="105.75" customHeight="1">
      <c r="A18" s="196">
        <f>A15+1</f>
        <v>2</v>
      </c>
      <c r="B18" s="182"/>
      <c r="C18" s="209" t="s">
        <v>78</v>
      </c>
      <c r="D18" s="205"/>
      <c r="E18" s="206"/>
      <c r="F18" s="207"/>
      <c r="G18" s="158"/>
      <c r="H18" s="158"/>
      <c r="I18" s="158"/>
      <c r="J18" s="158"/>
      <c r="K18" s="158"/>
      <c r="L18" s="158"/>
      <c r="M18" s="158"/>
      <c r="N18" s="161">
        <f t="shared" ref="N18:N26" si="1">SUM(L18:M18)</f>
        <v>0</v>
      </c>
      <c r="O18" s="162">
        <f t="shared" ref="O18:O26" si="2">F18*K18*N18</f>
        <v>0</v>
      </c>
      <c r="P18" s="148"/>
      <c r="Q18" s="148"/>
      <c r="R18" s="161">
        <f t="shared" ref="R18:R25" si="3">SUM(P18:Q18)</f>
        <v>0</v>
      </c>
      <c r="S18" s="162">
        <f t="shared" ref="S18:S26" si="4">H18*K18*R18</f>
        <v>0</v>
      </c>
      <c r="T18" s="163">
        <f t="shared" ref="T18:T26" si="5">(F18*K18*L18)+(H18*K18*P18)</f>
        <v>0</v>
      </c>
      <c r="U18" s="162">
        <f t="shared" ref="U18:U26" si="6">(F18*K18*M18)+(H18*K18*Q18)</f>
        <v>0</v>
      </c>
      <c r="V18" s="162">
        <f t="shared" ref="V18:V26" si="7">SUM(T18:U18)</f>
        <v>0</v>
      </c>
      <c r="W18" s="140"/>
      <c r="X18" s="140"/>
      <c r="Y18" s="140"/>
      <c r="Z18" s="140"/>
      <c r="AA18" s="140"/>
      <c r="AB18" s="140"/>
    </row>
    <row r="19" spans="1:28" s="6" customFormat="1" ht="24" customHeight="1">
      <c r="A19" s="192"/>
      <c r="B19" s="184">
        <f>A18+0.1</f>
        <v>2.1</v>
      </c>
      <c r="C19" s="20" t="s">
        <v>57</v>
      </c>
      <c r="D19" s="21" t="s">
        <v>4</v>
      </c>
      <c r="E19" s="22">
        <v>2</v>
      </c>
      <c r="F19" s="200">
        <v>5250</v>
      </c>
      <c r="G19" s="159">
        <f>E19*F19</f>
        <v>10500</v>
      </c>
      <c r="H19" s="164">
        <v>5250</v>
      </c>
      <c r="I19" s="165">
        <f>H19*E19</f>
        <v>10500</v>
      </c>
      <c r="J19" s="164">
        <f>I19+G19</f>
        <v>21000</v>
      </c>
      <c r="K19" s="144"/>
      <c r="L19" s="160"/>
      <c r="M19" s="160"/>
      <c r="N19" s="161">
        <f t="shared" si="1"/>
        <v>0</v>
      </c>
      <c r="O19" s="162">
        <f t="shared" si="2"/>
        <v>0</v>
      </c>
      <c r="P19" s="148"/>
      <c r="Q19" s="148"/>
      <c r="R19" s="161">
        <f t="shared" si="3"/>
        <v>0</v>
      </c>
      <c r="S19" s="162">
        <f t="shared" si="4"/>
        <v>0</v>
      </c>
      <c r="T19" s="163">
        <f t="shared" si="5"/>
        <v>0</v>
      </c>
      <c r="U19" s="162">
        <f t="shared" si="6"/>
        <v>0</v>
      </c>
      <c r="V19" s="162">
        <f t="shared" si="7"/>
        <v>0</v>
      </c>
      <c r="W19" s="110"/>
      <c r="X19" s="110"/>
      <c r="Y19" s="110"/>
      <c r="Z19" s="110"/>
      <c r="AA19" s="110"/>
      <c r="AB19" s="110"/>
    </row>
    <row r="20" spans="1:28" s="6" customFormat="1" ht="24" customHeight="1">
      <c r="A20" s="192"/>
      <c r="B20" s="184">
        <f t="shared" ref="B20:B26" si="8">B19+0.1</f>
        <v>2.2000000000000002</v>
      </c>
      <c r="C20" s="20" t="s">
        <v>58</v>
      </c>
      <c r="D20" s="21" t="s">
        <v>4</v>
      </c>
      <c r="E20" s="24">
        <v>2</v>
      </c>
      <c r="F20" s="159">
        <v>5250</v>
      </c>
      <c r="G20" s="159">
        <f t="shared" ref="G20:G78" si="9">E20*F20</f>
        <v>10500</v>
      </c>
      <c r="H20" s="164">
        <v>5250</v>
      </c>
      <c r="I20" s="165">
        <f t="shared" ref="I20:I78" si="10">H20*E20</f>
        <v>10500</v>
      </c>
      <c r="J20" s="164">
        <f t="shared" ref="J20:J78" si="11">I20+G20</f>
        <v>21000</v>
      </c>
      <c r="K20" s="144"/>
      <c r="L20" s="160"/>
      <c r="M20" s="160"/>
      <c r="N20" s="161">
        <f t="shared" si="1"/>
        <v>0</v>
      </c>
      <c r="O20" s="162">
        <f t="shared" si="2"/>
        <v>0</v>
      </c>
      <c r="P20" s="148"/>
      <c r="Q20" s="148"/>
      <c r="R20" s="161">
        <f t="shared" si="3"/>
        <v>0</v>
      </c>
      <c r="S20" s="162">
        <f t="shared" si="4"/>
        <v>0</v>
      </c>
      <c r="T20" s="163">
        <f t="shared" si="5"/>
        <v>0</v>
      </c>
      <c r="U20" s="162">
        <f t="shared" si="6"/>
        <v>0</v>
      </c>
      <c r="V20" s="162">
        <f t="shared" si="7"/>
        <v>0</v>
      </c>
      <c r="W20" s="110"/>
      <c r="X20" s="110"/>
      <c r="Y20" s="110"/>
      <c r="Z20" s="110"/>
      <c r="AA20" s="110"/>
      <c r="AB20" s="110"/>
    </row>
    <row r="21" spans="1:28" s="6" customFormat="1" ht="24" customHeight="1">
      <c r="A21" s="192"/>
      <c r="B21" s="184">
        <f t="shared" si="8"/>
        <v>2.3000000000000003</v>
      </c>
      <c r="C21" s="25" t="s">
        <v>64</v>
      </c>
      <c r="D21" s="21" t="s">
        <v>7</v>
      </c>
      <c r="E21" s="24">
        <v>1</v>
      </c>
      <c r="F21" s="159">
        <v>7350</v>
      </c>
      <c r="G21" s="159">
        <f t="shared" si="9"/>
        <v>7350</v>
      </c>
      <c r="H21" s="164">
        <v>6300</v>
      </c>
      <c r="I21" s="165">
        <f t="shared" si="10"/>
        <v>6300</v>
      </c>
      <c r="J21" s="164">
        <f t="shared" si="11"/>
        <v>13650</v>
      </c>
      <c r="K21" s="144"/>
      <c r="L21" s="160"/>
      <c r="M21" s="160"/>
      <c r="N21" s="161">
        <f t="shared" si="1"/>
        <v>0</v>
      </c>
      <c r="O21" s="162">
        <f t="shared" si="2"/>
        <v>0</v>
      </c>
      <c r="P21" s="148"/>
      <c r="Q21" s="148"/>
      <c r="R21" s="161">
        <f t="shared" si="3"/>
        <v>0</v>
      </c>
      <c r="S21" s="162">
        <f t="shared" si="4"/>
        <v>0</v>
      </c>
      <c r="T21" s="163">
        <f t="shared" si="5"/>
        <v>0</v>
      </c>
      <c r="U21" s="162">
        <f t="shared" si="6"/>
        <v>0</v>
      </c>
      <c r="V21" s="162">
        <f t="shared" si="7"/>
        <v>0</v>
      </c>
      <c r="W21" s="110"/>
      <c r="X21" s="110"/>
      <c r="Y21" s="110"/>
      <c r="Z21" s="110"/>
      <c r="AA21" s="110"/>
      <c r="AB21" s="110"/>
    </row>
    <row r="22" spans="1:28" s="6" customFormat="1" ht="24" customHeight="1">
      <c r="A22" s="192"/>
      <c r="B22" s="184">
        <f>B21+0.1</f>
        <v>2.4000000000000004</v>
      </c>
      <c r="C22" s="153" t="s">
        <v>59</v>
      </c>
      <c r="D22" s="21" t="s">
        <v>4</v>
      </c>
      <c r="E22" s="24">
        <v>2</v>
      </c>
      <c r="F22" s="159">
        <v>9450</v>
      </c>
      <c r="G22" s="159">
        <f t="shared" si="9"/>
        <v>18900</v>
      </c>
      <c r="H22" s="164">
        <v>8400</v>
      </c>
      <c r="I22" s="165">
        <f t="shared" si="10"/>
        <v>16800</v>
      </c>
      <c r="J22" s="164">
        <f t="shared" si="11"/>
        <v>35700</v>
      </c>
      <c r="K22" s="144">
        <v>2</v>
      </c>
      <c r="L22" s="160"/>
      <c r="M22" s="160"/>
      <c r="N22" s="161">
        <f t="shared" si="1"/>
        <v>0</v>
      </c>
      <c r="O22" s="162">
        <f t="shared" si="2"/>
        <v>0</v>
      </c>
      <c r="P22" s="148"/>
      <c r="Q22" s="148">
        <v>1</v>
      </c>
      <c r="R22" s="161">
        <v>1</v>
      </c>
      <c r="S22" s="162">
        <f t="shared" si="4"/>
        <v>16800</v>
      </c>
      <c r="T22" s="163">
        <f t="shared" si="5"/>
        <v>0</v>
      </c>
      <c r="U22" s="162">
        <f t="shared" si="6"/>
        <v>16800</v>
      </c>
      <c r="V22" s="162">
        <f t="shared" si="7"/>
        <v>16800</v>
      </c>
      <c r="W22" s="110"/>
      <c r="X22" s="110"/>
      <c r="Y22" s="110"/>
      <c r="Z22" s="110"/>
      <c r="AA22" s="110"/>
      <c r="AB22" s="110"/>
    </row>
    <row r="23" spans="1:28" s="6" customFormat="1" ht="24" customHeight="1">
      <c r="A23" s="192"/>
      <c r="B23" s="184">
        <f t="shared" si="8"/>
        <v>2.5000000000000004</v>
      </c>
      <c r="C23" s="25" t="s">
        <v>60</v>
      </c>
      <c r="D23" s="65" t="s">
        <v>4</v>
      </c>
      <c r="E23" s="66">
        <v>13</v>
      </c>
      <c r="F23" s="159">
        <v>8925</v>
      </c>
      <c r="G23" s="159">
        <f t="shared" si="9"/>
        <v>116025</v>
      </c>
      <c r="H23" s="164">
        <v>4725</v>
      </c>
      <c r="I23" s="165">
        <f t="shared" si="10"/>
        <v>61425</v>
      </c>
      <c r="J23" s="164">
        <f t="shared" si="11"/>
        <v>177450</v>
      </c>
      <c r="K23" s="144">
        <v>3</v>
      </c>
      <c r="L23" s="160"/>
      <c r="M23" s="160"/>
      <c r="N23" s="161">
        <f t="shared" si="1"/>
        <v>0</v>
      </c>
      <c r="O23" s="162">
        <f t="shared" si="2"/>
        <v>0</v>
      </c>
      <c r="P23" s="148"/>
      <c r="Q23" s="148">
        <v>1</v>
      </c>
      <c r="R23" s="161">
        <v>1</v>
      </c>
      <c r="S23" s="162">
        <f t="shared" si="4"/>
        <v>14175</v>
      </c>
      <c r="T23" s="163">
        <f t="shared" si="5"/>
        <v>0</v>
      </c>
      <c r="U23" s="162">
        <f t="shared" si="6"/>
        <v>14175</v>
      </c>
      <c r="V23" s="162">
        <f t="shared" si="7"/>
        <v>14175</v>
      </c>
      <c r="W23" s="110"/>
      <c r="X23" s="110"/>
      <c r="Y23" s="110"/>
      <c r="Z23" s="110"/>
      <c r="AA23" s="110"/>
      <c r="AB23" s="110"/>
    </row>
    <row r="24" spans="1:28" s="6" customFormat="1" ht="24" customHeight="1">
      <c r="A24" s="192"/>
      <c r="B24" s="184">
        <f t="shared" si="8"/>
        <v>2.6000000000000005</v>
      </c>
      <c r="C24" s="20" t="s">
        <v>61</v>
      </c>
      <c r="D24" s="21" t="s">
        <v>4</v>
      </c>
      <c r="E24" s="22">
        <v>7</v>
      </c>
      <c r="F24" s="159">
        <v>8925</v>
      </c>
      <c r="G24" s="159">
        <f t="shared" si="9"/>
        <v>62475</v>
      </c>
      <c r="H24" s="164">
        <v>6300</v>
      </c>
      <c r="I24" s="165">
        <f t="shared" si="10"/>
        <v>44100</v>
      </c>
      <c r="J24" s="164">
        <f t="shared" si="11"/>
        <v>106575</v>
      </c>
      <c r="K24" s="144">
        <v>20</v>
      </c>
      <c r="L24" s="160"/>
      <c r="M24" s="160"/>
      <c r="N24" s="161">
        <f t="shared" si="1"/>
        <v>0</v>
      </c>
      <c r="O24" s="162">
        <f t="shared" si="2"/>
        <v>0</v>
      </c>
      <c r="P24" s="148"/>
      <c r="Q24" s="148">
        <v>1</v>
      </c>
      <c r="R24" s="161">
        <v>1</v>
      </c>
      <c r="S24" s="162">
        <f t="shared" si="4"/>
        <v>126000</v>
      </c>
      <c r="T24" s="163">
        <f t="shared" si="5"/>
        <v>0</v>
      </c>
      <c r="U24" s="162">
        <f t="shared" si="6"/>
        <v>126000</v>
      </c>
      <c r="V24" s="162">
        <f t="shared" si="7"/>
        <v>126000</v>
      </c>
      <c r="W24" s="110"/>
      <c r="X24" s="110"/>
      <c r="Y24" s="110"/>
      <c r="Z24" s="110"/>
      <c r="AA24" s="110"/>
      <c r="AB24" s="110"/>
    </row>
    <row r="25" spans="1:28" s="6" customFormat="1" ht="24" customHeight="1">
      <c r="A25" s="192"/>
      <c r="B25" s="184">
        <f t="shared" si="8"/>
        <v>2.7000000000000006</v>
      </c>
      <c r="C25" s="25" t="s">
        <v>62</v>
      </c>
      <c r="D25" s="21" t="s">
        <v>4</v>
      </c>
      <c r="E25" s="24">
        <v>5</v>
      </c>
      <c r="F25" s="159">
        <v>7875</v>
      </c>
      <c r="G25" s="159">
        <f t="shared" si="9"/>
        <v>39375</v>
      </c>
      <c r="H25" s="164">
        <v>6300</v>
      </c>
      <c r="I25" s="165">
        <f t="shared" si="10"/>
        <v>31500</v>
      </c>
      <c r="J25" s="164">
        <f t="shared" si="11"/>
        <v>70875</v>
      </c>
      <c r="K25" s="144"/>
      <c r="L25" s="160"/>
      <c r="M25" s="160"/>
      <c r="N25" s="161">
        <f t="shared" si="1"/>
        <v>0</v>
      </c>
      <c r="O25" s="162">
        <f t="shared" si="2"/>
        <v>0</v>
      </c>
      <c r="P25" s="148"/>
      <c r="Q25" s="148"/>
      <c r="R25" s="161">
        <f t="shared" si="3"/>
        <v>0</v>
      </c>
      <c r="S25" s="162">
        <f t="shared" si="4"/>
        <v>0</v>
      </c>
      <c r="T25" s="163">
        <f t="shared" si="5"/>
        <v>0</v>
      </c>
      <c r="U25" s="162">
        <f t="shared" si="6"/>
        <v>0</v>
      </c>
      <c r="V25" s="162">
        <f t="shared" si="7"/>
        <v>0</v>
      </c>
      <c r="W25" s="110"/>
      <c r="X25" s="110"/>
      <c r="Y25" s="110"/>
      <c r="Z25" s="110"/>
      <c r="AA25" s="110"/>
      <c r="AB25" s="110"/>
    </row>
    <row r="26" spans="1:28" s="6" customFormat="1" ht="24" customHeight="1">
      <c r="A26" s="192"/>
      <c r="B26" s="184">
        <f t="shared" si="8"/>
        <v>2.8000000000000007</v>
      </c>
      <c r="C26" s="153" t="s">
        <v>63</v>
      </c>
      <c r="D26" s="21" t="s">
        <v>4</v>
      </c>
      <c r="E26" s="24">
        <v>12</v>
      </c>
      <c r="F26" s="159">
        <v>8925</v>
      </c>
      <c r="G26" s="159">
        <f t="shared" si="9"/>
        <v>107100</v>
      </c>
      <c r="H26" s="164">
        <v>6300</v>
      </c>
      <c r="I26" s="165">
        <f t="shared" si="10"/>
        <v>75600</v>
      </c>
      <c r="J26" s="164">
        <f t="shared" si="11"/>
        <v>182700</v>
      </c>
      <c r="K26" s="144">
        <v>17</v>
      </c>
      <c r="L26" s="160"/>
      <c r="M26" s="160"/>
      <c r="N26" s="161">
        <f t="shared" si="1"/>
        <v>0</v>
      </c>
      <c r="O26" s="162">
        <f t="shared" si="2"/>
        <v>0</v>
      </c>
      <c r="P26" s="148"/>
      <c r="Q26" s="148">
        <v>1</v>
      </c>
      <c r="R26" s="161">
        <v>1</v>
      </c>
      <c r="S26" s="162">
        <f t="shared" si="4"/>
        <v>107100</v>
      </c>
      <c r="T26" s="163">
        <f t="shared" si="5"/>
        <v>0</v>
      </c>
      <c r="U26" s="162">
        <f t="shared" si="6"/>
        <v>107100</v>
      </c>
      <c r="V26" s="162">
        <f t="shared" si="7"/>
        <v>107100</v>
      </c>
      <c r="W26" s="110"/>
      <c r="X26" s="110"/>
      <c r="Y26" s="110"/>
      <c r="Z26" s="110"/>
      <c r="AA26" s="110"/>
      <c r="AB26" s="110"/>
    </row>
    <row r="27" spans="1:28" s="19" customFormat="1" ht="116.25" customHeight="1">
      <c r="A27" s="196">
        <f>A18+1</f>
        <v>3</v>
      </c>
      <c r="B27" s="182"/>
      <c r="C27" s="209" t="s">
        <v>79</v>
      </c>
      <c r="D27" s="17"/>
      <c r="E27" s="155"/>
      <c r="F27" s="166"/>
      <c r="G27" s="159"/>
      <c r="H27" s="167"/>
      <c r="I27" s="165"/>
      <c r="J27" s="164"/>
      <c r="K27" s="167"/>
      <c r="L27" s="167"/>
      <c r="M27" s="167"/>
      <c r="N27" s="167"/>
      <c r="O27" s="167"/>
      <c r="P27" s="167"/>
      <c r="Q27" s="167"/>
      <c r="R27" s="167"/>
      <c r="S27" s="167"/>
      <c r="T27" s="167"/>
      <c r="U27" s="167"/>
      <c r="V27" s="167"/>
      <c r="W27" s="140"/>
      <c r="X27" s="140"/>
      <c r="Y27" s="110"/>
      <c r="Z27" s="110"/>
      <c r="AA27" s="110"/>
      <c r="AB27" s="110"/>
    </row>
    <row r="28" spans="1:28" s="6" customFormat="1" ht="42" customHeight="1">
      <c r="A28" s="193"/>
      <c r="B28" s="185"/>
      <c r="C28" s="154" t="s">
        <v>34</v>
      </c>
      <c r="D28" s="23"/>
      <c r="E28" s="210"/>
      <c r="F28" s="168"/>
      <c r="G28" s="159"/>
      <c r="H28" s="168"/>
      <c r="I28" s="165"/>
      <c r="J28" s="164"/>
      <c r="K28" s="168"/>
      <c r="L28" s="168"/>
      <c r="M28" s="168"/>
      <c r="N28" s="168"/>
      <c r="O28" s="168"/>
      <c r="P28" s="168"/>
      <c r="Q28" s="168"/>
      <c r="R28" s="168"/>
      <c r="S28" s="168"/>
      <c r="T28" s="168"/>
      <c r="U28" s="168"/>
      <c r="V28" s="168"/>
      <c r="W28" s="110"/>
      <c r="X28" s="110"/>
      <c r="Y28" s="110"/>
      <c r="Z28" s="110"/>
      <c r="AA28" s="110"/>
      <c r="AB28" s="110"/>
    </row>
    <row r="29" spans="1:28" s="6" customFormat="1" ht="23.1" customHeight="1">
      <c r="A29" s="194"/>
      <c r="B29" s="186">
        <f>A27+0.1</f>
        <v>3.1</v>
      </c>
      <c r="C29" s="28" t="s">
        <v>20</v>
      </c>
      <c r="D29" s="21" t="s">
        <v>27</v>
      </c>
      <c r="E29" s="22">
        <v>0</v>
      </c>
      <c r="F29" s="159">
        <v>0</v>
      </c>
      <c r="G29" s="159">
        <f t="shared" si="9"/>
        <v>0</v>
      </c>
      <c r="H29" s="160"/>
      <c r="I29" s="165">
        <f t="shared" si="10"/>
        <v>0</v>
      </c>
      <c r="J29" s="164">
        <f t="shared" si="11"/>
        <v>0</v>
      </c>
      <c r="K29" s="160"/>
      <c r="L29" s="160"/>
      <c r="M29" s="160"/>
      <c r="N29" s="161">
        <f t="shared" ref="N29:N77" si="12">SUM(L29:M29)</f>
        <v>0</v>
      </c>
      <c r="O29" s="162">
        <f t="shared" ref="O29:O78" si="13">F29*K29*N29</f>
        <v>0</v>
      </c>
      <c r="P29" s="148"/>
      <c r="Q29" s="148"/>
      <c r="R29" s="161">
        <f t="shared" ref="R29:R77" si="14">SUM(P29:Q29)</f>
        <v>0</v>
      </c>
      <c r="S29" s="162">
        <f t="shared" ref="S29:S78" si="15">H29*K29*R29</f>
        <v>0</v>
      </c>
      <c r="T29" s="163">
        <f t="shared" ref="T29:T78" si="16">(F29*K29*L29)+(H29*K29*P29)</f>
        <v>0</v>
      </c>
      <c r="U29" s="162">
        <f t="shared" ref="U29:U78" si="17">(F29*K29*M29)+(H29*K29*Q29)</f>
        <v>0</v>
      </c>
      <c r="V29" s="162">
        <f t="shared" ref="V29:V78" si="18">SUM(T29:U29)</f>
        <v>0</v>
      </c>
      <c r="W29" s="110"/>
      <c r="X29" s="110"/>
      <c r="Y29" s="110"/>
      <c r="Z29" s="110"/>
      <c r="AA29" s="110"/>
      <c r="AB29" s="110"/>
    </row>
    <row r="30" spans="1:28" s="6" customFormat="1" ht="23.1" customHeight="1">
      <c r="A30" s="194"/>
      <c r="B30" s="186">
        <f>B29+0.1</f>
        <v>3.2</v>
      </c>
      <c r="C30" s="29" t="s">
        <v>21</v>
      </c>
      <c r="D30" s="23" t="s">
        <v>27</v>
      </c>
      <c r="E30" s="24">
        <v>0</v>
      </c>
      <c r="F30" s="159">
        <v>0</v>
      </c>
      <c r="G30" s="159">
        <f t="shared" si="9"/>
        <v>0</v>
      </c>
      <c r="H30" s="160"/>
      <c r="I30" s="165">
        <f t="shared" si="10"/>
        <v>0</v>
      </c>
      <c r="J30" s="164">
        <f t="shared" si="11"/>
        <v>0</v>
      </c>
      <c r="K30" s="144"/>
      <c r="L30" s="160"/>
      <c r="M30" s="160"/>
      <c r="N30" s="161">
        <f t="shared" si="12"/>
        <v>0</v>
      </c>
      <c r="O30" s="162">
        <f t="shared" si="13"/>
        <v>0</v>
      </c>
      <c r="P30" s="148"/>
      <c r="Q30" s="148"/>
      <c r="R30" s="161">
        <f t="shared" si="14"/>
        <v>0</v>
      </c>
      <c r="S30" s="162">
        <f t="shared" si="15"/>
        <v>0</v>
      </c>
      <c r="T30" s="163">
        <f t="shared" si="16"/>
        <v>0</v>
      </c>
      <c r="U30" s="162">
        <f t="shared" si="17"/>
        <v>0</v>
      </c>
      <c r="V30" s="162">
        <f t="shared" si="18"/>
        <v>0</v>
      </c>
      <c r="W30" s="110"/>
      <c r="X30" s="110"/>
      <c r="Y30" s="110"/>
      <c r="Z30" s="110"/>
      <c r="AA30" s="110"/>
      <c r="AB30" s="110"/>
    </row>
    <row r="31" spans="1:28" s="6" customFormat="1" ht="23.1" customHeight="1">
      <c r="A31" s="194"/>
      <c r="B31" s="186">
        <f>B30+0.1</f>
        <v>3.3000000000000003</v>
      </c>
      <c r="C31" s="29" t="s">
        <v>22</v>
      </c>
      <c r="D31" s="23" t="s">
        <v>27</v>
      </c>
      <c r="E31" s="24">
        <v>160</v>
      </c>
      <c r="F31" s="159">
        <v>945</v>
      </c>
      <c r="G31" s="159">
        <f t="shared" si="9"/>
        <v>151200</v>
      </c>
      <c r="H31" s="165">
        <v>210</v>
      </c>
      <c r="I31" s="165">
        <f t="shared" si="10"/>
        <v>33600</v>
      </c>
      <c r="J31" s="164">
        <f t="shared" si="11"/>
        <v>184800</v>
      </c>
      <c r="K31" s="144">
        <f>171.74+40</f>
        <v>211.74</v>
      </c>
      <c r="L31" s="160"/>
      <c r="M31" s="148">
        <v>1</v>
      </c>
      <c r="N31" s="161">
        <v>1</v>
      </c>
      <c r="O31" s="162">
        <f t="shared" si="13"/>
        <v>200094.30000000002</v>
      </c>
      <c r="P31" s="148"/>
      <c r="Q31" s="148">
        <v>1</v>
      </c>
      <c r="R31" s="161">
        <f t="shared" si="14"/>
        <v>1</v>
      </c>
      <c r="S31" s="162">
        <f t="shared" si="15"/>
        <v>44465.4</v>
      </c>
      <c r="T31" s="163">
        <f t="shared" si="16"/>
        <v>0</v>
      </c>
      <c r="U31" s="162">
        <f t="shared" si="17"/>
        <v>244559.7</v>
      </c>
      <c r="V31" s="162">
        <f t="shared" si="18"/>
        <v>244559.7</v>
      </c>
      <c r="W31" s="110"/>
      <c r="X31" s="110"/>
      <c r="Y31" s="110"/>
      <c r="Z31" s="110"/>
      <c r="AA31" s="110"/>
      <c r="AB31" s="110"/>
    </row>
    <row r="32" spans="1:28" s="6" customFormat="1" ht="23.1" customHeight="1">
      <c r="A32" s="194"/>
      <c r="B32" s="186">
        <f>B31+0.1</f>
        <v>3.4000000000000004</v>
      </c>
      <c r="C32" s="28" t="s">
        <v>23</v>
      </c>
      <c r="D32" s="21" t="s">
        <v>27</v>
      </c>
      <c r="E32" s="22">
        <v>0</v>
      </c>
      <c r="F32" s="159">
        <v>0</v>
      </c>
      <c r="G32" s="159">
        <f t="shared" si="9"/>
        <v>0</v>
      </c>
      <c r="H32" s="160"/>
      <c r="I32" s="165">
        <f t="shared" si="10"/>
        <v>0</v>
      </c>
      <c r="J32" s="164">
        <f t="shared" si="11"/>
        <v>0</v>
      </c>
      <c r="K32" s="144"/>
      <c r="L32" s="160"/>
      <c r="M32" s="148"/>
      <c r="N32" s="161">
        <f t="shared" si="12"/>
        <v>0</v>
      </c>
      <c r="O32" s="162">
        <f t="shared" si="13"/>
        <v>0</v>
      </c>
      <c r="P32" s="148"/>
      <c r="Q32" s="148"/>
      <c r="R32" s="161">
        <f t="shared" si="14"/>
        <v>0</v>
      </c>
      <c r="S32" s="162">
        <f t="shared" si="15"/>
        <v>0</v>
      </c>
      <c r="T32" s="163">
        <f t="shared" si="16"/>
        <v>0</v>
      </c>
      <c r="U32" s="162">
        <f t="shared" si="17"/>
        <v>0</v>
      </c>
      <c r="V32" s="162">
        <f t="shared" si="18"/>
        <v>0</v>
      </c>
      <c r="W32" s="110"/>
      <c r="X32" s="110"/>
      <c r="Y32" s="110"/>
      <c r="Z32" s="110"/>
      <c r="AA32" s="110"/>
      <c r="AB32" s="110"/>
    </row>
    <row r="33" spans="1:28" s="6" customFormat="1" ht="23.1" customHeight="1">
      <c r="A33" s="194"/>
      <c r="B33" s="186">
        <f t="shared" ref="B33:B37" si="19">B32+0.1</f>
        <v>3.5000000000000004</v>
      </c>
      <c r="C33" s="29" t="s">
        <v>24</v>
      </c>
      <c r="D33" s="21" t="s">
        <v>27</v>
      </c>
      <c r="E33" s="24">
        <v>160</v>
      </c>
      <c r="F33" s="159">
        <v>1375.5</v>
      </c>
      <c r="G33" s="159">
        <f t="shared" si="9"/>
        <v>220080</v>
      </c>
      <c r="H33" s="165">
        <v>210</v>
      </c>
      <c r="I33" s="165">
        <f t="shared" si="10"/>
        <v>33600</v>
      </c>
      <c r="J33" s="164">
        <f t="shared" si="11"/>
        <v>253680</v>
      </c>
      <c r="K33" s="144">
        <v>187.97</v>
      </c>
      <c r="L33" s="160"/>
      <c r="M33" s="148">
        <v>1</v>
      </c>
      <c r="N33" s="161">
        <v>1</v>
      </c>
      <c r="O33" s="162">
        <f t="shared" si="13"/>
        <v>258552.73499999999</v>
      </c>
      <c r="P33" s="148"/>
      <c r="Q33" s="148">
        <v>1</v>
      </c>
      <c r="R33" s="161">
        <f t="shared" si="14"/>
        <v>1</v>
      </c>
      <c r="S33" s="162">
        <f t="shared" si="15"/>
        <v>39473.699999999997</v>
      </c>
      <c r="T33" s="163">
        <f t="shared" si="16"/>
        <v>0</v>
      </c>
      <c r="U33" s="162">
        <f t="shared" si="17"/>
        <v>298026.435</v>
      </c>
      <c r="V33" s="162">
        <f t="shared" si="18"/>
        <v>298026.435</v>
      </c>
      <c r="W33" s="110"/>
      <c r="X33" s="110"/>
      <c r="Y33" s="110"/>
      <c r="Z33" s="110"/>
      <c r="AA33" s="110"/>
      <c r="AB33" s="110"/>
    </row>
    <row r="34" spans="1:28" s="6" customFormat="1" ht="23.1" customHeight="1">
      <c r="A34" s="194"/>
      <c r="B34" s="186">
        <f t="shared" si="19"/>
        <v>3.6000000000000005</v>
      </c>
      <c r="C34" s="29" t="s">
        <v>25</v>
      </c>
      <c r="D34" s="21" t="s">
        <v>27</v>
      </c>
      <c r="E34" s="24">
        <v>0</v>
      </c>
      <c r="F34" s="159">
        <v>0</v>
      </c>
      <c r="G34" s="159">
        <f t="shared" si="9"/>
        <v>0</v>
      </c>
      <c r="H34" s="160"/>
      <c r="I34" s="165">
        <f t="shared" si="10"/>
        <v>0</v>
      </c>
      <c r="J34" s="164">
        <f t="shared" si="11"/>
        <v>0</v>
      </c>
      <c r="K34" s="144">
        <v>0</v>
      </c>
      <c r="L34" s="160"/>
      <c r="M34" s="148"/>
      <c r="N34" s="161">
        <f t="shared" si="12"/>
        <v>0</v>
      </c>
      <c r="O34" s="162">
        <f t="shared" si="13"/>
        <v>0</v>
      </c>
      <c r="P34" s="148"/>
      <c r="Q34" s="148"/>
      <c r="R34" s="161">
        <f t="shared" si="14"/>
        <v>0</v>
      </c>
      <c r="S34" s="162">
        <f t="shared" si="15"/>
        <v>0</v>
      </c>
      <c r="T34" s="163">
        <f t="shared" si="16"/>
        <v>0</v>
      </c>
      <c r="U34" s="162">
        <f t="shared" si="17"/>
        <v>0</v>
      </c>
      <c r="V34" s="162">
        <f t="shared" si="18"/>
        <v>0</v>
      </c>
      <c r="W34" s="110"/>
      <c r="X34" s="110"/>
      <c r="Y34" s="110"/>
      <c r="Z34" s="110"/>
      <c r="AA34" s="110"/>
      <c r="AB34" s="110"/>
    </row>
    <row r="35" spans="1:28" s="6" customFormat="1" ht="23.1" customHeight="1">
      <c r="A35" s="194"/>
      <c r="B35" s="186">
        <f t="shared" si="19"/>
        <v>3.7000000000000006</v>
      </c>
      <c r="C35" s="28" t="s">
        <v>26</v>
      </c>
      <c r="D35" s="21" t="s">
        <v>27</v>
      </c>
      <c r="E35" s="24">
        <v>160</v>
      </c>
      <c r="F35" s="159">
        <v>2677.5</v>
      </c>
      <c r="G35" s="159">
        <f t="shared" si="9"/>
        <v>428400</v>
      </c>
      <c r="H35" s="160">
        <v>231</v>
      </c>
      <c r="I35" s="165">
        <f t="shared" si="10"/>
        <v>36960</v>
      </c>
      <c r="J35" s="164">
        <f t="shared" si="11"/>
        <v>465360</v>
      </c>
      <c r="K35" s="144">
        <v>40</v>
      </c>
      <c r="L35" s="160"/>
      <c r="M35" s="148">
        <v>1</v>
      </c>
      <c r="N35" s="161">
        <v>1</v>
      </c>
      <c r="O35" s="162">
        <f t="shared" si="13"/>
        <v>107100</v>
      </c>
      <c r="P35" s="148"/>
      <c r="Q35" s="148">
        <v>1</v>
      </c>
      <c r="R35" s="161">
        <f t="shared" si="14"/>
        <v>1</v>
      </c>
      <c r="S35" s="162">
        <f t="shared" si="15"/>
        <v>9240</v>
      </c>
      <c r="T35" s="163">
        <f t="shared" si="16"/>
        <v>0</v>
      </c>
      <c r="U35" s="162">
        <f t="shared" si="17"/>
        <v>116340</v>
      </c>
      <c r="V35" s="162">
        <f t="shared" si="18"/>
        <v>116340</v>
      </c>
      <c r="W35" s="110"/>
      <c r="X35" s="110"/>
      <c r="Y35" s="110"/>
      <c r="Z35" s="110"/>
      <c r="AA35" s="110"/>
      <c r="AB35" s="110"/>
    </row>
    <row r="36" spans="1:28" s="6" customFormat="1" ht="23.1" customHeight="1">
      <c r="A36" s="194"/>
      <c r="B36" s="186">
        <f t="shared" si="19"/>
        <v>3.8000000000000007</v>
      </c>
      <c r="C36" s="28" t="s">
        <v>37</v>
      </c>
      <c r="D36" s="21" t="s">
        <v>27</v>
      </c>
      <c r="E36" s="24">
        <v>160</v>
      </c>
      <c r="F36" s="159">
        <v>3528</v>
      </c>
      <c r="G36" s="159">
        <f t="shared" si="9"/>
        <v>564480</v>
      </c>
      <c r="H36" s="160">
        <v>236</v>
      </c>
      <c r="I36" s="165">
        <f t="shared" si="10"/>
        <v>37760</v>
      </c>
      <c r="J36" s="164">
        <f t="shared" si="11"/>
        <v>602240</v>
      </c>
      <c r="K36" s="414"/>
      <c r="L36" s="160"/>
      <c r="M36" s="160"/>
      <c r="N36" s="161">
        <f t="shared" si="12"/>
        <v>0</v>
      </c>
      <c r="O36" s="162">
        <f t="shared" si="13"/>
        <v>0</v>
      </c>
      <c r="P36" s="148"/>
      <c r="Q36" s="148"/>
      <c r="R36" s="161">
        <f t="shared" si="14"/>
        <v>0</v>
      </c>
      <c r="S36" s="162">
        <f t="shared" si="15"/>
        <v>0</v>
      </c>
      <c r="T36" s="163">
        <f t="shared" si="16"/>
        <v>0</v>
      </c>
      <c r="U36" s="162">
        <f t="shared" si="17"/>
        <v>0</v>
      </c>
      <c r="V36" s="162">
        <f t="shared" si="18"/>
        <v>0</v>
      </c>
      <c r="W36" s="110"/>
      <c r="X36" s="110"/>
      <c r="Y36" s="110"/>
      <c r="Z36" s="110"/>
      <c r="AA36" s="110"/>
      <c r="AB36" s="110"/>
    </row>
    <row r="37" spans="1:28" s="6" customFormat="1" ht="23.1" customHeight="1" thickBot="1">
      <c r="A37" s="194"/>
      <c r="B37" s="186">
        <f t="shared" si="19"/>
        <v>3.9000000000000008</v>
      </c>
      <c r="C37" s="30" t="s">
        <v>36</v>
      </c>
      <c r="D37" s="26" t="s">
        <v>27</v>
      </c>
      <c r="E37" s="27">
        <v>0</v>
      </c>
      <c r="F37" s="159">
        <v>0</v>
      </c>
      <c r="G37" s="159">
        <f t="shared" si="9"/>
        <v>0</v>
      </c>
      <c r="H37" s="160"/>
      <c r="I37" s="165">
        <f t="shared" si="10"/>
        <v>0</v>
      </c>
      <c r="J37" s="164">
        <f t="shared" si="11"/>
        <v>0</v>
      </c>
      <c r="K37" s="414"/>
      <c r="L37" s="160"/>
      <c r="M37" s="160"/>
      <c r="N37" s="161">
        <f t="shared" si="12"/>
        <v>0</v>
      </c>
      <c r="O37" s="162">
        <f t="shared" si="13"/>
        <v>0</v>
      </c>
      <c r="P37" s="148"/>
      <c r="Q37" s="148"/>
      <c r="R37" s="161">
        <f t="shared" si="14"/>
        <v>0</v>
      </c>
      <c r="S37" s="162">
        <f t="shared" si="15"/>
        <v>0</v>
      </c>
      <c r="T37" s="163">
        <f t="shared" si="16"/>
        <v>0</v>
      </c>
      <c r="U37" s="162">
        <f t="shared" si="17"/>
        <v>0</v>
      </c>
      <c r="V37" s="162">
        <f t="shared" si="18"/>
        <v>0</v>
      </c>
      <c r="W37" s="110"/>
      <c r="X37" s="110"/>
      <c r="Y37" s="110"/>
      <c r="Z37" s="110"/>
      <c r="AA37" s="110"/>
      <c r="AB37" s="110"/>
    </row>
    <row r="38" spans="1:28" s="19" customFormat="1" ht="99.75" customHeight="1">
      <c r="A38" s="196">
        <f>A27+1</f>
        <v>4</v>
      </c>
      <c r="B38" s="182"/>
      <c r="C38" s="211" t="s">
        <v>80</v>
      </c>
      <c r="D38" s="257" t="s">
        <v>5</v>
      </c>
      <c r="E38" s="258">
        <v>1</v>
      </c>
      <c r="F38" s="159">
        <v>525000</v>
      </c>
      <c r="G38" s="159">
        <f t="shared" si="9"/>
        <v>525000</v>
      </c>
      <c r="H38" s="165">
        <v>131250</v>
      </c>
      <c r="I38" s="165">
        <f t="shared" si="10"/>
        <v>131250</v>
      </c>
      <c r="J38" s="164">
        <f t="shared" si="11"/>
        <v>656250</v>
      </c>
      <c r="K38" s="144">
        <v>1</v>
      </c>
      <c r="L38" s="160"/>
      <c r="M38" s="148">
        <v>1</v>
      </c>
      <c r="N38" s="161">
        <f t="shared" si="12"/>
        <v>1</v>
      </c>
      <c r="O38" s="162">
        <f t="shared" si="13"/>
        <v>525000</v>
      </c>
      <c r="P38" s="148"/>
      <c r="Q38" s="148">
        <v>1</v>
      </c>
      <c r="R38" s="161">
        <v>1</v>
      </c>
      <c r="S38" s="162">
        <f t="shared" si="15"/>
        <v>131250</v>
      </c>
      <c r="T38" s="163">
        <f t="shared" si="16"/>
        <v>0</v>
      </c>
      <c r="U38" s="162">
        <f t="shared" si="17"/>
        <v>656250</v>
      </c>
      <c r="V38" s="162">
        <f t="shared" si="18"/>
        <v>656250</v>
      </c>
      <c r="W38" s="140"/>
      <c r="X38" s="140"/>
      <c r="Y38" s="110"/>
      <c r="Z38" s="110"/>
      <c r="AA38" s="110"/>
      <c r="AB38" s="110"/>
    </row>
    <row r="39" spans="1:28" s="19" customFormat="1" ht="111" customHeight="1">
      <c r="A39" s="196">
        <f>A38+1</f>
        <v>5</v>
      </c>
      <c r="B39" s="182"/>
      <c r="C39" s="209" t="s">
        <v>81</v>
      </c>
      <c r="D39" s="212"/>
      <c r="E39" s="213"/>
      <c r="F39" s="166"/>
      <c r="G39" s="159"/>
      <c r="H39" s="167"/>
      <c r="I39" s="165"/>
      <c r="J39" s="164"/>
      <c r="K39" s="415"/>
      <c r="L39" s="167"/>
      <c r="M39" s="167"/>
      <c r="N39" s="161">
        <f t="shared" si="12"/>
        <v>0</v>
      </c>
      <c r="O39" s="162">
        <f t="shared" si="13"/>
        <v>0</v>
      </c>
      <c r="P39" s="148"/>
      <c r="Q39" s="148"/>
      <c r="R39" s="161">
        <f t="shared" si="14"/>
        <v>0</v>
      </c>
      <c r="S39" s="162">
        <f t="shared" si="15"/>
        <v>0</v>
      </c>
      <c r="T39" s="163">
        <f t="shared" si="16"/>
        <v>0</v>
      </c>
      <c r="U39" s="162">
        <f t="shared" si="17"/>
        <v>0</v>
      </c>
      <c r="V39" s="162">
        <f t="shared" si="18"/>
        <v>0</v>
      </c>
      <c r="W39" s="140"/>
      <c r="X39" s="140"/>
      <c r="Y39" s="110"/>
      <c r="Z39" s="110"/>
      <c r="AA39" s="110"/>
      <c r="AB39" s="110"/>
    </row>
    <row r="40" spans="1:28" s="6" customFormat="1" ht="18" customHeight="1">
      <c r="A40" s="193"/>
      <c r="B40" s="187"/>
      <c r="C40" s="259" t="s">
        <v>67</v>
      </c>
      <c r="D40" s="23"/>
      <c r="E40" s="204"/>
      <c r="F40" s="169"/>
      <c r="G40" s="159"/>
      <c r="H40" s="170"/>
      <c r="I40" s="165"/>
      <c r="J40" s="164"/>
      <c r="K40" s="170"/>
      <c r="L40" s="170"/>
      <c r="M40" s="170"/>
      <c r="N40" s="161">
        <f t="shared" si="12"/>
        <v>0</v>
      </c>
      <c r="O40" s="162">
        <f t="shared" si="13"/>
        <v>0</v>
      </c>
      <c r="P40" s="148"/>
      <c r="Q40" s="148"/>
      <c r="R40" s="161">
        <f t="shared" si="14"/>
        <v>0</v>
      </c>
      <c r="S40" s="162">
        <f t="shared" si="15"/>
        <v>0</v>
      </c>
      <c r="T40" s="163">
        <f t="shared" si="16"/>
        <v>0</v>
      </c>
      <c r="U40" s="162">
        <f t="shared" si="17"/>
        <v>0</v>
      </c>
      <c r="V40" s="162">
        <f t="shared" si="18"/>
        <v>0</v>
      </c>
      <c r="W40" s="110"/>
      <c r="X40" s="110"/>
      <c r="Y40" s="110"/>
      <c r="Z40" s="110"/>
      <c r="AA40" s="110"/>
      <c r="AB40" s="110"/>
    </row>
    <row r="41" spans="1:28" s="6" customFormat="1" ht="24" customHeight="1">
      <c r="A41" s="194"/>
      <c r="B41" s="186">
        <f>A39+0.1</f>
        <v>5.0999999999999996</v>
      </c>
      <c r="C41" s="20" t="s">
        <v>57</v>
      </c>
      <c r="D41" s="21" t="s">
        <v>27</v>
      </c>
      <c r="E41" s="214">
        <v>250</v>
      </c>
      <c r="F41" s="159">
        <v>945</v>
      </c>
      <c r="G41" s="159">
        <f t="shared" si="9"/>
        <v>236250</v>
      </c>
      <c r="H41" s="160">
        <v>189</v>
      </c>
      <c r="I41" s="165">
        <f t="shared" si="10"/>
        <v>47250</v>
      </c>
      <c r="J41" s="164">
        <f t="shared" si="11"/>
        <v>283500</v>
      </c>
      <c r="K41" s="160"/>
      <c r="L41" s="160"/>
      <c r="M41" s="160"/>
      <c r="N41" s="161">
        <f t="shared" si="12"/>
        <v>0</v>
      </c>
      <c r="O41" s="162">
        <f t="shared" si="13"/>
        <v>0</v>
      </c>
      <c r="P41" s="148"/>
      <c r="Q41" s="148"/>
      <c r="R41" s="161">
        <f t="shared" si="14"/>
        <v>0</v>
      </c>
      <c r="S41" s="162">
        <f t="shared" si="15"/>
        <v>0</v>
      </c>
      <c r="T41" s="163">
        <f t="shared" si="16"/>
        <v>0</v>
      </c>
      <c r="U41" s="162">
        <f t="shared" si="17"/>
        <v>0</v>
      </c>
      <c r="V41" s="162">
        <f t="shared" si="18"/>
        <v>0</v>
      </c>
      <c r="W41" s="110"/>
      <c r="X41" s="110"/>
      <c r="Y41" s="110"/>
      <c r="Z41" s="110"/>
      <c r="AA41" s="110"/>
      <c r="AB41" s="110"/>
    </row>
    <row r="42" spans="1:28" s="6" customFormat="1" ht="24" customHeight="1">
      <c r="A42" s="194"/>
      <c r="B42" s="186">
        <f>B41+0.1</f>
        <v>5.1999999999999993</v>
      </c>
      <c r="C42" s="20" t="s">
        <v>58</v>
      </c>
      <c r="D42" s="21" t="s">
        <v>27</v>
      </c>
      <c r="E42" s="204">
        <v>220</v>
      </c>
      <c r="F42" s="159">
        <v>945</v>
      </c>
      <c r="G42" s="159">
        <f t="shared" si="9"/>
        <v>207900</v>
      </c>
      <c r="H42" s="160">
        <v>189</v>
      </c>
      <c r="I42" s="165">
        <f t="shared" si="10"/>
        <v>41580</v>
      </c>
      <c r="J42" s="164">
        <f t="shared" si="11"/>
        <v>249480</v>
      </c>
      <c r="K42" s="160"/>
      <c r="L42" s="160"/>
      <c r="M42" s="160"/>
      <c r="N42" s="161">
        <f t="shared" si="12"/>
        <v>0</v>
      </c>
      <c r="O42" s="162">
        <f t="shared" si="13"/>
        <v>0</v>
      </c>
      <c r="P42" s="148"/>
      <c r="Q42" s="148"/>
      <c r="R42" s="161">
        <f t="shared" si="14"/>
        <v>0</v>
      </c>
      <c r="S42" s="162">
        <f t="shared" si="15"/>
        <v>0</v>
      </c>
      <c r="T42" s="163">
        <f t="shared" si="16"/>
        <v>0</v>
      </c>
      <c r="U42" s="162">
        <f t="shared" si="17"/>
        <v>0</v>
      </c>
      <c r="V42" s="162">
        <f t="shared" si="18"/>
        <v>0</v>
      </c>
      <c r="W42" s="110"/>
      <c r="X42" s="110"/>
      <c r="Y42" s="110"/>
      <c r="Z42" s="110"/>
      <c r="AA42" s="110"/>
      <c r="AB42" s="110"/>
    </row>
    <row r="43" spans="1:28" s="6" customFormat="1" ht="24" customHeight="1">
      <c r="A43" s="194"/>
      <c r="B43" s="186">
        <f>B42+0.1</f>
        <v>5.2999999999999989</v>
      </c>
      <c r="C43" s="25" t="s">
        <v>64</v>
      </c>
      <c r="D43" s="21" t="s">
        <v>27</v>
      </c>
      <c r="E43" s="204">
        <v>100</v>
      </c>
      <c r="F43" s="159">
        <v>1260</v>
      </c>
      <c r="G43" s="159">
        <f t="shared" si="9"/>
        <v>126000</v>
      </c>
      <c r="H43" s="160">
        <v>210</v>
      </c>
      <c r="I43" s="165">
        <f t="shared" si="10"/>
        <v>21000</v>
      </c>
      <c r="J43" s="164">
        <f t="shared" si="11"/>
        <v>147000</v>
      </c>
      <c r="K43" s="160"/>
      <c r="L43" s="160"/>
      <c r="M43" s="160"/>
      <c r="N43" s="161">
        <f t="shared" si="12"/>
        <v>0</v>
      </c>
      <c r="O43" s="162">
        <f t="shared" si="13"/>
        <v>0</v>
      </c>
      <c r="P43" s="148"/>
      <c r="Q43" s="148"/>
      <c r="R43" s="161">
        <f t="shared" si="14"/>
        <v>0</v>
      </c>
      <c r="S43" s="162">
        <f t="shared" si="15"/>
        <v>0</v>
      </c>
      <c r="T43" s="163">
        <f t="shared" si="16"/>
        <v>0</v>
      </c>
      <c r="U43" s="162">
        <f t="shared" si="17"/>
        <v>0</v>
      </c>
      <c r="V43" s="162">
        <f t="shared" si="18"/>
        <v>0</v>
      </c>
      <c r="W43" s="110"/>
      <c r="X43" s="110"/>
      <c r="Y43" s="110"/>
      <c r="Z43" s="110"/>
      <c r="AA43" s="110"/>
      <c r="AB43" s="110"/>
    </row>
    <row r="44" spans="1:28" s="6" customFormat="1" ht="18" customHeight="1">
      <c r="A44" s="193"/>
      <c r="B44" s="187"/>
      <c r="C44" s="260" t="s">
        <v>68</v>
      </c>
      <c r="D44" s="23"/>
      <c r="E44" s="204"/>
      <c r="F44" s="159"/>
      <c r="G44" s="159"/>
      <c r="H44" s="160"/>
      <c r="I44" s="165"/>
      <c r="J44" s="164"/>
      <c r="K44" s="160"/>
      <c r="L44" s="160"/>
      <c r="M44" s="160"/>
      <c r="N44" s="161">
        <f t="shared" si="12"/>
        <v>0</v>
      </c>
      <c r="O44" s="162">
        <f t="shared" si="13"/>
        <v>0</v>
      </c>
      <c r="P44" s="148"/>
      <c r="Q44" s="148"/>
      <c r="R44" s="161">
        <f t="shared" si="14"/>
        <v>0</v>
      </c>
      <c r="S44" s="162">
        <f t="shared" si="15"/>
        <v>0</v>
      </c>
      <c r="T44" s="163">
        <f t="shared" si="16"/>
        <v>0</v>
      </c>
      <c r="U44" s="162">
        <f t="shared" si="17"/>
        <v>0</v>
      </c>
      <c r="V44" s="162">
        <f t="shared" si="18"/>
        <v>0</v>
      </c>
      <c r="W44" s="110"/>
      <c r="X44" s="110"/>
      <c r="Y44" s="110"/>
      <c r="Z44" s="110"/>
      <c r="AA44" s="110"/>
      <c r="AB44" s="110"/>
    </row>
    <row r="45" spans="1:28" s="6" customFormat="1" ht="24" customHeight="1">
      <c r="A45" s="194"/>
      <c r="B45" s="186">
        <f>B43+0.1</f>
        <v>5.3999999999999986</v>
      </c>
      <c r="C45" s="20" t="s">
        <v>59</v>
      </c>
      <c r="D45" s="21" t="s">
        <v>27</v>
      </c>
      <c r="E45" s="22">
        <v>200</v>
      </c>
      <c r="F45" s="159">
        <v>2159.85</v>
      </c>
      <c r="G45" s="159">
        <f t="shared" si="9"/>
        <v>431970</v>
      </c>
      <c r="H45" s="165">
        <v>210</v>
      </c>
      <c r="I45" s="165">
        <f t="shared" si="10"/>
        <v>42000</v>
      </c>
      <c r="J45" s="164">
        <f t="shared" si="11"/>
        <v>473970</v>
      </c>
      <c r="K45" s="160">
        <v>200</v>
      </c>
      <c r="L45" s="160"/>
      <c r="M45" s="148">
        <v>1</v>
      </c>
      <c r="N45" s="161">
        <v>1</v>
      </c>
      <c r="O45" s="162">
        <f t="shared" si="13"/>
        <v>431970</v>
      </c>
      <c r="P45" s="148"/>
      <c r="Q45" s="148">
        <v>0.8</v>
      </c>
      <c r="R45" s="161">
        <v>0.8</v>
      </c>
      <c r="S45" s="162">
        <f t="shared" si="15"/>
        <v>33600</v>
      </c>
      <c r="T45" s="163">
        <f t="shared" si="16"/>
        <v>0</v>
      </c>
      <c r="U45" s="162">
        <f t="shared" si="17"/>
        <v>465570</v>
      </c>
      <c r="V45" s="162">
        <f t="shared" si="18"/>
        <v>465570</v>
      </c>
      <c r="W45" s="110"/>
      <c r="X45" s="110"/>
      <c r="Y45" s="110"/>
      <c r="Z45" s="110"/>
      <c r="AA45" s="110"/>
      <c r="AB45" s="110"/>
    </row>
    <row r="46" spans="1:28" s="6" customFormat="1" ht="24" customHeight="1">
      <c r="A46" s="194"/>
      <c r="B46" s="186">
        <f>B45+0.1</f>
        <v>5.4999999999999982</v>
      </c>
      <c r="C46" s="25" t="s">
        <v>60</v>
      </c>
      <c r="D46" s="21" t="s">
        <v>27</v>
      </c>
      <c r="E46" s="24">
        <v>1500</v>
      </c>
      <c r="F46" s="159">
        <v>1768.2</v>
      </c>
      <c r="G46" s="159">
        <f t="shared" si="9"/>
        <v>2652300</v>
      </c>
      <c r="H46" s="160">
        <v>210</v>
      </c>
      <c r="I46" s="165">
        <f t="shared" si="10"/>
        <v>315000</v>
      </c>
      <c r="J46" s="164">
        <f t="shared" si="11"/>
        <v>2967300</v>
      </c>
      <c r="K46" s="160"/>
      <c r="L46" s="160"/>
      <c r="M46" s="160"/>
      <c r="N46" s="161">
        <f t="shared" si="12"/>
        <v>0</v>
      </c>
      <c r="O46" s="162">
        <f t="shared" si="13"/>
        <v>0</v>
      </c>
      <c r="P46" s="148"/>
      <c r="Q46" s="148"/>
      <c r="R46" s="161">
        <f t="shared" si="14"/>
        <v>0</v>
      </c>
      <c r="S46" s="162">
        <f t="shared" si="15"/>
        <v>0</v>
      </c>
      <c r="T46" s="163">
        <f t="shared" si="16"/>
        <v>0</v>
      </c>
      <c r="U46" s="162">
        <f t="shared" si="17"/>
        <v>0</v>
      </c>
      <c r="V46" s="162">
        <f t="shared" si="18"/>
        <v>0</v>
      </c>
      <c r="W46" s="110"/>
      <c r="X46" s="110"/>
      <c r="Y46" s="110"/>
      <c r="Z46" s="110"/>
      <c r="AA46" s="110"/>
      <c r="AB46" s="110"/>
    </row>
    <row r="47" spans="1:28" s="6" customFormat="1" ht="24" customHeight="1">
      <c r="A47" s="194"/>
      <c r="B47" s="186">
        <f>B46+0.1</f>
        <v>5.5999999999999979</v>
      </c>
      <c r="C47" s="25" t="s">
        <v>61</v>
      </c>
      <c r="D47" s="21" t="s">
        <v>27</v>
      </c>
      <c r="E47" s="24">
        <v>580</v>
      </c>
      <c r="F47" s="159">
        <v>2193.4499999999998</v>
      </c>
      <c r="G47" s="159">
        <f t="shared" si="9"/>
        <v>1272201</v>
      </c>
      <c r="H47" s="160">
        <v>210</v>
      </c>
      <c r="I47" s="165">
        <f t="shared" si="10"/>
        <v>121800</v>
      </c>
      <c r="J47" s="164">
        <f t="shared" si="11"/>
        <v>1394001</v>
      </c>
      <c r="K47" s="160">
        <v>2000</v>
      </c>
      <c r="L47" s="160"/>
      <c r="M47" s="148">
        <v>1</v>
      </c>
      <c r="N47" s="161">
        <v>1</v>
      </c>
      <c r="O47" s="162">
        <f t="shared" si="13"/>
        <v>4386900</v>
      </c>
      <c r="P47" s="148"/>
      <c r="Q47" s="148">
        <v>0.8</v>
      </c>
      <c r="R47" s="161">
        <v>0.8</v>
      </c>
      <c r="S47" s="162">
        <f t="shared" si="15"/>
        <v>336000</v>
      </c>
      <c r="T47" s="163">
        <f t="shared" si="16"/>
        <v>0</v>
      </c>
      <c r="U47" s="162">
        <f t="shared" si="17"/>
        <v>4722900</v>
      </c>
      <c r="V47" s="162">
        <f t="shared" si="18"/>
        <v>4722900</v>
      </c>
      <c r="W47" s="110"/>
      <c r="X47" s="110"/>
      <c r="Y47" s="110"/>
      <c r="Z47" s="110"/>
      <c r="AA47" s="110"/>
      <c r="AB47" s="110"/>
    </row>
    <row r="48" spans="1:28" s="6" customFormat="1" ht="24" customHeight="1">
      <c r="A48" s="194"/>
      <c r="B48" s="186">
        <f>B47+0.1</f>
        <v>5.6999999999999975</v>
      </c>
      <c r="C48" s="25" t="s">
        <v>62</v>
      </c>
      <c r="D48" s="21" t="s">
        <v>27</v>
      </c>
      <c r="E48" s="24">
        <v>340</v>
      </c>
      <c r="F48" s="159">
        <v>1768.2</v>
      </c>
      <c r="G48" s="159">
        <f t="shared" si="9"/>
        <v>601188</v>
      </c>
      <c r="H48" s="160">
        <v>210</v>
      </c>
      <c r="I48" s="165">
        <f t="shared" si="10"/>
        <v>71400</v>
      </c>
      <c r="J48" s="164">
        <f t="shared" si="11"/>
        <v>672588</v>
      </c>
      <c r="K48" s="160"/>
      <c r="L48" s="160"/>
      <c r="M48" s="160"/>
      <c r="N48" s="161">
        <f t="shared" si="12"/>
        <v>0</v>
      </c>
      <c r="O48" s="162">
        <f t="shared" si="13"/>
        <v>0</v>
      </c>
      <c r="P48" s="148"/>
      <c r="Q48" s="148"/>
      <c r="R48" s="161">
        <f t="shared" si="14"/>
        <v>0</v>
      </c>
      <c r="S48" s="162">
        <f t="shared" si="15"/>
        <v>0</v>
      </c>
      <c r="T48" s="163">
        <f t="shared" si="16"/>
        <v>0</v>
      </c>
      <c r="U48" s="162">
        <f t="shared" si="17"/>
        <v>0</v>
      </c>
      <c r="V48" s="162">
        <f t="shared" si="18"/>
        <v>0</v>
      </c>
      <c r="W48" s="110"/>
      <c r="X48" s="110"/>
      <c r="Y48" s="110"/>
      <c r="Z48" s="110"/>
      <c r="AA48" s="110"/>
      <c r="AB48" s="110"/>
    </row>
    <row r="49" spans="1:28" s="6" customFormat="1" ht="24" customHeight="1">
      <c r="A49" s="194"/>
      <c r="B49" s="186">
        <f>B48+0.1</f>
        <v>5.7999999999999972</v>
      </c>
      <c r="C49" s="25" t="s">
        <v>63</v>
      </c>
      <c r="D49" s="23" t="s">
        <v>27</v>
      </c>
      <c r="E49" s="204">
        <v>740</v>
      </c>
      <c r="F49" s="159">
        <v>2257.5</v>
      </c>
      <c r="G49" s="159">
        <f t="shared" si="9"/>
        <v>1670550</v>
      </c>
      <c r="H49" s="160">
        <v>210</v>
      </c>
      <c r="I49" s="165">
        <f t="shared" si="10"/>
        <v>155400</v>
      </c>
      <c r="J49" s="164">
        <f t="shared" si="11"/>
        <v>1825950</v>
      </c>
      <c r="K49" s="160">
        <v>2200</v>
      </c>
      <c r="L49" s="160"/>
      <c r="M49" s="148">
        <v>1</v>
      </c>
      <c r="N49" s="161">
        <v>1</v>
      </c>
      <c r="O49" s="162">
        <f t="shared" si="13"/>
        <v>4966500</v>
      </c>
      <c r="P49" s="148"/>
      <c r="Q49" s="148">
        <v>0.8</v>
      </c>
      <c r="R49" s="161">
        <v>0.8</v>
      </c>
      <c r="S49" s="162">
        <f t="shared" si="15"/>
        <v>369600</v>
      </c>
      <c r="T49" s="163">
        <f t="shared" si="16"/>
        <v>0</v>
      </c>
      <c r="U49" s="162">
        <f t="shared" si="17"/>
        <v>5336100</v>
      </c>
      <c r="V49" s="162">
        <f t="shared" si="18"/>
        <v>5336100</v>
      </c>
      <c r="W49" s="110"/>
      <c r="X49" s="110"/>
      <c r="Y49" s="110"/>
      <c r="Z49" s="110"/>
      <c r="AA49" s="110"/>
      <c r="AB49" s="110"/>
    </row>
    <row r="50" spans="1:28" s="6" customFormat="1" ht="96.75" customHeight="1">
      <c r="A50" s="196">
        <f>A39+1</f>
        <v>6</v>
      </c>
      <c r="B50" s="186"/>
      <c r="C50" s="216" t="s">
        <v>17</v>
      </c>
      <c r="D50" s="21" t="s">
        <v>28</v>
      </c>
      <c r="E50" s="22">
        <v>1500</v>
      </c>
      <c r="F50" s="159">
        <v>682.5</v>
      </c>
      <c r="G50" s="159">
        <f t="shared" si="9"/>
        <v>1023750</v>
      </c>
      <c r="H50" s="165">
        <v>168</v>
      </c>
      <c r="I50" s="165">
        <f t="shared" si="10"/>
        <v>252000</v>
      </c>
      <c r="J50" s="164">
        <f t="shared" si="11"/>
        <v>1275750</v>
      </c>
      <c r="K50" s="413">
        <v>1078.8699999999999</v>
      </c>
      <c r="L50" s="160"/>
      <c r="M50" s="148">
        <v>1</v>
      </c>
      <c r="N50" s="161">
        <f t="shared" si="12"/>
        <v>1</v>
      </c>
      <c r="O50" s="162">
        <f t="shared" si="13"/>
        <v>736328.77499999991</v>
      </c>
      <c r="P50" s="148"/>
      <c r="Q50" s="148">
        <v>1</v>
      </c>
      <c r="R50" s="161">
        <v>1</v>
      </c>
      <c r="S50" s="162">
        <f t="shared" si="15"/>
        <v>181250.15999999997</v>
      </c>
      <c r="T50" s="163">
        <f t="shared" si="16"/>
        <v>0</v>
      </c>
      <c r="U50" s="162">
        <f t="shared" si="17"/>
        <v>917578.93499999982</v>
      </c>
      <c r="V50" s="162">
        <f t="shared" si="18"/>
        <v>917578.93499999982</v>
      </c>
      <c r="W50" s="110"/>
      <c r="X50" s="110"/>
      <c r="Y50" s="110"/>
      <c r="Z50" s="110"/>
      <c r="AA50" s="110"/>
      <c r="AB50" s="110"/>
    </row>
    <row r="51" spans="1:28" s="6" customFormat="1" ht="84" customHeight="1">
      <c r="A51" s="196">
        <f>A50+1</f>
        <v>7</v>
      </c>
      <c r="B51" s="186"/>
      <c r="C51" s="215" t="s">
        <v>69</v>
      </c>
      <c r="D51" s="23"/>
      <c r="E51" s="204"/>
      <c r="F51" s="168"/>
      <c r="G51" s="159"/>
      <c r="H51" s="168"/>
      <c r="I51" s="165"/>
      <c r="J51" s="164"/>
      <c r="K51" s="168"/>
      <c r="L51" s="168"/>
      <c r="M51" s="168"/>
      <c r="N51" s="161">
        <f t="shared" si="12"/>
        <v>0</v>
      </c>
      <c r="O51" s="162">
        <f t="shared" si="13"/>
        <v>0</v>
      </c>
      <c r="P51" s="148"/>
      <c r="Q51" s="148"/>
      <c r="R51" s="161">
        <f t="shared" si="14"/>
        <v>0</v>
      </c>
      <c r="S51" s="162">
        <f t="shared" si="15"/>
        <v>0</v>
      </c>
      <c r="T51" s="163">
        <f t="shared" si="16"/>
        <v>0</v>
      </c>
      <c r="U51" s="162">
        <f t="shared" si="17"/>
        <v>0</v>
      </c>
      <c r="V51" s="162">
        <f t="shared" si="18"/>
        <v>0</v>
      </c>
      <c r="W51" s="110"/>
      <c r="X51" s="110"/>
      <c r="Y51" s="110"/>
      <c r="Z51" s="110"/>
      <c r="AA51" s="110"/>
      <c r="AB51" s="110"/>
    </row>
    <row r="52" spans="1:28" s="6" customFormat="1" ht="23.1" customHeight="1">
      <c r="A52" s="193"/>
      <c r="B52" s="186">
        <f>A51+0.1</f>
        <v>7.1</v>
      </c>
      <c r="C52" s="31" t="s">
        <v>29</v>
      </c>
      <c r="D52" s="21" t="s">
        <v>27</v>
      </c>
      <c r="E52" s="22">
        <v>850</v>
      </c>
      <c r="F52" s="200">
        <v>1039.5000000000002</v>
      </c>
      <c r="G52" s="159">
        <f t="shared" si="9"/>
        <v>883575.00000000023</v>
      </c>
      <c r="H52" s="160">
        <v>126</v>
      </c>
      <c r="I52" s="165">
        <f t="shared" si="10"/>
        <v>107100</v>
      </c>
      <c r="J52" s="164">
        <f t="shared" si="11"/>
        <v>990675.00000000023</v>
      </c>
      <c r="K52" s="171">
        <v>175.35</v>
      </c>
      <c r="L52" s="160"/>
      <c r="M52" s="148">
        <v>1</v>
      </c>
      <c r="N52" s="161">
        <f t="shared" si="12"/>
        <v>1</v>
      </c>
      <c r="O52" s="162">
        <f t="shared" si="13"/>
        <v>182276.32500000004</v>
      </c>
      <c r="P52" s="148"/>
      <c r="Q52" s="148">
        <v>1</v>
      </c>
      <c r="R52" s="161">
        <v>1</v>
      </c>
      <c r="S52" s="162">
        <f t="shared" si="15"/>
        <v>22094.1</v>
      </c>
      <c r="T52" s="163">
        <f t="shared" si="16"/>
        <v>0</v>
      </c>
      <c r="U52" s="162">
        <f t="shared" si="17"/>
        <v>204370.42500000005</v>
      </c>
      <c r="V52" s="162">
        <f t="shared" si="18"/>
        <v>204370.42500000005</v>
      </c>
      <c r="W52" s="110"/>
      <c r="X52" s="110"/>
      <c r="Y52" s="110"/>
      <c r="Z52" s="110"/>
      <c r="AA52" s="110"/>
      <c r="AB52" s="110"/>
    </row>
    <row r="53" spans="1:28" s="6" customFormat="1" ht="23.1" customHeight="1">
      <c r="A53" s="193"/>
      <c r="B53" s="186">
        <f>B52+0.1</f>
        <v>7.1999999999999993</v>
      </c>
      <c r="C53" s="31" t="s">
        <v>30</v>
      </c>
      <c r="D53" s="21" t="s">
        <v>27</v>
      </c>
      <c r="E53" s="22">
        <v>390</v>
      </c>
      <c r="F53" s="159">
        <v>633.15</v>
      </c>
      <c r="G53" s="159">
        <f t="shared" si="9"/>
        <v>246928.5</v>
      </c>
      <c r="H53" s="160">
        <v>126</v>
      </c>
      <c r="I53" s="165">
        <f t="shared" si="10"/>
        <v>49140</v>
      </c>
      <c r="J53" s="164">
        <f t="shared" si="11"/>
        <v>296068.5</v>
      </c>
      <c r="K53" s="171">
        <v>186.47</v>
      </c>
      <c r="L53" s="160"/>
      <c r="M53" s="148">
        <v>1</v>
      </c>
      <c r="N53" s="161">
        <f t="shared" si="12"/>
        <v>1</v>
      </c>
      <c r="O53" s="162">
        <f t="shared" si="13"/>
        <v>118063.48049999999</v>
      </c>
      <c r="P53" s="148"/>
      <c r="Q53" s="148">
        <v>1</v>
      </c>
      <c r="R53" s="161">
        <v>1</v>
      </c>
      <c r="S53" s="162">
        <f t="shared" si="15"/>
        <v>23495.22</v>
      </c>
      <c r="T53" s="163">
        <f t="shared" si="16"/>
        <v>0</v>
      </c>
      <c r="U53" s="162">
        <f t="shared" si="17"/>
        <v>141558.70049999998</v>
      </c>
      <c r="V53" s="162">
        <f t="shared" si="18"/>
        <v>141558.70049999998</v>
      </c>
      <c r="W53" s="110"/>
      <c r="X53" s="110"/>
      <c r="Y53" s="110"/>
      <c r="Z53" s="110"/>
      <c r="AA53" s="110"/>
      <c r="AB53" s="110"/>
    </row>
    <row r="54" spans="1:28" s="6" customFormat="1" ht="23.1" customHeight="1">
      <c r="A54" s="193"/>
      <c r="B54" s="186">
        <f>B53+0.1</f>
        <v>7.2999999999999989</v>
      </c>
      <c r="C54" s="31" t="s">
        <v>31</v>
      </c>
      <c r="D54" s="21" t="s">
        <v>27</v>
      </c>
      <c r="E54" s="22">
        <v>85</v>
      </c>
      <c r="F54" s="159">
        <v>756</v>
      </c>
      <c r="G54" s="159">
        <f t="shared" si="9"/>
        <v>64260</v>
      </c>
      <c r="H54" s="160">
        <v>126</v>
      </c>
      <c r="I54" s="165">
        <f t="shared" si="10"/>
        <v>10710</v>
      </c>
      <c r="J54" s="164">
        <f t="shared" si="11"/>
        <v>74970</v>
      </c>
      <c r="K54" s="160"/>
      <c r="L54" s="160"/>
      <c r="M54" s="160"/>
      <c r="N54" s="161">
        <f t="shared" si="12"/>
        <v>0</v>
      </c>
      <c r="O54" s="162">
        <f t="shared" si="13"/>
        <v>0</v>
      </c>
      <c r="P54" s="148"/>
      <c r="Q54" s="148"/>
      <c r="R54" s="161">
        <f t="shared" si="14"/>
        <v>0</v>
      </c>
      <c r="S54" s="162">
        <f t="shared" si="15"/>
        <v>0</v>
      </c>
      <c r="T54" s="163">
        <f t="shared" si="16"/>
        <v>0</v>
      </c>
      <c r="U54" s="162">
        <f t="shared" si="17"/>
        <v>0</v>
      </c>
      <c r="V54" s="162">
        <f t="shared" si="18"/>
        <v>0</v>
      </c>
      <c r="W54" s="110"/>
      <c r="X54" s="110"/>
      <c r="Y54" s="110"/>
      <c r="Z54" s="110"/>
      <c r="AA54" s="110"/>
      <c r="AB54" s="110"/>
    </row>
    <row r="55" spans="1:28" s="6" customFormat="1" ht="23.1" customHeight="1">
      <c r="A55" s="193"/>
      <c r="B55" s="186">
        <f>B54+0.1</f>
        <v>7.3999999999999986</v>
      </c>
      <c r="C55" s="31" t="s">
        <v>32</v>
      </c>
      <c r="D55" s="21" t="s">
        <v>27</v>
      </c>
      <c r="E55" s="22">
        <v>10</v>
      </c>
      <c r="F55" s="159">
        <v>957.59999999999991</v>
      </c>
      <c r="G55" s="159">
        <f t="shared" si="9"/>
        <v>9576</v>
      </c>
      <c r="H55" s="160">
        <v>126</v>
      </c>
      <c r="I55" s="165">
        <f t="shared" si="10"/>
        <v>1260</v>
      </c>
      <c r="J55" s="164">
        <f t="shared" si="11"/>
        <v>10836</v>
      </c>
      <c r="K55" s="160"/>
      <c r="L55" s="160"/>
      <c r="M55" s="160"/>
      <c r="N55" s="161">
        <f t="shared" si="12"/>
        <v>0</v>
      </c>
      <c r="O55" s="162">
        <f t="shared" si="13"/>
        <v>0</v>
      </c>
      <c r="P55" s="148"/>
      <c r="Q55" s="148"/>
      <c r="R55" s="161">
        <f t="shared" si="14"/>
        <v>0</v>
      </c>
      <c r="S55" s="162">
        <f t="shared" si="15"/>
        <v>0</v>
      </c>
      <c r="T55" s="163">
        <f t="shared" si="16"/>
        <v>0</v>
      </c>
      <c r="U55" s="162">
        <f t="shared" si="17"/>
        <v>0</v>
      </c>
      <c r="V55" s="162">
        <f t="shared" si="18"/>
        <v>0</v>
      </c>
      <c r="W55" s="110"/>
      <c r="X55" s="110"/>
      <c r="Y55" s="110"/>
      <c r="Z55" s="110"/>
      <c r="AA55" s="110"/>
      <c r="AB55" s="110"/>
    </row>
    <row r="56" spans="1:28" s="6" customFormat="1" ht="23.1" customHeight="1">
      <c r="A56" s="193"/>
      <c r="B56" s="186">
        <f>B54+0.1</f>
        <v>7.3999999999999986</v>
      </c>
      <c r="C56" s="32" t="s">
        <v>72</v>
      </c>
      <c r="D56" s="23" t="s">
        <v>27</v>
      </c>
      <c r="E56" s="24">
        <v>80</v>
      </c>
      <c r="F56" s="159">
        <v>1470</v>
      </c>
      <c r="G56" s="159">
        <f t="shared" si="9"/>
        <v>117600</v>
      </c>
      <c r="H56" s="160">
        <v>137</v>
      </c>
      <c r="I56" s="165">
        <f t="shared" si="10"/>
        <v>10960</v>
      </c>
      <c r="J56" s="164">
        <f t="shared" si="11"/>
        <v>128560</v>
      </c>
      <c r="K56" s="160"/>
      <c r="L56" s="160"/>
      <c r="M56" s="160"/>
      <c r="N56" s="161">
        <f t="shared" si="12"/>
        <v>0</v>
      </c>
      <c r="O56" s="162">
        <f t="shared" si="13"/>
        <v>0</v>
      </c>
      <c r="P56" s="148"/>
      <c r="Q56" s="148"/>
      <c r="R56" s="161">
        <f t="shared" si="14"/>
        <v>0</v>
      </c>
      <c r="S56" s="162">
        <f t="shared" si="15"/>
        <v>0</v>
      </c>
      <c r="T56" s="163">
        <f t="shared" si="16"/>
        <v>0</v>
      </c>
      <c r="U56" s="162">
        <f t="shared" si="17"/>
        <v>0</v>
      </c>
      <c r="V56" s="162">
        <f t="shared" si="18"/>
        <v>0</v>
      </c>
      <c r="W56" s="110"/>
      <c r="X56" s="110"/>
      <c r="Y56" s="110"/>
      <c r="Z56" s="110"/>
      <c r="AA56" s="110"/>
      <c r="AB56" s="110"/>
    </row>
    <row r="57" spans="1:28" s="6" customFormat="1" ht="65.25" customHeight="1">
      <c r="A57" s="196">
        <f>A51+1</f>
        <v>8</v>
      </c>
      <c r="B57" s="186"/>
      <c r="C57" s="217" t="s">
        <v>70</v>
      </c>
      <c r="D57" s="17"/>
      <c r="E57" s="18"/>
      <c r="F57" s="169"/>
      <c r="G57" s="159"/>
      <c r="H57" s="167"/>
      <c r="I57" s="165"/>
      <c r="J57" s="164"/>
      <c r="K57" s="167"/>
      <c r="L57" s="167"/>
      <c r="M57" s="167"/>
      <c r="N57" s="161">
        <f t="shared" si="12"/>
        <v>0</v>
      </c>
      <c r="O57" s="162">
        <f t="shared" si="13"/>
        <v>0</v>
      </c>
      <c r="P57" s="148"/>
      <c r="Q57" s="148"/>
      <c r="R57" s="161">
        <f t="shared" si="14"/>
        <v>0</v>
      </c>
      <c r="S57" s="162">
        <f t="shared" si="15"/>
        <v>0</v>
      </c>
      <c r="T57" s="163">
        <f t="shared" si="16"/>
        <v>0</v>
      </c>
      <c r="U57" s="162">
        <f t="shared" si="17"/>
        <v>0</v>
      </c>
      <c r="V57" s="162">
        <f t="shared" si="18"/>
        <v>0</v>
      </c>
      <c r="W57" s="110"/>
      <c r="X57" s="110"/>
      <c r="Y57" s="110"/>
      <c r="Z57" s="110"/>
      <c r="AA57" s="110"/>
      <c r="AB57" s="110"/>
    </row>
    <row r="58" spans="1:28" s="6" customFormat="1" ht="21.95" customHeight="1">
      <c r="A58" s="195"/>
      <c r="B58" s="179">
        <f>A57+0.1</f>
        <v>8.1</v>
      </c>
      <c r="C58" s="39" t="s">
        <v>33</v>
      </c>
      <c r="D58" s="40" t="s">
        <v>4</v>
      </c>
      <c r="E58" s="204">
        <v>4</v>
      </c>
      <c r="F58" s="159">
        <v>85050</v>
      </c>
      <c r="G58" s="159">
        <f t="shared" si="9"/>
        <v>340200</v>
      </c>
      <c r="H58" s="165">
        <v>5775</v>
      </c>
      <c r="I58" s="165">
        <f t="shared" si="10"/>
        <v>23100</v>
      </c>
      <c r="J58" s="164">
        <f t="shared" si="11"/>
        <v>363300</v>
      </c>
      <c r="K58" s="160"/>
      <c r="L58" s="160"/>
      <c r="M58" s="160"/>
      <c r="N58" s="161">
        <f t="shared" si="12"/>
        <v>0</v>
      </c>
      <c r="O58" s="162">
        <f t="shared" si="13"/>
        <v>0</v>
      </c>
      <c r="P58" s="148"/>
      <c r="Q58" s="148"/>
      <c r="R58" s="161">
        <f t="shared" si="14"/>
        <v>0</v>
      </c>
      <c r="S58" s="162">
        <f t="shared" si="15"/>
        <v>0</v>
      </c>
      <c r="T58" s="163">
        <f t="shared" si="16"/>
        <v>0</v>
      </c>
      <c r="U58" s="162">
        <f t="shared" si="17"/>
        <v>0</v>
      </c>
      <c r="V58" s="162">
        <f t="shared" si="18"/>
        <v>0</v>
      </c>
      <c r="W58" s="110"/>
      <c r="X58" s="110"/>
      <c r="Y58" s="110"/>
      <c r="Z58" s="110"/>
      <c r="AA58" s="110"/>
      <c r="AB58" s="110"/>
    </row>
    <row r="59" spans="1:28" s="6" customFormat="1" ht="127.5" customHeight="1">
      <c r="A59" s="196">
        <f>A57+1</f>
        <v>9</v>
      </c>
      <c r="B59" s="186"/>
      <c r="C59" s="215" t="s">
        <v>82</v>
      </c>
      <c r="D59" s="36"/>
      <c r="E59" s="37"/>
      <c r="F59" s="169"/>
      <c r="G59" s="159"/>
      <c r="H59" s="167"/>
      <c r="I59" s="165"/>
      <c r="J59" s="164"/>
      <c r="K59" s="167"/>
      <c r="L59" s="167"/>
      <c r="M59" s="167"/>
      <c r="N59" s="161">
        <f t="shared" si="12"/>
        <v>0</v>
      </c>
      <c r="O59" s="162">
        <f t="shared" si="13"/>
        <v>0</v>
      </c>
      <c r="P59" s="148"/>
      <c r="Q59" s="148"/>
      <c r="R59" s="161">
        <f t="shared" si="14"/>
        <v>0</v>
      </c>
      <c r="S59" s="162">
        <f t="shared" si="15"/>
        <v>0</v>
      </c>
      <c r="T59" s="163">
        <f t="shared" si="16"/>
        <v>0</v>
      </c>
      <c r="U59" s="162">
        <f t="shared" si="17"/>
        <v>0</v>
      </c>
      <c r="V59" s="162">
        <f t="shared" si="18"/>
        <v>0</v>
      </c>
      <c r="W59" s="110"/>
      <c r="X59" s="110"/>
      <c r="Y59" s="110"/>
      <c r="Z59" s="110"/>
      <c r="AA59" s="110"/>
      <c r="AB59" s="110"/>
    </row>
    <row r="60" spans="1:28" s="6" customFormat="1" ht="21.95" customHeight="1">
      <c r="A60" s="195"/>
      <c r="B60" s="179">
        <f>A59+0.1</f>
        <v>9.1</v>
      </c>
      <c r="C60" s="33" t="s">
        <v>41</v>
      </c>
      <c r="D60" s="34" t="s">
        <v>7</v>
      </c>
      <c r="E60" s="22">
        <v>1</v>
      </c>
      <c r="F60" s="200">
        <v>52500</v>
      </c>
      <c r="G60" s="159">
        <f t="shared" si="9"/>
        <v>52500</v>
      </c>
      <c r="H60" s="160">
        <v>26250</v>
      </c>
      <c r="I60" s="165">
        <f t="shared" si="10"/>
        <v>26250</v>
      </c>
      <c r="J60" s="164">
        <f t="shared" si="11"/>
        <v>78750</v>
      </c>
      <c r="K60" s="160"/>
      <c r="L60" s="160"/>
      <c r="M60" s="160"/>
      <c r="N60" s="161">
        <f t="shared" si="12"/>
        <v>0</v>
      </c>
      <c r="O60" s="162">
        <f t="shared" si="13"/>
        <v>0</v>
      </c>
      <c r="P60" s="148"/>
      <c r="Q60" s="148"/>
      <c r="R60" s="161">
        <f t="shared" si="14"/>
        <v>0</v>
      </c>
      <c r="S60" s="162">
        <f t="shared" si="15"/>
        <v>0</v>
      </c>
      <c r="T60" s="163">
        <f t="shared" si="16"/>
        <v>0</v>
      </c>
      <c r="U60" s="162">
        <f t="shared" si="17"/>
        <v>0</v>
      </c>
      <c r="V60" s="162">
        <f t="shared" si="18"/>
        <v>0</v>
      </c>
      <c r="W60" s="110"/>
      <c r="X60" s="110"/>
      <c r="Y60" s="110"/>
      <c r="Z60" s="110"/>
      <c r="AA60" s="110"/>
      <c r="AB60" s="110"/>
    </row>
    <row r="61" spans="1:28" s="6" customFormat="1" ht="21.95" customHeight="1">
      <c r="A61" s="195"/>
      <c r="B61" s="179">
        <f t="shared" ref="B61:B66" si="20">B60+0.1</f>
        <v>9.1999999999999993</v>
      </c>
      <c r="C61" s="33" t="s">
        <v>41</v>
      </c>
      <c r="D61" s="34" t="s">
        <v>7</v>
      </c>
      <c r="E61" s="22">
        <v>1</v>
      </c>
      <c r="F61" s="159">
        <v>52500</v>
      </c>
      <c r="G61" s="159">
        <f t="shared" si="9"/>
        <v>52500</v>
      </c>
      <c r="H61" s="160">
        <v>26250</v>
      </c>
      <c r="I61" s="165">
        <f t="shared" si="10"/>
        <v>26250</v>
      </c>
      <c r="J61" s="164">
        <f t="shared" si="11"/>
        <v>78750</v>
      </c>
      <c r="K61" s="160"/>
      <c r="L61" s="160"/>
      <c r="M61" s="160"/>
      <c r="N61" s="161">
        <f t="shared" si="12"/>
        <v>0</v>
      </c>
      <c r="O61" s="162">
        <f t="shared" si="13"/>
        <v>0</v>
      </c>
      <c r="P61" s="148"/>
      <c r="Q61" s="148"/>
      <c r="R61" s="161">
        <f t="shared" si="14"/>
        <v>0</v>
      </c>
      <c r="S61" s="162">
        <f t="shared" si="15"/>
        <v>0</v>
      </c>
      <c r="T61" s="163">
        <f t="shared" si="16"/>
        <v>0</v>
      </c>
      <c r="U61" s="162">
        <f t="shared" si="17"/>
        <v>0</v>
      </c>
      <c r="V61" s="162">
        <f t="shared" si="18"/>
        <v>0</v>
      </c>
      <c r="W61" s="110"/>
      <c r="X61" s="110"/>
      <c r="Y61" s="110"/>
      <c r="Z61" s="110"/>
      <c r="AA61" s="110"/>
      <c r="AB61" s="110"/>
    </row>
    <row r="62" spans="1:28" s="6" customFormat="1" ht="21.95" customHeight="1">
      <c r="A62" s="195"/>
      <c r="B62" s="179">
        <f t="shared" si="20"/>
        <v>9.2999999999999989</v>
      </c>
      <c r="C62" s="33" t="s">
        <v>46</v>
      </c>
      <c r="D62" s="34" t="s">
        <v>7</v>
      </c>
      <c r="E62" s="22">
        <v>0</v>
      </c>
      <c r="F62" s="159">
        <v>0</v>
      </c>
      <c r="G62" s="159">
        <f t="shared" si="9"/>
        <v>0</v>
      </c>
      <c r="H62" s="160"/>
      <c r="I62" s="165">
        <f t="shared" si="10"/>
        <v>0</v>
      </c>
      <c r="J62" s="164">
        <f t="shared" si="11"/>
        <v>0</v>
      </c>
      <c r="K62" s="160"/>
      <c r="L62" s="160"/>
      <c r="M62" s="160"/>
      <c r="N62" s="161">
        <f t="shared" si="12"/>
        <v>0</v>
      </c>
      <c r="O62" s="162">
        <f t="shared" si="13"/>
        <v>0</v>
      </c>
      <c r="P62" s="148"/>
      <c r="Q62" s="148"/>
      <c r="R62" s="161">
        <f t="shared" si="14"/>
        <v>0</v>
      </c>
      <c r="S62" s="162">
        <f t="shared" si="15"/>
        <v>0</v>
      </c>
      <c r="T62" s="163">
        <f t="shared" si="16"/>
        <v>0</v>
      </c>
      <c r="U62" s="162">
        <f t="shared" si="17"/>
        <v>0</v>
      </c>
      <c r="V62" s="162">
        <f t="shared" si="18"/>
        <v>0</v>
      </c>
      <c r="W62" s="110"/>
      <c r="X62" s="110"/>
      <c r="Y62" s="110"/>
      <c r="Z62" s="110"/>
      <c r="AA62" s="110"/>
      <c r="AB62" s="110"/>
    </row>
    <row r="63" spans="1:28" s="6" customFormat="1" ht="21.95" customHeight="1">
      <c r="A63" s="195"/>
      <c r="B63" s="179">
        <f t="shared" si="20"/>
        <v>9.3999999999999986</v>
      </c>
      <c r="C63" s="33" t="s">
        <v>42</v>
      </c>
      <c r="D63" s="34" t="s">
        <v>7</v>
      </c>
      <c r="E63" s="22">
        <v>0</v>
      </c>
      <c r="F63" s="159">
        <v>0</v>
      </c>
      <c r="G63" s="159">
        <f t="shared" si="9"/>
        <v>0</v>
      </c>
      <c r="H63" s="160"/>
      <c r="I63" s="165">
        <f t="shared" si="10"/>
        <v>0</v>
      </c>
      <c r="J63" s="164">
        <f t="shared" si="11"/>
        <v>0</v>
      </c>
      <c r="K63" s="160"/>
      <c r="L63" s="160"/>
      <c r="M63" s="160"/>
      <c r="N63" s="161">
        <f t="shared" si="12"/>
        <v>0</v>
      </c>
      <c r="O63" s="162">
        <f t="shared" si="13"/>
        <v>0</v>
      </c>
      <c r="P63" s="148"/>
      <c r="Q63" s="148"/>
      <c r="R63" s="161">
        <f t="shared" si="14"/>
        <v>0</v>
      </c>
      <c r="S63" s="162">
        <f t="shared" si="15"/>
        <v>0</v>
      </c>
      <c r="T63" s="163">
        <f t="shared" si="16"/>
        <v>0</v>
      </c>
      <c r="U63" s="162">
        <f t="shared" si="17"/>
        <v>0</v>
      </c>
      <c r="V63" s="162">
        <f t="shared" si="18"/>
        <v>0</v>
      </c>
      <c r="W63" s="110"/>
      <c r="X63" s="110"/>
      <c r="Y63" s="110"/>
      <c r="Z63" s="110"/>
      <c r="AA63" s="110"/>
      <c r="AB63" s="110"/>
    </row>
    <row r="64" spans="1:28" s="6" customFormat="1" ht="21.95" customHeight="1">
      <c r="A64" s="195"/>
      <c r="B64" s="179">
        <f t="shared" si="20"/>
        <v>9.4999999999999982</v>
      </c>
      <c r="C64" s="33" t="s">
        <v>42</v>
      </c>
      <c r="D64" s="34" t="s">
        <v>7</v>
      </c>
      <c r="E64" s="22">
        <v>1</v>
      </c>
      <c r="F64" s="159">
        <v>36750</v>
      </c>
      <c r="G64" s="159">
        <f t="shared" si="9"/>
        <v>36750</v>
      </c>
      <c r="H64" s="160">
        <v>26250</v>
      </c>
      <c r="I64" s="165">
        <f t="shared" si="10"/>
        <v>26250</v>
      </c>
      <c r="J64" s="164">
        <f t="shared" si="11"/>
        <v>63000</v>
      </c>
      <c r="K64" s="160">
        <v>1</v>
      </c>
      <c r="L64" s="160"/>
      <c r="M64" s="160"/>
      <c r="N64" s="161">
        <f t="shared" si="12"/>
        <v>0</v>
      </c>
      <c r="O64" s="162">
        <f t="shared" si="13"/>
        <v>0</v>
      </c>
      <c r="P64" s="148"/>
      <c r="Q64" s="148">
        <v>1</v>
      </c>
      <c r="R64" s="161">
        <v>1</v>
      </c>
      <c r="S64" s="162">
        <f t="shared" si="15"/>
        <v>26250</v>
      </c>
      <c r="T64" s="163">
        <f t="shared" si="16"/>
        <v>0</v>
      </c>
      <c r="U64" s="162">
        <f t="shared" si="17"/>
        <v>26250</v>
      </c>
      <c r="V64" s="162">
        <f t="shared" si="18"/>
        <v>26250</v>
      </c>
      <c r="W64" s="110"/>
      <c r="X64" s="110"/>
      <c r="Y64" s="110"/>
      <c r="Z64" s="110"/>
      <c r="AA64" s="110"/>
      <c r="AB64" s="110"/>
    </row>
    <row r="65" spans="1:28" s="6" customFormat="1" ht="21.95" customHeight="1">
      <c r="A65" s="195"/>
      <c r="B65" s="179">
        <f t="shared" si="20"/>
        <v>9.5999999999999979</v>
      </c>
      <c r="C65" s="33" t="s">
        <v>47</v>
      </c>
      <c r="D65" s="34" t="s">
        <v>7</v>
      </c>
      <c r="E65" s="22">
        <v>1</v>
      </c>
      <c r="F65" s="159">
        <v>36750</v>
      </c>
      <c r="G65" s="159">
        <f t="shared" si="9"/>
        <v>36750</v>
      </c>
      <c r="H65" s="160">
        <v>26250</v>
      </c>
      <c r="I65" s="165">
        <f t="shared" si="10"/>
        <v>26250</v>
      </c>
      <c r="J65" s="164">
        <f t="shared" si="11"/>
        <v>63000</v>
      </c>
      <c r="K65" s="160"/>
      <c r="L65" s="160"/>
      <c r="M65" s="160"/>
      <c r="N65" s="161">
        <f t="shared" si="12"/>
        <v>0</v>
      </c>
      <c r="O65" s="162">
        <f t="shared" si="13"/>
        <v>0</v>
      </c>
      <c r="P65" s="148"/>
      <c r="Q65" s="148"/>
      <c r="R65" s="161">
        <v>1</v>
      </c>
      <c r="S65" s="162">
        <f t="shared" si="15"/>
        <v>0</v>
      </c>
      <c r="T65" s="163">
        <f t="shared" si="16"/>
        <v>0</v>
      </c>
      <c r="U65" s="162">
        <f t="shared" si="17"/>
        <v>0</v>
      </c>
      <c r="V65" s="162">
        <f t="shared" si="18"/>
        <v>0</v>
      </c>
      <c r="W65" s="110"/>
      <c r="X65" s="110"/>
      <c r="Y65" s="110"/>
      <c r="Z65" s="110"/>
      <c r="AA65" s="110"/>
      <c r="AB65" s="110"/>
    </row>
    <row r="66" spans="1:28" s="6" customFormat="1" ht="21.95" customHeight="1">
      <c r="A66" s="195"/>
      <c r="B66" s="179">
        <f t="shared" si="20"/>
        <v>9.6999999999999975</v>
      </c>
      <c r="C66" s="33" t="s">
        <v>48</v>
      </c>
      <c r="D66" s="34" t="s">
        <v>7</v>
      </c>
      <c r="E66" s="22">
        <v>1</v>
      </c>
      <c r="F66" s="159">
        <v>36750</v>
      </c>
      <c r="G66" s="159">
        <f t="shared" si="9"/>
        <v>36750</v>
      </c>
      <c r="H66" s="160">
        <v>26250</v>
      </c>
      <c r="I66" s="165">
        <f t="shared" si="10"/>
        <v>26250</v>
      </c>
      <c r="J66" s="164">
        <f t="shared" si="11"/>
        <v>63000</v>
      </c>
      <c r="K66" s="160"/>
      <c r="L66" s="160"/>
      <c r="M66" s="160"/>
      <c r="N66" s="161">
        <f t="shared" si="12"/>
        <v>0</v>
      </c>
      <c r="O66" s="162">
        <f t="shared" si="13"/>
        <v>0</v>
      </c>
      <c r="P66" s="148"/>
      <c r="Q66" s="148"/>
      <c r="R66" s="161">
        <f t="shared" si="14"/>
        <v>0</v>
      </c>
      <c r="S66" s="162">
        <f t="shared" si="15"/>
        <v>0</v>
      </c>
      <c r="T66" s="163">
        <f t="shared" si="16"/>
        <v>0</v>
      </c>
      <c r="U66" s="162">
        <f t="shared" si="17"/>
        <v>0</v>
      </c>
      <c r="V66" s="162">
        <f t="shared" si="18"/>
        <v>0</v>
      </c>
      <c r="W66" s="110"/>
      <c r="X66" s="110"/>
      <c r="Y66" s="110"/>
      <c r="Z66" s="110"/>
      <c r="AA66" s="110"/>
      <c r="AB66" s="110"/>
    </row>
    <row r="67" spans="1:28" s="6" customFormat="1" ht="21.95" customHeight="1">
      <c r="A67" s="195"/>
      <c r="B67" s="179">
        <f>B63+0.1</f>
        <v>9.4999999999999982</v>
      </c>
      <c r="C67" s="33" t="s">
        <v>49</v>
      </c>
      <c r="D67" s="34" t="s">
        <v>7</v>
      </c>
      <c r="E67" s="22">
        <v>1</v>
      </c>
      <c r="F67" s="159">
        <v>52500</v>
      </c>
      <c r="G67" s="159">
        <f t="shared" si="9"/>
        <v>52500</v>
      </c>
      <c r="H67" s="160">
        <v>26250</v>
      </c>
      <c r="I67" s="165">
        <f t="shared" si="10"/>
        <v>26250</v>
      </c>
      <c r="J67" s="164">
        <f t="shared" si="11"/>
        <v>78750</v>
      </c>
      <c r="K67" s="160">
        <v>1</v>
      </c>
      <c r="L67" s="160"/>
      <c r="M67" s="160"/>
      <c r="N67" s="161">
        <f t="shared" si="12"/>
        <v>0</v>
      </c>
      <c r="O67" s="162">
        <f t="shared" si="13"/>
        <v>0</v>
      </c>
      <c r="P67" s="148"/>
      <c r="Q67" s="148">
        <v>1</v>
      </c>
      <c r="R67" s="161">
        <v>1</v>
      </c>
      <c r="S67" s="162">
        <f t="shared" si="15"/>
        <v>26250</v>
      </c>
      <c r="T67" s="163">
        <f t="shared" si="16"/>
        <v>0</v>
      </c>
      <c r="U67" s="162">
        <f t="shared" si="17"/>
        <v>26250</v>
      </c>
      <c r="V67" s="162">
        <f t="shared" si="18"/>
        <v>26250</v>
      </c>
      <c r="W67" s="110"/>
      <c r="X67" s="110"/>
      <c r="Y67" s="110"/>
      <c r="Z67" s="110"/>
      <c r="AA67" s="110"/>
      <c r="AB67" s="110"/>
    </row>
    <row r="68" spans="1:28" s="19" customFormat="1" ht="122.25" customHeight="1">
      <c r="A68" s="196">
        <f>A59+1</f>
        <v>10</v>
      </c>
      <c r="B68" s="188"/>
      <c r="C68" s="218" t="s">
        <v>50</v>
      </c>
      <c r="D68" s="23" t="s">
        <v>28</v>
      </c>
      <c r="E68" s="204">
        <v>8500</v>
      </c>
      <c r="F68" s="159">
        <v>346.5</v>
      </c>
      <c r="G68" s="159">
        <f t="shared" si="9"/>
        <v>2945250</v>
      </c>
      <c r="H68" s="165">
        <v>95</v>
      </c>
      <c r="I68" s="165">
        <f t="shared" si="10"/>
        <v>807500</v>
      </c>
      <c r="J68" s="164">
        <f t="shared" si="11"/>
        <v>3752750</v>
      </c>
      <c r="K68" s="171">
        <v>1332.68</v>
      </c>
      <c r="L68" s="160"/>
      <c r="M68" s="148">
        <v>1</v>
      </c>
      <c r="N68" s="161">
        <v>1</v>
      </c>
      <c r="O68" s="162">
        <f t="shared" si="13"/>
        <v>461773.62</v>
      </c>
      <c r="P68" s="148"/>
      <c r="Q68" s="148">
        <v>1</v>
      </c>
      <c r="R68" s="161">
        <v>1</v>
      </c>
      <c r="S68" s="162">
        <f t="shared" si="15"/>
        <v>126604.6</v>
      </c>
      <c r="T68" s="163">
        <f t="shared" si="16"/>
        <v>0</v>
      </c>
      <c r="U68" s="162">
        <f t="shared" si="17"/>
        <v>588378.22</v>
      </c>
      <c r="V68" s="162">
        <f t="shared" si="18"/>
        <v>588378.22</v>
      </c>
      <c r="W68" s="140"/>
      <c r="X68" s="140"/>
      <c r="Y68" s="110"/>
      <c r="Z68" s="110"/>
      <c r="AA68" s="110"/>
      <c r="AB68" s="110"/>
    </row>
    <row r="69" spans="1:28" s="19" customFormat="1" ht="60" customHeight="1">
      <c r="A69" s="196">
        <f>A68+1</f>
        <v>11</v>
      </c>
      <c r="B69" s="188"/>
      <c r="C69" s="219" t="s">
        <v>51</v>
      </c>
      <c r="D69" s="21" t="s">
        <v>28</v>
      </c>
      <c r="E69" s="22">
        <f>E68</f>
        <v>8500</v>
      </c>
      <c r="F69" s="159">
        <v>294</v>
      </c>
      <c r="G69" s="159">
        <f t="shared" si="9"/>
        <v>2499000</v>
      </c>
      <c r="H69" s="165">
        <v>79</v>
      </c>
      <c r="I69" s="165">
        <f t="shared" si="10"/>
        <v>671500</v>
      </c>
      <c r="J69" s="164">
        <f t="shared" si="11"/>
        <v>3170500</v>
      </c>
      <c r="K69" s="171">
        <v>1010.25</v>
      </c>
      <c r="L69" s="160"/>
      <c r="M69" s="148">
        <v>1</v>
      </c>
      <c r="N69" s="161">
        <v>1</v>
      </c>
      <c r="O69" s="162">
        <f t="shared" si="13"/>
        <v>297013.5</v>
      </c>
      <c r="P69" s="148"/>
      <c r="Q69" s="148">
        <v>1</v>
      </c>
      <c r="R69" s="161">
        <v>1</v>
      </c>
      <c r="S69" s="162">
        <f t="shared" si="15"/>
        <v>79809.75</v>
      </c>
      <c r="T69" s="163">
        <f t="shared" si="16"/>
        <v>0</v>
      </c>
      <c r="U69" s="162">
        <f t="shared" si="17"/>
        <v>376823.25</v>
      </c>
      <c r="V69" s="162">
        <f t="shared" si="18"/>
        <v>376823.25</v>
      </c>
      <c r="W69" s="140"/>
      <c r="X69" s="140"/>
      <c r="Y69" s="110"/>
      <c r="Z69" s="110"/>
      <c r="AA69" s="110"/>
      <c r="AB69" s="110"/>
    </row>
    <row r="70" spans="1:28" s="19" customFormat="1" ht="93.75" customHeight="1">
      <c r="A70" s="196">
        <f>A69+1</f>
        <v>12</v>
      </c>
      <c r="B70" s="188"/>
      <c r="C70" s="35" t="s">
        <v>54</v>
      </c>
      <c r="D70" s="23" t="s">
        <v>28</v>
      </c>
      <c r="E70" s="24">
        <v>900</v>
      </c>
      <c r="F70" s="159">
        <v>682.5</v>
      </c>
      <c r="G70" s="159">
        <f t="shared" si="9"/>
        <v>614250</v>
      </c>
      <c r="H70" s="165">
        <v>158</v>
      </c>
      <c r="I70" s="165">
        <f t="shared" si="10"/>
        <v>142200</v>
      </c>
      <c r="J70" s="164">
        <f t="shared" si="11"/>
        <v>756450</v>
      </c>
      <c r="K70" s="160"/>
      <c r="L70" s="160"/>
      <c r="M70" s="160"/>
      <c r="N70" s="161">
        <f t="shared" si="12"/>
        <v>0</v>
      </c>
      <c r="O70" s="162">
        <f t="shared" si="13"/>
        <v>0</v>
      </c>
      <c r="P70" s="148"/>
      <c r="Q70" s="148"/>
      <c r="R70" s="161">
        <f t="shared" si="14"/>
        <v>0</v>
      </c>
      <c r="S70" s="162">
        <f t="shared" si="15"/>
        <v>0</v>
      </c>
      <c r="T70" s="163">
        <f t="shared" si="16"/>
        <v>0</v>
      </c>
      <c r="U70" s="162">
        <f t="shared" si="17"/>
        <v>0</v>
      </c>
      <c r="V70" s="162">
        <f t="shared" si="18"/>
        <v>0</v>
      </c>
      <c r="W70" s="140"/>
      <c r="X70" s="140"/>
      <c r="Y70" s="110"/>
      <c r="Z70" s="110"/>
      <c r="AA70" s="110"/>
      <c r="AB70" s="110"/>
    </row>
    <row r="71" spans="1:28" s="6" customFormat="1" ht="70.5" customHeight="1">
      <c r="A71" s="196">
        <f>A70+1</f>
        <v>13</v>
      </c>
      <c r="B71" s="186"/>
      <c r="C71" s="38" t="s">
        <v>14</v>
      </c>
      <c r="D71" s="23" t="s">
        <v>35</v>
      </c>
      <c r="E71" s="24">
        <v>11600</v>
      </c>
      <c r="F71" s="159">
        <v>25.2</v>
      </c>
      <c r="G71" s="159">
        <f t="shared" si="9"/>
        <v>292320</v>
      </c>
      <c r="H71" s="165">
        <v>6</v>
      </c>
      <c r="I71" s="165">
        <f t="shared" si="10"/>
        <v>69600</v>
      </c>
      <c r="J71" s="164">
        <f t="shared" si="11"/>
        <v>361920</v>
      </c>
      <c r="K71" s="160"/>
      <c r="L71" s="160"/>
      <c r="M71" s="160"/>
      <c r="N71" s="161">
        <f t="shared" si="12"/>
        <v>0</v>
      </c>
      <c r="O71" s="162">
        <f t="shared" si="13"/>
        <v>0</v>
      </c>
      <c r="P71" s="148"/>
      <c r="Q71" s="148"/>
      <c r="R71" s="161">
        <f t="shared" si="14"/>
        <v>0</v>
      </c>
      <c r="S71" s="162">
        <f t="shared" si="15"/>
        <v>0</v>
      </c>
      <c r="T71" s="163">
        <f t="shared" si="16"/>
        <v>0</v>
      </c>
      <c r="U71" s="162">
        <f t="shared" si="17"/>
        <v>0</v>
      </c>
      <c r="V71" s="162">
        <f t="shared" si="18"/>
        <v>0</v>
      </c>
      <c r="W71" s="110"/>
      <c r="X71" s="110"/>
      <c r="Y71" s="110"/>
      <c r="Z71" s="110"/>
      <c r="AA71" s="110"/>
      <c r="AB71" s="110"/>
    </row>
    <row r="72" spans="1:28" s="19" customFormat="1" ht="72" customHeight="1">
      <c r="A72" s="196">
        <f>A71+1</f>
        <v>14</v>
      </c>
      <c r="B72" s="189"/>
      <c r="C72" s="220" t="s">
        <v>8</v>
      </c>
      <c r="D72" s="17"/>
      <c r="E72" s="18"/>
      <c r="F72" s="172"/>
      <c r="G72" s="159"/>
      <c r="H72" s="172"/>
      <c r="I72" s="165"/>
      <c r="J72" s="164"/>
      <c r="K72" s="172"/>
      <c r="L72" s="172"/>
      <c r="M72" s="172"/>
      <c r="N72" s="161">
        <f t="shared" si="12"/>
        <v>0</v>
      </c>
      <c r="O72" s="162">
        <f t="shared" si="13"/>
        <v>0</v>
      </c>
      <c r="P72" s="148"/>
      <c r="Q72" s="148"/>
      <c r="R72" s="161">
        <f t="shared" si="14"/>
        <v>0</v>
      </c>
      <c r="S72" s="162">
        <f t="shared" si="15"/>
        <v>0</v>
      </c>
      <c r="T72" s="163">
        <f t="shared" si="16"/>
        <v>0</v>
      </c>
      <c r="U72" s="162">
        <f t="shared" si="17"/>
        <v>0</v>
      </c>
      <c r="V72" s="162">
        <f t="shared" si="18"/>
        <v>0</v>
      </c>
      <c r="W72" s="140"/>
      <c r="X72" s="140"/>
      <c r="Y72" s="110"/>
      <c r="Z72" s="110"/>
      <c r="AA72" s="110"/>
      <c r="AB72" s="110"/>
    </row>
    <row r="73" spans="1:28" s="6" customFormat="1" ht="20.100000000000001" customHeight="1">
      <c r="A73" s="196"/>
      <c r="B73" s="190">
        <f>A72+0.1</f>
        <v>14.1</v>
      </c>
      <c r="C73" s="33" t="s">
        <v>73</v>
      </c>
      <c r="D73" s="40" t="s">
        <v>35</v>
      </c>
      <c r="E73" s="204">
        <v>14850</v>
      </c>
      <c r="F73" s="159">
        <v>25.2</v>
      </c>
      <c r="G73" s="159">
        <f t="shared" si="9"/>
        <v>374220</v>
      </c>
      <c r="H73" s="165">
        <v>6</v>
      </c>
      <c r="I73" s="165">
        <f t="shared" si="10"/>
        <v>89100</v>
      </c>
      <c r="J73" s="164">
        <f t="shared" si="11"/>
        <v>463320</v>
      </c>
      <c r="K73" s="160"/>
      <c r="L73" s="160"/>
      <c r="M73" s="160"/>
      <c r="N73" s="161">
        <f t="shared" si="12"/>
        <v>0</v>
      </c>
      <c r="O73" s="162">
        <f t="shared" si="13"/>
        <v>0</v>
      </c>
      <c r="P73" s="148"/>
      <c r="Q73" s="148"/>
      <c r="R73" s="161">
        <f t="shared" si="14"/>
        <v>0</v>
      </c>
      <c r="S73" s="162">
        <f t="shared" si="15"/>
        <v>0</v>
      </c>
      <c r="T73" s="163">
        <f t="shared" si="16"/>
        <v>0</v>
      </c>
      <c r="U73" s="162">
        <f t="shared" si="17"/>
        <v>0</v>
      </c>
      <c r="V73" s="162">
        <f t="shared" si="18"/>
        <v>0</v>
      </c>
      <c r="W73" s="110"/>
      <c r="X73" s="110"/>
      <c r="Y73" s="110"/>
      <c r="Z73" s="110"/>
      <c r="AA73" s="110"/>
      <c r="AB73" s="110"/>
    </row>
    <row r="74" spans="1:28" s="6" customFormat="1" ht="20.100000000000001" customHeight="1">
      <c r="A74" s="196"/>
      <c r="B74" s="190">
        <f>B73+0.1</f>
        <v>14.2</v>
      </c>
      <c r="C74" s="39" t="s">
        <v>52</v>
      </c>
      <c r="D74" s="40" t="s">
        <v>4</v>
      </c>
      <c r="E74" s="24">
        <v>41</v>
      </c>
      <c r="F74" s="159">
        <v>3360</v>
      </c>
      <c r="G74" s="159">
        <f t="shared" si="9"/>
        <v>137760</v>
      </c>
      <c r="H74" s="160">
        <v>840</v>
      </c>
      <c r="I74" s="165">
        <f t="shared" si="10"/>
        <v>34440</v>
      </c>
      <c r="J74" s="164">
        <f t="shared" si="11"/>
        <v>172200</v>
      </c>
      <c r="K74" s="160"/>
      <c r="L74" s="160"/>
      <c r="M74" s="160"/>
      <c r="N74" s="161">
        <f t="shared" si="12"/>
        <v>0</v>
      </c>
      <c r="O74" s="162">
        <f t="shared" si="13"/>
        <v>0</v>
      </c>
      <c r="P74" s="148"/>
      <c r="Q74" s="148"/>
      <c r="R74" s="161">
        <f t="shared" si="14"/>
        <v>0</v>
      </c>
      <c r="S74" s="162">
        <f t="shared" si="15"/>
        <v>0</v>
      </c>
      <c r="T74" s="163">
        <f t="shared" si="16"/>
        <v>0</v>
      </c>
      <c r="U74" s="162">
        <f t="shared" si="17"/>
        <v>0</v>
      </c>
      <c r="V74" s="162">
        <f t="shared" si="18"/>
        <v>0</v>
      </c>
      <c r="W74" s="110"/>
      <c r="X74" s="110"/>
      <c r="Y74" s="110"/>
      <c r="Z74" s="110"/>
      <c r="AA74" s="110"/>
      <c r="AB74" s="110"/>
    </row>
    <row r="75" spans="1:28" s="19" customFormat="1" ht="64.5" customHeight="1">
      <c r="A75" s="196">
        <f>A72+1</f>
        <v>15</v>
      </c>
      <c r="B75" s="188"/>
      <c r="C75" s="41" t="s">
        <v>71</v>
      </c>
      <c r="D75" s="40" t="s">
        <v>35</v>
      </c>
      <c r="E75" s="24">
        <v>3500</v>
      </c>
      <c r="F75" s="159">
        <v>25.2</v>
      </c>
      <c r="G75" s="159">
        <f t="shared" si="9"/>
        <v>88200</v>
      </c>
      <c r="H75" s="165">
        <v>6</v>
      </c>
      <c r="I75" s="165">
        <f t="shared" si="10"/>
        <v>21000</v>
      </c>
      <c r="J75" s="164">
        <f t="shared" si="11"/>
        <v>109200</v>
      </c>
      <c r="K75" s="160"/>
      <c r="L75" s="160"/>
      <c r="M75" s="160"/>
      <c r="N75" s="161">
        <f t="shared" si="12"/>
        <v>0</v>
      </c>
      <c r="O75" s="162">
        <f t="shared" si="13"/>
        <v>0</v>
      </c>
      <c r="P75" s="148"/>
      <c r="Q75" s="148"/>
      <c r="R75" s="161">
        <f t="shared" si="14"/>
        <v>0</v>
      </c>
      <c r="S75" s="162">
        <f t="shared" si="15"/>
        <v>0</v>
      </c>
      <c r="T75" s="163">
        <f t="shared" si="16"/>
        <v>0</v>
      </c>
      <c r="U75" s="162">
        <f t="shared" si="17"/>
        <v>0</v>
      </c>
      <c r="V75" s="162">
        <f t="shared" si="18"/>
        <v>0</v>
      </c>
      <c r="W75" s="140"/>
      <c r="X75" s="140"/>
      <c r="Y75" s="110"/>
      <c r="Z75" s="110"/>
      <c r="AA75" s="110"/>
      <c r="AB75" s="110"/>
    </row>
    <row r="76" spans="1:28" s="19" customFormat="1" ht="80.25" customHeight="1">
      <c r="A76" s="196">
        <f>A75+1</f>
        <v>16</v>
      </c>
      <c r="B76" s="188"/>
      <c r="C76" s="215" t="s">
        <v>40</v>
      </c>
      <c r="D76" s="40" t="s">
        <v>5</v>
      </c>
      <c r="E76" s="204">
        <v>1</v>
      </c>
      <c r="F76" s="159">
        <v>288750</v>
      </c>
      <c r="G76" s="159">
        <f t="shared" si="9"/>
        <v>288750</v>
      </c>
      <c r="H76" s="165">
        <v>36750</v>
      </c>
      <c r="I76" s="165">
        <f t="shared" si="10"/>
        <v>36750</v>
      </c>
      <c r="J76" s="164">
        <f t="shared" si="11"/>
        <v>325500</v>
      </c>
      <c r="K76" s="160"/>
      <c r="L76" s="160"/>
      <c r="M76" s="160"/>
      <c r="N76" s="161">
        <f t="shared" si="12"/>
        <v>0</v>
      </c>
      <c r="O76" s="162">
        <f t="shared" si="13"/>
        <v>0</v>
      </c>
      <c r="P76" s="148"/>
      <c r="Q76" s="148"/>
      <c r="R76" s="161">
        <f t="shared" si="14"/>
        <v>0</v>
      </c>
      <c r="S76" s="162">
        <f t="shared" si="15"/>
        <v>0</v>
      </c>
      <c r="T76" s="163">
        <f t="shared" si="16"/>
        <v>0</v>
      </c>
      <c r="U76" s="162">
        <f t="shared" si="17"/>
        <v>0</v>
      </c>
      <c r="V76" s="162">
        <f t="shared" si="18"/>
        <v>0</v>
      </c>
      <c r="W76" s="140"/>
      <c r="X76" s="140"/>
      <c r="Y76" s="110"/>
      <c r="Z76" s="110"/>
      <c r="AA76" s="110"/>
      <c r="AB76" s="110"/>
    </row>
    <row r="77" spans="1:28" s="6" customFormat="1" ht="86.25" customHeight="1">
      <c r="A77" s="196">
        <f>A76+1</f>
        <v>17</v>
      </c>
      <c r="B77" s="189"/>
      <c r="C77" s="216" t="s">
        <v>19</v>
      </c>
      <c r="D77" s="34" t="s">
        <v>3</v>
      </c>
      <c r="E77" s="22">
        <v>1</v>
      </c>
      <c r="F77" s="173">
        <v>0</v>
      </c>
      <c r="G77" s="159">
        <f t="shared" si="9"/>
        <v>0</v>
      </c>
      <c r="H77" s="261">
        <v>131250</v>
      </c>
      <c r="I77" s="165">
        <f t="shared" si="10"/>
        <v>131250</v>
      </c>
      <c r="J77" s="164">
        <f t="shared" si="11"/>
        <v>131250</v>
      </c>
      <c r="K77" s="174"/>
      <c r="L77" s="174"/>
      <c r="M77" s="174"/>
      <c r="N77" s="175">
        <f t="shared" si="12"/>
        <v>0</v>
      </c>
      <c r="O77" s="176">
        <f t="shared" si="13"/>
        <v>0</v>
      </c>
      <c r="P77" s="177"/>
      <c r="Q77" s="177"/>
      <c r="R77" s="175">
        <f t="shared" si="14"/>
        <v>0</v>
      </c>
      <c r="S77" s="176">
        <f t="shared" si="15"/>
        <v>0</v>
      </c>
      <c r="T77" s="178">
        <f t="shared" si="16"/>
        <v>0</v>
      </c>
      <c r="U77" s="176">
        <f t="shared" si="17"/>
        <v>0</v>
      </c>
      <c r="V77" s="176">
        <f t="shared" si="18"/>
        <v>0</v>
      </c>
      <c r="W77" s="110"/>
      <c r="X77" s="110"/>
      <c r="Y77" s="110"/>
      <c r="Z77" s="110"/>
      <c r="AA77" s="110"/>
      <c r="AB77" s="110"/>
    </row>
    <row r="78" spans="1:28" s="6" customFormat="1" ht="85.5" customHeight="1" thickBot="1">
      <c r="A78" s="196">
        <f>A77+1</f>
        <v>18</v>
      </c>
      <c r="B78" s="189"/>
      <c r="C78" s="221" t="s">
        <v>74</v>
      </c>
      <c r="D78" s="262" t="s">
        <v>3</v>
      </c>
      <c r="E78" s="263">
        <v>1</v>
      </c>
      <c r="F78" s="264">
        <v>26250</v>
      </c>
      <c r="G78" s="159">
        <f t="shared" si="9"/>
        <v>26250</v>
      </c>
      <c r="H78" s="265">
        <v>26250</v>
      </c>
      <c r="I78" s="165">
        <f t="shared" si="10"/>
        <v>26250</v>
      </c>
      <c r="J78" s="164">
        <f t="shared" si="11"/>
        <v>52500</v>
      </c>
      <c r="K78" s="144">
        <v>1</v>
      </c>
      <c r="L78" s="94"/>
      <c r="M78" s="148">
        <v>1</v>
      </c>
      <c r="N78" s="150">
        <v>1</v>
      </c>
      <c r="O78" s="151">
        <f t="shared" si="13"/>
        <v>26250</v>
      </c>
      <c r="P78" s="149"/>
      <c r="Q78" s="156">
        <v>1</v>
      </c>
      <c r="R78" s="150">
        <v>1</v>
      </c>
      <c r="S78" s="151">
        <f t="shared" si="15"/>
        <v>26250</v>
      </c>
      <c r="T78" s="152">
        <f t="shared" si="16"/>
        <v>0</v>
      </c>
      <c r="U78" s="151">
        <f t="shared" si="17"/>
        <v>52500</v>
      </c>
      <c r="V78" s="244">
        <f t="shared" si="18"/>
        <v>52500</v>
      </c>
      <c r="W78" s="110"/>
      <c r="X78" s="110"/>
      <c r="Y78" s="110"/>
      <c r="Z78" s="110"/>
      <c r="AA78" s="110"/>
      <c r="AB78" s="110"/>
    </row>
    <row r="79" spans="1:28" s="6" customFormat="1" ht="45" customHeight="1" thickTop="1" thickBot="1">
      <c r="A79" s="422"/>
      <c r="B79" s="423"/>
      <c r="C79" s="416" t="s">
        <v>53</v>
      </c>
      <c r="D79" s="417"/>
      <c r="E79" s="424"/>
      <c r="F79" s="418"/>
      <c r="G79" s="419">
        <f>SUM(G29:G78)</f>
        <v>19307158.5</v>
      </c>
      <c r="H79" s="420"/>
      <c r="I79" s="420">
        <f>SUM(I19:I78)</f>
        <v>3986685</v>
      </c>
      <c r="J79" s="420">
        <f>SUM(J19:J78)</f>
        <v>23666068.5</v>
      </c>
      <c r="K79" s="420"/>
      <c r="L79" s="420"/>
      <c r="M79" s="420"/>
      <c r="N79" s="420"/>
      <c r="O79" s="420"/>
      <c r="P79" s="420"/>
      <c r="Q79" s="420"/>
      <c r="R79" s="420"/>
      <c r="S79" s="420">
        <f>SUM(S16:S78)</f>
        <v>1739707.9300000002</v>
      </c>
      <c r="T79" s="420"/>
      <c r="U79" s="420">
        <f>SUM(U16:U78)</f>
        <v>14437530.665500002</v>
      </c>
      <c r="V79" s="421">
        <f>SUM(V16:V78)</f>
        <v>14437530.665500002</v>
      </c>
      <c r="W79" s="110"/>
      <c r="X79" s="110"/>
      <c r="Y79" s="110"/>
      <c r="Z79" s="110"/>
      <c r="AA79" s="110"/>
      <c r="AB79" s="110"/>
    </row>
    <row r="80" spans="1:28" s="6" customFormat="1" ht="26.25" hidden="1" customHeight="1" thickTop="1" thickBot="1">
      <c r="A80" s="119"/>
      <c r="B80" s="120"/>
      <c r="C80" s="44" t="s">
        <v>56</v>
      </c>
      <c r="D80" s="45"/>
      <c r="E80" s="48"/>
      <c r="F80" s="46"/>
      <c r="G80" s="47"/>
      <c r="H80" s="116"/>
      <c r="I80" s="116"/>
      <c r="J80" s="116"/>
      <c r="K80" s="116"/>
      <c r="L80" s="116"/>
      <c r="M80" s="116"/>
      <c r="N80" s="116"/>
      <c r="O80" s="116"/>
      <c r="P80" s="116"/>
      <c r="Q80" s="116"/>
      <c r="R80" s="116"/>
      <c r="S80" s="116"/>
      <c r="T80" s="116"/>
      <c r="U80" s="116"/>
      <c r="V80" s="126"/>
      <c r="W80" s="110"/>
      <c r="X80" s="110"/>
      <c r="Y80" s="110"/>
      <c r="Z80" s="110"/>
      <c r="AA80" s="110"/>
      <c r="AB80" s="110"/>
    </row>
    <row r="81" spans="1:28" s="6" customFormat="1" ht="26.25" hidden="1" customHeight="1">
      <c r="A81" s="42"/>
      <c r="B81" s="43"/>
      <c r="C81" s="44" t="s">
        <v>53</v>
      </c>
      <c r="D81" s="45"/>
      <c r="E81" s="49"/>
      <c r="F81" s="46"/>
      <c r="G81" s="47"/>
      <c r="H81" s="116"/>
      <c r="I81" s="116"/>
      <c r="J81" s="116"/>
      <c r="K81" s="116"/>
      <c r="L81" s="116"/>
      <c r="M81" s="116"/>
      <c r="N81" s="116"/>
      <c r="O81" s="116"/>
      <c r="P81" s="116"/>
      <c r="Q81" s="116"/>
      <c r="R81" s="116"/>
      <c r="S81" s="116"/>
      <c r="T81" s="116"/>
      <c r="U81" s="116"/>
      <c r="V81" s="116"/>
      <c r="W81" s="110"/>
      <c r="X81" s="110"/>
      <c r="Y81" s="110"/>
      <c r="Z81" s="110"/>
      <c r="AA81" s="110"/>
      <c r="AB81" s="110"/>
    </row>
    <row r="82" spans="1:28" s="6" customFormat="1" ht="12.75" customHeight="1">
      <c r="A82" s="50"/>
      <c r="B82" s="51"/>
      <c r="C82" s="52"/>
      <c r="D82" s="53"/>
      <c r="E82" s="54"/>
      <c r="F82" s="54"/>
      <c r="G82" s="54"/>
      <c r="H82" s="54"/>
      <c r="I82" s="54"/>
      <c r="J82" s="54"/>
      <c r="K82" s="54"/>
      <c r="L82" s="54"/>
      <c r="M82" s="54"/>
      <c r="N82" s="54"/>
      <c r="O82" s="54"/>
      <c r="P82" s="54"/>
      <c r="Q82" s="54"/>
      <c r="R82" s="54"/>
      <c r="S82" s="54"/>
      <c r="T82" s="54"/>
      <c r="U82" s="54"/>
      <c r="V82" s="54"/>
      <c r="W82" s="110"/>
      <c r="X82" s="110"/>
      <c r="Y82" s="110"/>
      <c r="Z82" s="110"/>
      <c r="AA82" s="110"/>
      <c r="AB82" s="110"/>
    </row>
    <row r="83" spans="1:28" s="19" customFormat="1" ht="12.75">
      <c r="A83" s="55" t="s">
        <v>9</v>
      </c>
      <c r="B83" s="15"/>
      <c r="D83" s="56"/>
      <c r="E83" s="57"/>
      <c r="F83" s="57"/>
      <c r="G83" s="57"/>
      <c r="H83" s="57"/>
      <c r="I83" s="57"/>
      <c r="J83" s="57"/>
      <c r="K83" s="57"/>
      <c r="L83" s="57"/>
      <c r="M83" s="57"/>
      <c r="N83" s="57"/>
      <c r="O83" s="57"/>
      <c r="P83" s="57"/>
      <c r="Q83" s="57"/>
      <c r="R83" s="57"/>
      <c r="S83" s="57"/>
      <c r="T83" s="57"/>
      <c r="U83" s="57"/>
      <c r="V83" s="57"/>
      <c r="W83" s="140"/>
      <c r="X83" s="140"/>
      <c r="Y83" s="140"/>
      <c r="Z83" s="140"/>
      <c r="AA83" s="140"/>
      <c r="AB83" s="140"/>
    </row>
    <row r="84" spans="1:28" s="59" customFormat="1" ht="21" customHeight="1">
      <c r="A84" s="58" t="s">
        <v>10</v>
      </c>
      <c r="B84" s="464" t="s">
        <v>55</v>
      </c>
      <c r="C84" s="464"/>
      <c r="D84" s="464"/>
      <c r="E84" s="464"/>
      <c r="F84" s="464"/>
      <c r="G84" s="464"/>
      <c r="H84" s="464"/>
      <c r="I84" s="464"/>
      <c r="J84" s="464"/>
      <c r="K84" s="464"/>
      <c r="L84" s="464"/>
      <c r="M84" s="464"/>
      <c r="N84" s="464"/>
      <c r="O84" s="464"/>
      <c r="P84" s="464"/>
      <c r="Q84" s="464"/>
      <c r="R84" s="464"/>
      <c r="S84" s="464"/>
      <c r="T84" s="464"/>
      <c r="U84" s="464"/>
      <c r="V84" s="464"/>
      <c r="W84" s="141"/>
      <c r="X84" s="141"/>
      <c r="Y84" s="141"/>
      <c r="Z84" s="141"/>
      <c r="AA84" s="141"/>
      <c r="AB84" s="141"/>
    </row>
    <row r="85" spans="1:28" s="59" customFormat="1" ht="30.75" customHeight="1">
      <c r="A85" s="58" t="s">
        <v>11</v>
      </c>
      <c r="B85" s="464" t="s">
        <v>12</v>
      </c>
      <c r="C85" s="464"/>
      <c r="D85" s="464"/>
      <c r="E85" s="464"/>
      <c r="F85" s="464"/>
      <c r="G85" s="464"/>
      <c r="H85" s="464"/>
      <c r="I85" s="464"/>
      <c r="J85" s="464"/>
      <c r="K85" s="464"/>
      <c r="L85" s="464"/>
      <c r="M85" s="464"/>
      <c r="N85" s="464"/>
      <c r="O85" s="464"/>
      <c r="P85" s="464"/>
      <c r="Q85" s="464"/>
      <c r="R85" s="464"/>
      <c r="S85" s="464"/>
      <c r="T85" s="464"/>
      <c r="U85" s="464"/>
      <c r="V85" s="464"/>
      <c r="W85" s="141"/>
      <c r="X85" s="141"/>
      <c r="Y85" s="141"/>
      <c r="Z85" s="141"/>
      <c r="AA85" s="141"/>
      <c r="AB85" s="141"/>
    </row>
    <row r="86" spans="1:28" s="59" customFormat="1" ht="33.75" customHeight="1">
      <c r="A86" s="58" t="s">
        <v>13</v>
      </c>
      <c r="B86" s="464" t="s">
        <v>15</v>
      </c>
      <c r="C86" s="464"/>
      <c r="D86" s="464"/>
      <c r="E86" s="464"/>
      <c r="F86" s="464"/>
      <c r="G86" s="464"/>
      <c r="H86" s="464"/>
      <c r="I86" s="464"/>
      <c r="J86" s="464"/>
      <c r="K86" s="464"/>
      <c r="L86" s="464"/>
      <c r="M86" s="464"/>
      <c r="N86" s="464"/>
      <c r="O86" s="464"/>
      <c r="P86" s="464"/>
      <c r="Q86" s="464"/>
      <c r="R86" s="464"/>
      <c r="S86" s="464"/>
      <c r="T86" s="464"/>
      <c r="U86" s="464"/>
      <c r="V86" s="464"/>
      <c r="W86" s="141"/>
      <c r="X86" s="141"/>
      <c r="Y86" s="141"/>
      <c r="Z86" s="141"/>
      <c r="AA86" s="141"/>
      <c r="AB86" s="141"/>
    </row>
    <row r="87" spans="1:28" s="59" customFormat="1" ht="33.75" customHeight="1">
      <c r="A87" s="58" t="s">
        <v>18</v>
      </c>
      <c r="B87" s="464" t="s">
        <v>16</v>
      </c>
      <c r="C87" s="464"/>
      <c r="D87" s="464"/>
      <c r="E87" s="464"/>
      <c r="F87" s="464"/>
      <c r="G87" s="464"/>
      <c r="H87" s="464"/>
      <c r="I87" s="464"/>
      <c r="J87" s="464"/>
      <c r="K87" s="464"/>
      <c r="L87" s="464"/>
      <c r="M87" s="464"/>
      <c r="N87" s="464"/>
      <c r="O87" s="464"/>
      <c r="P87" s="464"/>
      <c r="Q87" s="464"/>
      <c r="R87" s="464"/>
      <c r="S87" s="464"/>
      <c r="T87" s="464"/>
      <c r="U87" s="464"/>
      <c r="V87" s="464"/>
      <c r="W87" s="141"/>
      <c r="X87" s="141"/>
      <c r="Y87" s="141"/>
      <c r="Z87" s="141"/>
      <c r="AA87" s="141"/>
      <c r="AB87" s="141"/>
    </row>
    <row r="93" spans="1:28" s="64" customFormat="1">
      <c r="A93" s="60"/>
      <c r="B93" s="61"/>
      <c r="C93" s="62"/>
      <c r="D93" s="60"/>
      <c r="E93" s="63"/>
      <c r="W93" s="142"/>
      <c r="X93" s="142"/>
      <c r="Y93" s="142"/>
      <c r="Z93" s="142"/>
      <c r="AA93" s="142"/>
      <c r="AB93" s="142"/>
    </row>
    <row r="94" spans="1:28" s="64" customFormat="1">
      <c r="A94" s="60"/>
      <c r="B94" s="61"/>
      <c r="C94" s="62"/>
      <c r="D94" s="60"/>
      <c r="E94" s="63"/>
      <c r="W94" s="142"/>
      <c r="X94" s="142"/>
      <c r="Y94" s="142"/>
      <c r="Z94" s="142"/>
      <c r="AA94" s="142"/>
      <c r="AB94" s="142"/>
    </row>
    <row r="95" spans="1:28" s="64" customFormat="1">
      <c r="A95" s="60"/>
      <c r="B95" s="61"/>
      <c r="C95" s="62"/>
      <c r="D95" s="60"/>
      <c r="W95" s="142"/>
      <c r="X95" s="142"/>
      <c r="Y95" s="142"/>
      <c r="Z95" s="142"/>
      <c r="AA95" s="142"/>
      <c r="AB95" s="142"/>
    </row>
    <row r="96" spans="1:28" s="64" customFormat="1">
      <c r="A96" s="60"/>
      <c r="B96" s="61"/>
      <c r="C96" s="62"/>
      <c r="D96" s="60"/>
      <c r="W96" s="142"/>
      <c r="X96" s="142"/>
      <c r="Y96" s="142"/>
      <c r="Z96" s="142"/>
      <c r="AA96" s="142"/>
      <c r="AB96" s="142"/>
    </row>
  </sheetData>
  <mergeCells count="18">
    <mergeCell ref="F8:V8"/>
    <mergeCell ref="A9:V9"/>
    <mergeCell ref="A10:V10"/>
    <mergeCell ref="K11:K12"/>
    <mergeCell ref="B86:V86"/>
    <mergeCell ref="B87:V87"/>
    <mergeCell ref="B84:V84"/>
    <mergeCell ref="B85:V85"/>
    <mergeCell ref="A11:B12"/>
    <mergeCell ref="C11:C12"/>
    <mergeCell ref="D11:D12"/>
    <mergeCell ref="E11:E12"/>
    <mergeCell ref="H11:I11"/>
    <mergeCell ref="F11:G11"/>
    <mergeCell ref="J11:J12"/>
    <mergeCell ref="L11:O11"/>
    <mergeCell ref="P11:S11"/>
    <mergeCell ref="T11:V11"/>
  </mergeCells>
  <printOptions horizontalCentered="1"/>
  <pageMargins left="0" right="0" top="0" bottom="0" header="0" footer="0.23622047244094491"/>
  <pageSetup paperSize="9" scale="50" orientation="landscape" r:id="rId1"/>
  <headerFooter scaleWithDoc="0" alignWithMargins="0">
    <oddFooter>&amp;L&amp;8SEM Engineers&amp;R&amp;8Page &amp;P of  &amp;N</oddFooter>
  </headerFooter>
  <rowBreaks count="2" manualBreakCount="2">
    <brk id="37" max="23" man="1"/>
    <brk id="61"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4"/>
  <sheetViews>
    <sheetView showGridLines="0" view="pageBreakPreview" zoomScale="80" zoomScaleNormal="100" zoomScaleSheetLayoutView="80" workbookViewId="0">
      <pane ySplit="12" topLeftCell="A13" activePane="bottomLeft" state="frozen"/>
      <selection activeCell="I16" sqref="I16"/>
      <selection pane="bottomLeft" activeCell="A10" sqref="A10:V10"/>
    </sheetView>
  </sheetViews>
  <sheetFormatPr defaultColWidth="9" defaultRowHeight="15"/>
  <cols>
    <col min="1" max="1" width="4.625" style="60" customWidth="1"/>
    <col min="2" max="2" width="4.625" style="61" customWidth="1"/>
    <col min="3" max="3" width="42.875" style="62" customWidth="1"/>
    <col min="4" max="4" width="6.375" style="60" customWidth="1"/>
    <col min="5" max="5" width="7.875" style="63" customWidth="1"/>
    <col min="6" max="6" width="7.75" style="64" bestFit="1" customWidth="1"/>
    <col min="7" max="7" width="10.75" style="64" customWidth="1"/>
    <col min="8" max="8" width="8.375" style="64" customWidth="1"/>
    <col min="9" max="9" width="13.125" style="64" customWidth="1"/>
    <col min="10" max="10" width="14.125" style="64" customWidth="1"/>
    <col min="11" max="22" width="10.625" style="64" customWidth="1"/>
    <col min="23" max="23" width="10.125" style="62" bestFit="1" customWidth="1"/>
    <col min="24" max="24" width="9.25" style="62" bestFit="1" customWidth="1"/>
    <col min="25" max="25" width="10.125" style="62" bestFit="1" customWidth="1"/>
    <col min="26" max="26" width="9.25" style="62" bestFit="1" customWidth="1"/>
    <col min="27" max="16384" width="9" style="62"/>
  </cols>
  <sheetData>
    <row r="1" spans="1:22" s="6" customFormat="1" ht="18" customHeight="1">
      <c r="A1" s="1" t="s">
        <v>76</v>
      </c>
      <c r="B1" s="1"/>
      <c r="C1" s="2"/>
      <c r="D1" s="3"/>
      <c r="E1" s="4"/>
      <c r="F1" s="5"/>
      <c r="G1" s="5"/>
      <c r="H1" s="5"/>
      <c r="I1" s="5"/>
      <c r="J1" s="5"/>
      <c r="K1" s="5"/>
      <c r="L1" s="5"/>
      <c r="M1" s="5"/>
      <c r="N1" s="5"/>
      <c r="O1" s="5"/>
      <c r="P1" s="5"/>
      <c r="Q1" s="5"/>
      <c r="R1" s="5"/>
      <c r="S1" s="5"/>
      <c r="T1" s="5"/>
      <c r="U1" s="5"/>
      <c r="V1" s="5"/>
    </row>
    <row r="2" spans="1:22" s="6" customFormat="1" ht="18" customHeight="1">
      <c r="A2" s="7" t="s">
        <v>38</v>
      </c>
      <c r="B2" s="7"/>
      <c r="C2" s="2"/>
      <c r="D2" s="3"/>
      <c r="E2" s="4"/>
      <c r="F2" s="5"/>
      <c r="G2" s="8"/>
      <c r="H2" s="8"/>
      <c r="I2" s="8"/>
      <c r="J2" s="8"/>
      <c r="K2" s="8"/>
      <c r="L2" s="8"/>
      <c r="M2" s="8"/>
      <c r="N2" s="8"/>
      <c r="O2" s="8"/>
      <c r="P2" s="8"/>
      <c r="Q2" s="8"/>
      <c r="R2" s="8"/>
      <c r="S2" s="8"/>
      <c r="T2" s="8"/>
      <c r="U2" s="8"/>
      <c r="V2" s="8"/>
    </row>
    <row r="3" spans="1:22" s="8" customFormat="1" ht="7.5" customHeight="1">
      <c r="A3" s="7"/>
      <c r="B3" s="7"/>
      <c r="C3" s="2"/>
      <c r="D3" s="3"/>
      <c r="E3" s="4"/>
      <c r="F3" s="5"/>
      <c r="G3" s="5"/>
      <c r="H3" s="5"/>
      <c r="I3" s="5"/>
      <c r="J3" s="5"/>
      <c r="K3" s="5"/>
      <c r="L3" s="5"/>
      <c r="M3" s="5"/>
      <c r="N3" s="5"/>
      <c r="O3" s="5"/>
      <c r="P3" s="5"/>
      <c r="Q3" s="5"/>
      <c r="R3" s="5"/>
      <c r="S3" s="5"/>
      <c r="T3" s="5"/>
      <c r="U3" s="5"/>
      <c r="V3" s="5"/>
    </row>
    <row r="4" spans="1:22" s="8" customFormat="1" ht="18" customHeight="1">
      <c r="A4" s="1" t="s">
        <v>44</v>
      </c>
      <c r="B4" s="7"/>
      <c r="D4" s="3"/>
      <c r="E4" s="4"/>
      <c r="F4" s="5"/>
      <c r="G4" s="5"/>
      <c r="H4" s="5"/>
      <c r="I4" s="5"/>
      <c r="J4" s="5"/>
      <c r="K4" s="5"/>
      <c r="L4" s="5"/>
      <c r="M4" s="5"/>
      <c r="N4" s="5"/>
      <c r="O4" s="5"/>
      <c r="P4" s="5"/>
      <c r="Q4" s="5"/>
      <c r="R4" s="5"/>
      <c r="S4" s="5"/>
      <c r="T4" s="5"/>
      <c r="U4" s="5"/>
      <c r="V4" s="5"/>
    </row>
    <row r="5" spans="1:22" s="8" customFormat="1" ht="17.25" customHeight="1">
      <c r="A5" s="7" t="s">
        <v>45</v>
      </c>
      <c r="B5" s="7"/>
      <c r="D5" s="3"/>
      <c r="E5" s="4"/>
      <c r="F5" s="5"/>
      <c r="G5" s="5"/>
      <c r="H5" s="5"/>
      <c r="I5" s="5"/>
      <c r="J5" s="5"/>
      <c r="K5" s="5"/>
      <c r="L5" s="5"/>
      <c r="M5" s="5"/>
      <c r="N5" s="5"/>
      <c r="O5" s="5"/>
      <c r="P5" s="5"/>
      <c r="Q5" s="5"/>
      <c r="R5" s="5"/>
      <c r="S5" s="5"/>
      <c r="T5" s="5"/>
      <c r="U5" s="5"/>
      <c r="V5" s="5"/>
    </row>
    <row r="6" spans="1:22" s="8" customFormat="1" ht="12" customHeight="1">
      <c r="A6" s="7"/>
      <c r="B6" s="7"/>
      <c r="D6" s="3"/>
      <c r="E6" s="4"/>
      <c r="F6" s="5"/>
      <c r="G6" s="5"/>
      <c r="H6" s="5"/>
      <c r="I6" s="5"/>
      <c r="J6" s="5"/>
      <c r="K6" s="5"/>
      <c r="L6" s="5"/>
      <c r="M6" s="5"/>
      <c r="N6" s="5"/>
      <c r="O6" s="5"/>
      <c r="P6" s="5"/>
      <c r="Q6" s="5"/>
      <c r="R6" s="5"/>
      <c r="S6" s="5"/>
      <c r="T6" s="5"/>
      <c r="U6" s="5"/>
      <c r="V6" s="5"/>
    </row>
    <row r="7" spans="1:22" s="8" customFormat="1" ht="18" hidden="1" customHeight="1" thickBot="1">
      <c r="A7" s="7"/>
      <c r="B7" s="7"/>
      <c r="D7" s="3"/>
      <c r="E7" s="4"/>
      <c r="F7" s="5"/>
      <c r="G7" s="5"/>
      <c r="H7" s="5"/>
      <c r="I7" s="5"/>
      <c r="J7" s="5"/>
      <c r="K7" s="5"/>
      <c r="L7" s="5"/>
      <c r="M7" s="5"/>
      <c r="N7" s="5"/>
      <c r="O7" s="5"/>
      <c r="P7" s="5"/>
      <c r="Q7" s="5"/>
      <c r="R7" s="5"/>
      <c r="S7" s="5"/>
      <c r="T7" s="5"/>
      <c r="U7" s="5"/>
      <c r="V7" s="5"/>
    </row>
    <row r="8" spans="1:22" s="6" customFormat="1" ht="18" hidden="1" customHeight="1" thickBot="1">
      <c r="A8" s="9"/>
      <c r="B8" s="9"/>
      <c r="D8" s="10"/>
      <c r="E8" s="11"/>
      <c r="F8" s="474" t="s">
        <v>43</v>
      </c>
      <c r="G8" s="474"/>
      <c r="H8" s="474"/>
      <c r="I8" s="474"/>
      <c r="J8" s="474"/>
      <c r="K8" s="474"/>
      <c r="L8" s="474"/>
      <c r="M8" s="474"/>
      <c r="N8" s="474"/>
      <c r="O8" s="474"/>
      <c r="P8" s="474"/>
      <c r="Q8" s="474"/>
      <c r="R8" s="474"/>
      <c r="S8" s="474"/>
      <c r="T8" s="474"/>
      <c r="U8" s="474"/>
      <c r="V8" s="474"/>
    </row>
    <row r="9" spans="1:22" s="6" customFormat="1" ht="18" customHeight="1">
      <c r="A9" s="482" t="s">
        <v>366</v>
      </c>
      <c r="B9" s="483"/>
      <c r="C9" s="483"/>
      <c r="D9" s="483"/>
      <c r="E9" s="483"/>
      <c r="F9" s="483"/>
      <c r="G9" s="483"/>
      <c r="H9" s="483"/>
      <c r="I9" s="483"/>
      <c r="J9" s="483"/>
      <c r="K9" s="483"/>
      <c r="L9" s="483"/>
      <c r="M9" s="483"/>
      <c r="N9" s="483"/>
      <c r="O9" s="483"/>
      <c r="P9" s="483"/>
      <c r="Q9" s="483"/>
      <c r="R9" s="483"/>
      <c r="S9" s="483"/>
      <c r="T9" s="483"/>
      <c r="U9" s="483"/>
      <c r="V9" s="484"/>
    </row>
    <row r="10" spans="1:22" s="12" customFormat="1" ht="18" customHeight="1">
      <c r="A10" s="478" t="s">
        <v>117</v>
      </c>
      <c r="B10" s="479"/>
      <c r="C10" s="479"/>
      <c r="D10" s="479"/>
      <c r="E10" s="479"/>
      <c r="F10" s="479"/>
      <c r="G10" s="479"/>
      <c r="H10" s="479"/>
      <c r="I10" s="479"/>
      <c r="J10" s="479"/>
      <c r="K10" s="479"/>
      <c r="L10" s="479"/>
      <c r="M10" s="479"/>
      <c r="N10" s="479"/>
      <c r="O10" s="479"/>
      <c r="P10" s="479"/>
      <c r="Q10" s="479"/>
      <c r="R10" s="479"/>
      <c r="S10" s="479"/>
      <c r="T10" s="479"/>
      <c r="U10" s="479"/>
      <c r="V10" s="479"/>
    </row>
    <row r="11" spans="1:22" s="12" customFormat="1" ht="18" customHeight="1">
      <c r="A11" s="465" t="s">
        <v>75</v>
      </c>
      <c r="B11" s="465"/>
      <c r="C11" s="465" t="s">
        <v>0</v>
      </c>
      <c r="D11" s="465" t="s">
        <v>1</v>
      </c>
      <c r="E11" s="466" t="s">
        <v>2</v>
      </c>
      <c r="F11" s="467" t="s">
        <v>131</v>
      </c>
      <c r="G11" s="468"/>
      <c r="H11" s="467" t="s">
        <v>132</v>
      </c>
      <c r="I11" s="468"/>
      <c r="J11" s="469" t="s">
        <v>141</v>
      </c>
      <c r="K11" s="469" t="s">
        <v>144</v>
      </c>
      <c r="L11" s="471" t="s">
        <v>142</v>
      </c>
      <c r="M11" s="472"/>
      <c r="N11" s="472"/>
      <c r="O11" s="473"/>
      <c r="P11" s="471" t="s">
        <v>143</v>
      </c>
      <c r="Q11" s="472"/>
      <c r="R11" s="472"/>
      <c r="S11" s="473"/>
      <c r="T11" s="471" t="s">
        <v>140</v>
      </c>
      <c r="U11" s="472"/>
      <c r="V11" s="473"/>
    </row>
    <row r="12" spans="1:22" s="12" customFormat="1" ht="18" customHeight="1">
      <c r="A12" s="465"/>
      <c r="B12" s="465"/>
      <c r="C12" s="465"/>
      <c r="D12" s="465"/>
      <c r="E12" s="466"/>
      <c r="F12" s="127" t="s">
        <v>133</v>
      </c>
      <c r="G12" s="127" t="s">
        <v>123</v>
      </c>
      <c r="H12" s="127" t="s">
        <v>133</v>
      </c>
      <c r="I12" s="127" t="s">
        <v>123</v>
      </c>
      <c r="J12" s="470"/>
      <c r="K12" s="481"/>
      <c r="L12" s="136" t="s">
        <v>136</v>
      </c>
      <c r="M12" s="136" t="s">
        <v>137</v>
      </c>
      <c r="N12" s="136" t="s">
        <v>138</v>
      </c>
      <c r="O12" s="136" t="s">
        <v>123</v>
      </c>
      <c r="P12" s="136" t="s">
        <v>136</v>
      </c>
      <c r="Q12" s="136" t="s">
        <v>137</v>
      </c>
      <c r="R12" s="136" t="s">
        <v>138</v>
      </c>
      <c r="S12" s="136" t="s">
        <v>123</v>
      </c>
      <c r="T12" s="136" t="s">
        <v>136</v>
      </c>
      <c r="U12" s="136" t="s">
        <v>137</v>
      </c>
      <c r="V12" s="136" t="s">
        <v>138</v>
      </c>
    </row>
    <row r="13" spans="1:22" s="6" customFormat="1" ht="26.25" hidden="1" customHeight="1" thickBot="1">
      <c r="A13" s="192"/>
      <c r="B13" s="184"/>
      <c r="C13" s="121" t="s">
        <v>56</v>
      </c>
      <c r="D13" s="122"/>
      <c r="E13" s="123"/>
      <c r="F13" s="124"/>
      <c r="G13" s="125"/>
      <c r="H13" s="126"/>
      <c r="I13" s="126"/>
      <c r="J13" s="147"/>
      <c r="K13" s="470"/>
      <c r="L13" s="126"/>
      <c r="M13" s="126"/>
      <c r="N13" s="126"/>
      <c r="O13" s="126"/>
      <c r="P13" s="126"/>
      <c r="Q13" s="126"/>
      <c r="R13" s="126"/>
      <c r="S13" s="126"/>
      <c r="T13" s="126"/>
      <c r="U13" s="126"/>
      <c r="V13" s="126"/>
    </row>
    <row r="14" spans="1:22" s="6" customFormat="1" ht="26.25" hidden="1" customHeight="1" thickTop="1">
      <c r="A14" s="192"/>
      <c r="B14" s="184"/>
      <c r="C14" s="44" t="s">
        <v>53</v>
      </c>
      <c r="D14" s="45"/>
      <c r="E14" s="49"/>
      <c r="F14" s="46"/>
      <c r="G14" s="47"/>
      <c r="H14" s="116"/>
      <c r="I14" s="116"/>
      <c r="J14" s="126"/>
      <c r="K14" s="126"/>
      <c r="L14" s="116"/>
      <c r="M14" s="116"/>
      <c r="N14" s="116"/>
      <c r="O14" s="116"/>
      <c r="P14" s="116"/>
      <c r="Q14" s="116"/>
      <c r="R14" s="116"/>
      <c r="S14" s="116"/>
      <c r="T14" s="116"/>
      <c r="U14" s="116"/>
      <c r="V14" s="116"/>
    </row>
    <row r="15" spans="1:22" s="89" customFormat="1" ht="18" customHeight="1">
      <c r="A15" s="228"/>
      <c r="B15" s="230"/>
      <c r="C15" s="86" t="s">
        <v>92</v>
      </c>
      <c r="D15" s="87"/>
      <c r="E15" s="88"/>
      <c r="F15" s="88"/>
      <c r="G15" s="88"/>
      <c r="H15" s="117"/>
      <c r="I15" s="117"/>
      <c r="J15" s="117"/>
      <c r="K15" s="117"/>
      <c r="L15" s="117"/>
      <c r="M15" s="117"/>
      <c r="N15" s="117"/>
      <c r="O15" s="117"/>
      <c r="P15" s="117"/>
      <c r="Q15" s="117"/>
      <c r="R15" s="117"/>
      <c r="S15" s="117"/>
      <c r="T15" s="117"/>
      <c r="U15" s="117"/>
      <c r="V15" s="117"/>
    </row>
    <row r="16" spans="1:22" s="89" customFormat="1" ht="78.75" customHeight="1">
      <c r="A16" s="229"/>
      <c r="B16" s="231"/>
      <c r="C16" s="234" t="s">
        <v>93</v>
      </c>
      <c r="D16" s="252"/>
      <c r="E16" s="253"/>
      <c r="F16" s="253"/>
      <c r="G16" s="253"/>
      <c r="H16" s="254"/>
      <c r="I16" s="254"/>
      <c r="J16" s="254"/>
      <c r="K16" s="254"/>
      <c r="L16" s="148"/>
      <c r="M16" s="148"/>
      <c r="N16" s="150"/>
      <c r="O16" s="151"/>
      <c r="P16" s="254"/>
      <c r="Q16" s="148"/>
      <c r="R16" s="150"/>
      <c r="S16" s="151"/>
      <c r="T16" s="152"/>
      <c r="U16" s="151"/>
      <c r="V16" s="151"/>
    </row>
    <row r="17" spans="1:28" s="89" customFormat="1" ht="85.5" customHeight="1">
      <c r="A17" s="232">
        <v>1</v>
      </c>
      <c r="B17" s="224"/>
      <c r="C17" s="233" t="s">
        <v>94</v>
      </c>
      <c r="D17" s="255"/>
      <c r="E17" s="253"/>
      <c r="F17" s="253"/>
      <c r="G17" s="253"/>
      <c r="H17" s="254"/>
      <c r="I17" s="254"/>
      <c r="J17" s="254"/>
      <c r="K17" s="254"/>
      <c r="L17" s="148"/>
      <c r="M17" s="148"/>
      <c r="N17" s="150"/>
      <c r="O17" s="151"/>
      <c r="P17" s="254"/>
      <c r="Q17" s="148"/>
      <c r="R17" s="150"/>
      <c r="S17" s="151"/>
      <c r="T17" s="152"/>
      <c r="U17" s="151"/>
      <c r="V17" s="151"/>
    </row>
    <row r="18" spans="1:28" s="89" customFormat="1" ht="15" customHeight="1">
      <c r="A18" s="224"/>
      <c r="B18" s="235">
        <f>A17+0.1</f>
        <v>1.1000000000000001</v>
      </c>
      <c r="C18" s="236" t="s">
        <v>95</v>
      </c>
      <c r="D18" s="91" t="str">
        <f>IF(C18="","",IF(E18="","",IF(E18&gt;1,"Nos.","No.")))</f>
        <v>No.</v>
      </c>
      <c r="E18" s="92">
        <v>1</v>
      </c>
      <c r="F18" s="93">
        <v>393750</v>
      </c>
      <c r="G18" s="93">
        <f>E18*F18</f>
        <v>393750</v>
      </c>
      <c r="H18" s="94">
        <v>10500</v>
      </c>
      <c r="I18" s="94">
        <f>H18*F18</f>
        <v>4134375000</v>
      </c>
      <c r="J18" s="94">
        <f>G18+I18</f>
        <v>4134768750</v>
      </c>
      <c r="K18" s="145">
        <v>1</v>
      </c>
      <c r="L18" s="148"/>
      <c r="M18" s="148">
        <v>1</v>
      </c>
      <c r="N18" s="150">
        <v>1</v>
      </c>
      <c r="O18" s="151">
        <f t="shared" ref="O18" si="0">F18*K18*N18</f>
        <v>393750</v>
      </c>
      <c r="P18" s="94"/>
      <c r="Q18" s="148">
        <f>100%</f>
        <v>1</v>
      </c>
      <c r="R18" s="150">
        <f t="shared" ref="R18" si="1">SUM(P18:Q18)</f>
        <v>1</v>
      </c>
      <c r="S18" s="151">
        <f t="shared" ref="S18" si="2">H18*K18*R18</f>
        <v>10500</v>
      </c>
      <c r="T18" s="152">
        <f t="shared" ref="T18:T23" si="3">(F18*K18*L18)+(H18*K18*P18)</f>
        <v>0</v>
      </c>
      <c r="U18" s="151">
        <f t="shared" ref="U18:U23" si="4">(F18*K18*M18)+(H18*K18*Q18)</f>
        <v>404250</v>
      </c>
      <c r="V18" s="151">
        <f t="shared" ref="V18:V23" si="5">SUM(T18:U18)</f>
        <v>404250</v>
      </c>
      <c r="W18" s="111"/>
      <c r="X18" s="111"/>
      <c r="Y18" s="111"/>
      <c r="Z18" s="111"/>
      <c r="AA18" s="143"/>
      <c r="AB18" s="143"/>
    </row>
    <row r="19" spans="1:28" s="89" customFormat="1" ht="98.25" customHeight="1">
      <c r="A19" s="232">
        <f>A17+1</f>
        <v>2</v>
      </c>
      <c r="B19" s="224"/>
      <c r="C19" s="233" t="s">
        <v>96</v>
      </c>
      <c r="D19" s="255"/>
      <c r="E19" s="253"/>
      <c r="F19" s="253"/>
      <c r="G19" s="160"/>
      <c r="H19" s="254"/>
      <c r="I19" s="254"/>
      <c r="J19" s="241"/>
      <c r="K19" s="254"/>
      <c r="L19" s="148"/>
      <c r="M19" s="148"/>
      <c r="N19" s="150"/>
      <c r="O19" s="151"/>
      <c r="P19" s="254"/>
      <c r="Q19" s="148"/>
      <c r="R19" s="150"/>
      <c r="S19" s="151"/>
      <c r="T19" s="152"/>
      <c r="U19" s="151"/>
      <c r="V19" s="151">
        <f t="shared" si="5"/>
        <v>0</v>
      </c>
      <c r="W19" s="111"/>
      <c r="X19" s="111"/>
      <c r="Y19" s="111"/>
      <c r="Z19" s="111"/>
      <c r="AA19" s="143"/>
      <c r="AB19" s="143"/>
    </row>
    <row r="20" spans="1:28" s="89" customFormat="1" ht="15" customHeight="1">
      <c r="A20" s="224"/>
      <c r="B20" s="235">
        <f>A19+0.1</f>
        <v>2.1</v>
      </c>
      <c r="C20" s="236" t="s">
        <v>97</v>
      </c>
      <c r="D20" s="91" t="str">
        <f>IF(C20="","",IF(E20="","",IF(E20&gt;1,"Nos.","No.")))</f>
        <v>Nos.</v>
      </c>
      <c r="E20" s="92">
        <v>5</v>
      </c>
      <c r="F20" s="93">
        <v>320250</v>
      </c>
      <c r="G20" s="93">
        <f t="shared" ref="G20:G38" si="6">E20*F20</f>
        <v>1601250</v>
      </c>
      <c r="H20" s="94">
        <v>7350</v>
      </c>
      <c r="I20" s="94">
        <f>H20*E20</f>
        <v>36750</v>
      </c>
      <c r="J20" s="94">
        <f t="shared" ref="J20:J38" si="7">G20+I20</f>
        <v>1638000</v>
      </c>
      <c r="K20" s="145">
        <v>5</v>
      </c>
      <c r="L20" s="148"/>
      <c r="M20" s="148">
        <v>1</v>
      </c>
      <c r="N20" s="150">
        <f t="shared" ref="N20:N23" si="8">SUM(L20:M20)</f>
        <v>1</v>
      </c>
      <c r="O20" s="151">
        <f t="shared" ref="O20:O23" si="9">F20*K20*N20</f>
        <v>1601250</v>
      </c>
      <c r="P20" s="94"/>
      <c r="Q20" s="148">
        <f>100%</f>
        <v>1</v>
      </c>
      <c r="R20" s="150">
        <f t="shared" ref="R20:R23" si="10">SUM(P20:Q20)</f>
        <v>1</v>
      </c>
      <c r="S20" s="151">
        <f t="shared" ref="S20:S23" si="11">H20*K20*R20</f>
        <v>36750</v>
      </c>
      <c r="T20" s="152">
        <f t="shared" si="3"/>
        <v>0</v>
      </c>
      <c r="U20" s="151">
        <f t="shared" si="4"/>
        <v>1638000</v>
      </c>
      <c r="V20" s="151">
        <f t="shared" si="5"/>
        <v>1638000</v>
      </c>
      <c r="W20" s="111"/>
      <c r="X20" s="111"/>
      <c r="Y20" s="111"/>
      <c r="Z20" s="111"/>
      <c r="AA20" s="143"/>
      <c r="AB20" s="143"/>
    </row>
    <row r="21" spans="1:28" s="89" customFormat="1" ht="69.75" customHeight="1">
      <c r="A21" s="232">
        <f>A19+1</f>
        <v>3</v>
      </c>
      <c r="B21" s="224"/>
      <c r="C21" s="233" t="s">
        <v>98</v>
      </c>
      <c r="D21" s="95" t="str">
        <f>IF(C21="","",IF(E21="","",IF(E21&gt;1,"Nos.","No.")))</f>
        <v>No.</v>
      </c>
      <c r="E21" s="96">
        <v>1</v>
      </c>
      <c r="F21" s="93">
        <v>162750</v>
      </c>
      <c r="G21" s="93">
        <f t="shared" si="6"/>
        <v>162750</v>
      </c>
      <c r="H21" s="94">
        <v>7350</v>
      </c>
      <c r="I21" s="94">
        <f t="shared" ref="I21:I38" si="12">H21*E21</f>
        <v>7350</v>
      </c>
      <c r="J21" s="94">
        <f t="shared" si="7"/>
        <v>170100</v>
      </c>
      <c r="K21" s="145">
        <v>1</v>
      </c>
      <c r="L21" s="148"/>
      <c r="M21" s="148">
        <v>1</v>
      </c>
      <c r="N21" s="150">
        <f t="shared" si="8"/>
        <v>1</v>
      </c>
      <c r="O21" s="151">
        <f t="shared" si="9"/>
        <v>162750</v>
      </c>
      <c r="P21" s="145"/>
      <c r="Q21" s="148">
        <v>0</v>
      </c>
      <c r="R21" s="150">
        <f t="shared" si="10"/>
        <v>0</v>
      </c>
      <c r="S21" s="151">
        <f t="shared" si="11"/>
        <v>0</v>
      </c>
      <c r="T21" s="152">
        <f t="shared" si="3"/>
        <v>0</v>
      </c>
      <c r="U21" s="151">
        <f t="shared" si="4"/>
        <v>162750</v>
      </c>
      <c r="V21" s="151">
        <f t="shared" si="5"/>
        <v>162750</v>
      </c>
      <c r="W21" s="111"/>
      <c r="X21" s="111"/>
      <c r="Y21" s="111"/>
      <c r="Z21" s="111"/>
      <c r="AA21" s="143"/>
      <c r="AB21" s="143"/>
    </row>
    <row r="22" spans="1:28" s="89" customFormat="1" ht="99.75" customHeight="1">
      <c r="A22" s="232">
        <f>A21+1</f>
        <v>4</v>
      </c>
      <c r="B22" s="224"/>
      <c r="C22" s="233" t="s">
        <v>99</v>
      </c>
      <c r="D22" s="97"/>
      <c r="E22" s="98"/>
      <c r="F22" s="99"/>
      <c r="G22" s="93"/>
      <c r="H22" s="107"/>
      <c r="I22" s="94"/>
      <c r="J22" s="94"/>
      <c r="K22" s="146"/>
      <c r="L22" s="148"/>
      <c r="M22" s="148"/>
      <c r="N22" s="150"/>
      <c r="O22" s="151"/>
      <c r="P22" s="146"/>
      <c r="Q22" s="148"/>
      <c r="R22" s="150"/>
      <c r="S22" s="151"/>
      <c r="T22" s="152"/>
      <c r="U22" s="151"/>
      <c r="V22" s="151"/>
      <c r="W22" s="111"/>
      <c r="X22" s="111"/>
      <c r="Y22" s="111"/>
      <c r="Z22" s="111"/>
      <c r="AA22" s="143"/>
      <c r="AB22" s="143"/>
    </row>
    <row r="23" spans="1:28" s="89" customFormat="1" ht="17.25" customHeight="1">
      <c r="A23" s="224"/>
      <c r="B23" s="235">
        <f>A22+0.1</f>
        <v>4.0999999999999996</v>
      </c>
      <c r="C23" s="233" t="s">
        <v>100</v>
      </c>
      <c r="D23" s="243" t="s">
        <v>91</v>
      </c>
      <c r="E23" s="96">
        <v>20</v>
      </c>
      <c r="F23" s="160">
        <v>724.5</v>
      </c>
      <c r="G23" s="93">
        <f t="shared" si="6"/>
        <v>14490</v>
      </c>
      <c r="H23" s="241">
        <v>205</v>
      </c>
      <c r="I23" s="94">
        <f t="shared" si="12"/>
        <v>4100</v>
      </c>
      <c r="J23" s="94">
        <f t="shared" si="7"/>
        <v>18590</v>
      </c>
      <c r="K23" s="242"/>
      <c r="L23" s="148"/>
      <c r="M23" s="148"/>
      <c r="N23" s="150">
        <f t="shared" si="8"/>
        <v>0</v>
      </c>
      <c r="O23" s="151">
        <f t="shared" si="9"/>
        <v>0</v>
      </c>
      <c r="P23" s="242"/>
      <c r="Q23" s="148"/>
      <c r="R23" s="150">
        <f t="shared" si="10"/>
        <v>0</v>
      </c>
      <c r="S23" s="151">
        <f t="shared" si="11"/>
        <v>0</v>
      </c>
      <c r="T23" s="152">
        <f t="shared" si="3"/>
        <v>0</v>
      </c>
      <c r="U23" s="151">
        <f t="shared" si="4"/>
        <v>0</v>
      </c>
      <c r="V23" s="151">
        <f t="shared" si="5"/>
        <v>0</v>
      </c>
      <c r="W23" s="111"/>
      <c r="X23" s="111"/>
      <c r="Y23" s="111"/>
      <c r="Z23" s="111"/>
      <c r="AA23" s="143"/>
      <c r="AB23" s="143"/>
    </row>
    <row r="24" spans="1:28" s="89" customFormat="1" ht="17.25" customHeight="1">
      <c r="A24" s="224"/>
      <c r="B24" s="235">
        <f>B23+0.1</f>
        <v>4.1999999999999993</v>
      </c>
      <c r="C24" s="233" t="s">
        <v>101</v>
      </c>
      <c r="D24" s="91" t="s">
        <v>91</v>
      </c>
      <c r="E24" s="92">
        <v>60</v>
      </c>
      <c r="F24" s="93">
        <v>871.5</v>
      </c>
      <c r="G24" s="93">
        <f t="shared" si="6"/>
        <v>52290</v>
      </c>
      <c r="H24" s="94">
        <v>221</v>
      </c>
      <c r="I24" s="94">
        <f t="shared" si="12"/>
        <v>13260</v>
      </c>
      <c r="J24" s="94">
        <f t="shared" si="7"/>
        <v>65550</v>
      </c>
      <c r="K24" s="145">
        <v>66.66</v>
      </c>
      <c r="L24" s="148">
        <f>50%</f>
        <v>0.5</v>
      </c>
      <c r="M24" s="148">
        <v>0.5</v>
      </c>
      <c r="N24" s="150">
        <f>SUM(L24:M24)</f>
        <v>1</v>
      </c>
      <c r="O24" s="151">
        <f>F24*K24*N24</f>
        <v>58094.189999999995</v>
      </c>
      <c r="P24" s="149"/>
      <c r="Q24" s="148">
        <f>100%</f>
        <v>1</v>
      </c>
      <c r="R24" s="150">
        <f>SUM(P24:Q24)</f>
        <v>1</v>
      </c>
      <c r="S24" s="151">
        <f>H24*K24*R24</f>
        <v>14731.859999999999</v>
      </c>
      <c r="T24" s="152">
        <f>(F24*K24*L24)+(H24*K24*P24)</f>
        <v>29047.094999999998</v>
      </c>
      <c r="U24" s="151">
        <f>(F24*K24*M24)+(H24*K24*Q24)</f>
        <v>43778.954999999994</v>
      </c>
      <c r="V24" s="151">
        <f>SUM(T24:U24)</f>
        <v>72826.049999999988</v>
      </c>
      <c r="W24" s="111"/>
      <c r="X24" s="111"/>
      <c r="Y24" s="111"/>
      <c r="Z24" s="111"/>
      <c r="AA24" s="143"/>
      <c r="AB24" s="143"/>
    </row>
    <row r="25" spans="1:28" s="89" customFormat="1" ht="17.25" customHeight="1">
      <c r="A25" s="224"/>
      <c r="B25" s="235">
        <f>B24+0.1</f>
        <v>4.2999999999999989</v>
      </c>
      <c r="C25" s="233" t="s">
        <v>102</v>
      </c>
      <c r="D25" s="91" t="s">
        <v>91</v>
      </c>
      <c r="E25" s="92">
        <v>70</v>
      </c>
      <c r="F25" s="93">
        <v>1438.5</v>
      </c>
      <c r="G25" s="93">
        <f t="shared" si="6"/>
        <v>100695</v>
      </c>
      <c r="H25" s="94">
        <v>231</v>
      </c>
      <c r="I25" s="94">
        <f t="shared" si="12"/>
        <v>16170</v>
      </c>
      <c r="J25" s="94">
        <f t="shared" si="7"/>
        <v>116865</v>
      </c>
      <c r="K25" s="146">
        <v>40</v>
      </c>
      <c r="L25" s="148">
        <f>50%</f>
        <v>0.5</v>
      </c>
      <c r="M25" s="148">
        <v>0.5</v>
      </c>
      <c r="N25" s="150">
        <f>SUM(L25:M25)</f>
        <v>1</v>
      </c>
      <c r="O25" s="151">
        <f>F25*K25*N25</f>
        <v>57540</v>
      </c>
      <c r="P25" s="149"/>
      <c r="Q25" s="148">
        <f>100%</f>
        <v>1</v>
      </c>
      <c r="R25" s="150">
        <f>SUM(P25:Q25)</f>
        <v>1</v>
      </c>
      <c r="S25" s="151">
        <f>H25*K25*R25</f>
        <v>9240</v>
      </c>
      <c r="T25" s="152">
        <f>(F25*K25*L25)+(H25*K25*P25)</f>
        <v>28770</v>
      </c>
      <c r="U25" s="151">
        <f>(F25*K25*M25)+(H25*K25*Q25)</f>
        <v>38010</v>
      </c>
      <c r="V25" s="151">
        <f>SUM(T25:U25)</f>
        <v>66780</v>
      </c>
      <c r="W25" s="111"/>
      <c r="X25" s="111"/>
      <c r="Y25" s="111"/>
      <c r="Z25" s="111"/>
      <c r="AA25" s="143"/>
      <c r="AB25" s="143"/>
    </row>
    <row r="26" spans="1:28" s="89" customFormat="1" ht="17.25" customHeight="1">
      <c r="A26" s="224"/>
      <c r="B26" s="235">
        <f>B25+0.1</f>
        <v>4.3999999999999986</v>
      </c>
      <c r="C26" s="233" t="s">
        <v>103</v>
      </c>
      <c r="D26" s="101" t="s">
        <v>91</v>
      </c>
      <c r="E26" s="102">
        <v>300</v>
      </c>
      <c r="F26" s="103">
        <v>1879.5</v>
      </c>
      <c r="G26" s="93">
        <f t="shared" si="6"/>
        <v>563850</v>
      </c>
      <c r="H26" s="104">
        <v>273</v>
      </c>
      <c r="I26" s="94">
        <f t="shared" si="12"/>
        <v>81900</v>
      </c>
      <c r="J26" s="94">
        <f t="shared" si="7"/>
        <v>645750</v>
      </c>
      <c r="K26" s="144">
        <v>260.68</v>
      </c>
      <c r="L26" s="148">
        <f>50%</f>
        <v>0.5</v>
      </c>
      <c r="M26" s="148">
        <v>0.5</v>
      </c>
      <c r="N26" s="150">
        <f>SUM(L26:M26)</f>
        <v>1</v>
      </c>
      <c r="O26" s="151">
        <f>F26*K26*N26</f>
        <v>489948.06</v>
      </c>
      <c r="P26" s="149"/>
      <c r="Q26" s="148">
        <f>100%</f>
        <v>1</v>
      </c>
      <c r="R26" s="150">
        <f>SUM(P26:Q26)</f>
        <v>1</v>
      </c>
      <c r="S26" s="151">
        <f>H26*K26*R26</f>
        <v>71165.64</v>
      </c>
      <c r="T26" s="152">
        <f>(F26*K26*L26)+(H26*K26*P26)</f>
        <v>244974.03</v>
      </c>
      <c r="U26" s="151">
        <f>(F26*K26*M26)+(H26*K26*Q26)</f>
        <v>316139.67</v>
      </c>
      <c r="V26" s="151">
        <f>SUM(T26:U26)</f>
        <v>561113.69999999995</v>
      </c>
      <c r="W26" s="111"/>
      <c r="X26" s="111"/>
      <c r="Y26" s="111"/>
      <c r="Z26" s="111"/>
      <c r="AA26" s="143"/>
      <c r="AB26" s="143"/>
    </row>
    <row r="27" spans="1:28" s="89" customFormat="1" ht="17.25" customHeight="1">
      <c r="A27" s="224"/>
      <c r="B27" s="235">
        <f>B26+0.1</f>
        <v>4.4999999999999982</v>
      </c>
      <c r="C27" s="100" t="s">
        <v>104</v>
      </c>
      <c r="D27" s="101" t="s">
        <v>91</v>
      </c>
      <c r="E27" s="102">
        <v>280</v>
      </c>
      <c r="F27" s="103">
        <v>3360</v>
      </c>
      <c r="G27" s="93">
        <f t="shared" si="6"/>
        <v>940800</v>
      </c>
      <c r="H27" s="104">
        <v>368</v>
      </c>
      <c r="I27" s="94">
        <f t="shared" si="12"/>
        <v>103040</v>
      </c>
      <c r="J27" s="94">
        <f t="shared" si="7"/>
        <v>1043840</v>
      </c>
      <c r="K27" s="144">
        <v>299.82</v>
      </c>
      <c r="L27" s="148">
        <f>50%</f>
        <v>0.5</v>
      </c>
      <c r="M27" s="148">
        <v>0.5</v>
      </c>
      <c r="N27" s="150">
        <f>SUM(L27:M27)</f>
        <v>1</v>
      </c>
      <c r="O27" s="151">
        <f>F27*K27*N27</f>
        <v>1007395.2</v>
      </c>
      <c r="P27" s="149"/>
      <c r="Q27" s="148">
        <f>100%</f>
        <v>1</v>
      </c>
      <c r="R27" s="150">
        <f>SUM(P27:Q27)</f>
        <v>1</v>
      </c>
      <c r="S27" s="151">
        <f>H27*K27*R27</f>
        <v>110333.75999999999</v>
      </c>
      <c r="T27" s="152">
        <f>(F27*K27*L27)+(H27*K27*P27)</f>
        <v>503697.6</v>
      </c>
      <c r="U27" s="151">
        <f>(F27*K27*M27)+(H27*K27*Q27)</f>
        <v>614031.35999999999</v>
      </c>
      <c r="V27" s="151">
        <f>SUM(T27:U27)</f>
        <v>1117728.96</v>
      </c>
      <c r="W27" s="111"/>
      <c r="X27" s="111"/>
      <c r="Y27" s="111"/>
      <c r="Z27" s="111"/>
      <c r="AA27" s="143"/>
      <c r="AB27" s="143"/>
    </row>
    <row r="28" spans="1:28" s="108" customFormat="1" ht="31.5" customHeight="1">
      <c r="A28" s="232">
        <f>A22+1</f>
        <v>5</v>
      </c>
      <c r="B28" s="226"/>
      <c r="C28" s="237" t="s">
        <v>105</v>
      </c>
      <c r="D28" s="105"/>
      <c r="E28" s="90"/>
      <c r="F28" s="106"/>
      <c r="G28" s="93"/>
      <c r="H28" s="118"/>
      <c r="I28" s="94"/>
      <c r="J28" s="94"/>
      <c r="K28" s="144"/>
      <c r="L28" s="144"/>
      <c r="M28" s="144"/>
      <c r="N28" s="150">
        <f t="shared" ref="N28:N37" si="13">SUM(L28:M28)</f>
        <v>0</v>
      </c>
      <c r="O28" s="151">
        <f t="shared" ref="O28:O37" si="14">F28*K28*N28</f>
        <v>0</v>
      </c>
      <c r="P28" s="149"/>
      <c r="Q28" s="148"/>
      <c r="R28" s="150">
        <f t="shared" ref="R28:R37" si="15">SUM(P28:Q28)</f>
        <v>0</v>
      </c>
      <c r="S28" s="151">
        <f t="shared" ref="S28:S37" si="16">H28*K28*R28</f>
        <v>0</v>
      </c>
      <c r="T28" s="152">
        <f t="shared" ref="T28:T37" si="17">(F28*K28*L28)+(H28*K28*P28)</f>
        <v>0</v>
      </c>
      <c r="U28" s="151">
        <f t="shared" ref="U28:U37" si="18">(F28*K28*M28)+(H28*K28*Q28)</f>
        <v>0</v>
      </c>
      <c r="V28" s="151">
        <f t="shared" ref="V28:V37" si="19">SUM(T28:U28)</f>
        <v>0</v>
      </c>
      <c r="W28" s="112"/>
      <c r="X28" s="112"/>
      <c r="Y28" s="111"/>
      <c r="Z28" s="111"/>
      <c r="AA28" s="143"/>
      <c r="AB28" s="143"/>
    </row>
    <row r="29" spans="1:28" s="89" customFormat="1" ht="22.5" customHeight="1">
      <c r="A29" s="227"/>
      <c r="B29" s="235">
        <f>A28+0.1</f>
        <v>5.0999999999999996</v>
      </c>
      <c r="C29" s="236" t="s">
        <v>106</v>
      </c>
      <c r="D29" s="91" t="str">
        <f>IF(C29="","",IF(E29="","",IF(E29&gt;1,"Nos.","No.")))</f>
        <v>Nos.</v>
      </c>
      <c r="E29" s="84">
        <v>6</v>
      </c>
      <c r="F29" s="93">
        <v>26250</v>
      </c>
      <c r="G29" s="93">
        <f t="shared" si="6"/>
        <v>157500</v>
      </c>
      <c r="H29" s="160">
        <v>3150</v>
      </c>
      <c r="I29" s="94">
        <f t="shared" si="12"/>
        <v>18900</v>
      </c>
      <c r="J29" s="94">
        <f t="shared" si="7"/>
        <v>176400</v>
      </c>
      <c r="K29" s="144"/>
      <c r="L29" s="144"/>
      <c r="M29" s="144"/>
      <c r="N29" s="150">
        <f t="shared" si="13"/>
        <v>0</v>
      </c>
      <c r="O29" s="151">
        <f t="shared" si="14"/>
        <v>0</v>
      </c>
      <c r="P29" s="149"/>
      <c r="Q29" s="148"/>
      <c r="R29" s="150">
        <f t="shared" si="15"/>
        <v>0</v>
      </c>
      <c r="S29" s="151">
        <f t="shared" si="16"/>
        <v>0</v>
      </c>
      <c r="T29" s="152">
        <f t="shared" si="17"/>
        <v>0</v>
      </c>
      <c r="U29" s="151">
        <f t="shared" si="18"/>
        <v>0</v>
      </c>
      <c r="V29" s="151">
        <f t="shared" si="19"/>
        <v>0</v>
      </c>
      <c r="W29" s="113"/>
      <c r="X29" s="113"/>
      <c r="Y29" s="111"/>
      <c r="Z29" s="111"/>
      <c r="AA29" s="143"/>
      <c r="AB29" s="143"/>
    </row>
    <row r="30" spans="1:28" s="89" customFormat="1" ht="19.5" customHeight="1">
      <c r="A30" s="227"/>
      <c r="B30" s="235">
        <f>B29+0.1</f>
        <v>5.1999999999999993</v>
      </c>
      <c r="C30" s="236" t="s">
        <v>107</v>
      </c>
      <c r="D30" s="91" t="str">
        <f>IF(C30="","",IF(E30="","",IF(E30&gt;1,"Nos.","No.")))</f>
        <v>Nos.</v>
      </c>
      <c r="E30" s="84">
        <v>6</v>
      </c>
      <c r="F30" s="93">
        <v>15750</v>
      </c>
      <c r="G30" s="93">
        <f t="shared" si="6"/>
        <v>94500</v>
      </c>
      <c r="H30" s="93">
        <v>1050</v>
      </c>
      <c r="I30" s="94">
        <f t="shared" si="12"/>
        <v>6300</v>
      </c>
      <c r="J30" s="94">
        <f t="shared" si="7"/>
        <v>100800</v>
      </c>
      <c r="K30" s="144"/>
      <c r="L30" s="144"/>
      <c r="M30" s="144"/>
      <c r="N30" s="150">
        <f t="shared" si="13"/>
        <v>0</v>
      </c>
      <c r="O30" s="151">
        <f t="shared" si="14"/>
        <v>0</v>
      </c>
      <c r="P30" s="149"/>
      <c r="Q30" s="148"/>
      <c r="R30" s="150">
        <f t="shared" si="15"/>
        <v>0</v>
      </c>
      <c r="S30" s="151">
        <f t="shared" si="16"/>
        <v>0</v>
      </c>
      <c r="T30" s="152">
        <f t="shared" si="17"/>
        <v>0</v>
      </c>
      <c r="U30" s="151">
        <f t="shared" si="18"/>
        <v>0</v>
      </c>
      <c r="V30" s="151">
        <f t="shared" si="19"/>
        <v>0</v>
      </c>
      <c r="W30" s="113"/>
      <c r="X30" s="113"/>
      <c r="Y30" s="111"/>
      <c r="Z30" s="111"/>
      <c r="AA30" s="143"/>
      <c r="AB30" s="143"/>
    </row>
    <row r="31" spans="1:28" s="89" customFormat="1" ht="30" customHeight="1">
      <c r="A31" s="232">
        <f>A28+1</f>
        <v>6</v>
      </c>
      <c r="B31" s="225"/>
      <c r="C31" s="233" t="s">
        <v>108</v>
      </c>
      <c r="D31" s="95"/>
      <c r="E31" s="96"/>
      <c r="F31" s="160"/>
      <c r="G31" s="160"/>
      <c r="H31" s="160"/>
      <c r="I31" s="241"/>
      <c r="J31" s="160"/>
      <c r="K31" s="144"/>
      <c r="L31" s="144"/>
      <c r="M31" s="144"/>
      <c r="N31" s="150">
        <f t="shared" si="13"/>
        <v>0</v>
      </c>
      <c r="O31" s="151">
        <f t="shared" si="14"/>
        <v>0</v>
      </c>
      <c r="P31" s="149"/>
      <c r="Q31" s="148"/>
      <c r="R31" s="150">
        <f t="shared" si="15"/>
        <v>0</v>
      </c>
      <c r="S31" s="151">
        <f t="shared" si="16"/>
        <v>0</v>
      </c>
      <c r="T31" s="152">
        <f t="shared" si="17"/>
        <v>0</v>
      </c>
      <c r="U31" s="151">
        <f t="shared" si="18"/>
        <v>0</v>
      </c>
      <c r="V31" s="151">
        <f t="shared" si="19"/>
        <v>0</v>
      </c>
      <c r="W31" s="111"/>
      <c r="X31" s="111"/>
      <c r="Y31" s="111"/>
      <c r="Z31" s="111"/>
      <c r="AA31" s="143"/>
      <c r="AB31" s="143"/>
    </row>
    <row r="32" spans="1:28" s="108" customFormat="1" ht="15" customHeight="1">
      <c r="A32" s="225"/>
      <c r="B32" s="235">
        <f>A31+0.1</f>
        <v>6.1</v>
      </c>
      <c r="C32" s="239" t="s">
        <v>109</v>
      </c>
      <c r="D32" s="91" t="str">
        <f>IF(C32="","",IF(E32="","",IF(E32&gt;1,"Nos.","No.")))</f>
        <v>No.</v>
      </c>
      <c r="E32" s="92">
        <v>1</v>
      </c>
      <c r="F32" s="93">
        <v>50925</v>
      </c>
      <c r="G32" s="93">
        <f t="shared" si="6"/>
        <v>50925</v>
      </c>
      <c r="H32" s="93">
        <v>5250</v>
      </c>
      <c r="I32" s="94">
        <f t="shared" si="12"/>
        <v>5250</v>
      </c>
      <c r="J32" s="94">
        <f t="shared" si="7"/>
        <v>56175</v>
      </c>
      <c r="K32" s="144"/>
      <c r="L32" s="144"/>
      <c r="M32" s="144"/>
      <c r="N32" s="150">
        <f t="shared" si="13"/>
        <v>0</v>
      </c>
      <c r="O32" s="151">
        <f t="shared" si="14"/>
        <v>0</v>
      </c>
      <c r="P32" s="149"/>
      <c r="Q32" s="148"/>
      <c r="R32" s="150">
        <f t="shared" si="15"/>
        <v>0</v>
      </c>
      <c r="S32" s="151">
        <f t="shared" si="16"/>
        <v>0</v>
      </c>
      <c r="T32" s="152">
        <f t="shared" si="17"/>
        <v>0</v>
      </c>
      <c r="U32" s="151">
        <f t="shared" si="18"/>
        <v>0</v>
      </c>
      <c r="V32" s="151">
        <f t="shared" si="19"/>
        <v>0</v>
      </c>
      <c r="W32" s="112"/>
      <c r="X32" s="112"/>
      <c r="Y32" s="111"/>
      <c r="Z32" s="111"/>
      <c r="AA32" s="143"/>
      <c r="AB32" s="143"/>
    </row>
    <row r="33" spans="1:28" s="89" customFormat="1" ht="22.5" customHeight="1">
      <c r="A33" s="232">
        <f>A31+1</f>
        <v>7</v>
      </c>
      <c r="B33" s="225"/>
      <c r="C33" s="233" t="s">
        <v>110</v>
      </c>
      <c r="D33" s="95"/>
      <c r="E33" s="96"/>
      <c r="F33" s="160"/>
      <c r="G33" s="160"/>
      <c r="H33" s="160"/>
      <c r="I33" s="241"/>
      <c r="J33" s="241"/>
      <c r="K33" s="144"/>
      <c r="L33" s="144"/>
      <c r="M33" s="144"/>
      <c r="N33" s="150">
        <f t="shared" si="13"/>
        <v>0</v>
      </c>
      <c r="O33" s="151">
        <f t="shared" si="14"/>
        <v>0</v>
      </c>
      <c r="P33" s="149"/>
      <c r="Q33" s="148"/>
      <c r="R33" s="150">
        <f t="shared" si="15"/>
        <v>0</v>
      </c>
      <c r="S33" s="151">
        <f t="shared" si="16"/>
        <v>0</v>
      </c>
      <c r="T33" s="152">
        <f t="shared" si="17"/>
        <v>0</v>
      </c>
      <c r="U33" s="151">
        <f t="shared" si="18"/>
        <v>0</v>
      </c>
      <c r="V33" s="151">
        <f t="shared" si="19"/>
        <v>0</v>
      </c>
      <c r="W33" s="111"/>
      <c r="X33" s="111"/>
      <c r="Y33" s="111"/>
      <c r="Z33" s="111"/>
      <c r="AA33" s="143"/>
      <c r="AB33" s="143"/>
    </row>
    <row r="34" spans="1:28" s="89" customFormat="1" ht="15" customHeight="1">
      <c r="A34" s="225"/>
      <c r="B34" s="235">
        <f>A33+0.1</f>
        <v>7.1</v>
      </c>
      <c r="C34" s="239" t="s">
        <v>111</v>
      </c>
      <c r="D34" s="91" t="str">
        <f>IF(C34="","",IF(E34="","",IF(E34&gt;1,"Nos.","No.")))</f>
        <v>Nos.</v>
      </c>
      <c r="E34" s="92">
        <v>2</v>
      </c>
      <c r="F34" s="93">
        <v>31395</v>
      </c>
      <c r="G34" s="93">
        <f t="shared" si="6"/>
        <v>62790</v>
      </c>
      <c r="H34" s="93">
        <v>5250</v>
      </c>
      <c r="I34" s="94">
        <f t="shared" si="12"/>
        <v>10500</v>
      </c>
      <c r="J34" s="94">
        <f t="shared" si="7"/>
        <v>73290</v>
      </c>
      <c r="K34" s="256">
        <v>2</v>
      </c>
      <c r="L34" s="144"/>
      <c r="M34" s="148">
        <v>1</v>
      </c>
      <c r="N34" s="150">
        <v>1</v>
      </c>
      <c r="O34" s="151">
        <f t="shared" si="14"/>
        <v>62790</v>
      </c>
      <c r="P34" s="149"/>
      <c r="Q34" s="148">
        <v>1</v>
      </c>
      <c r="R34" s="150">
        <v>1</v>
      </c>
      <c r="S34" s="151">
        <f t="shared" si="16"/>
        <v>10500</v>
      </c>
      <c r="T34" s="152">
        <f t="shared" si="17"/>
        <v>0</v>
      </c>
      <c r="U34" s="151">
        <f t="shared" si="18"/>
        <v>73290</v>
      </c>
      <c r="V34" s="151">
        <f t="shared" si="19"/>
        <v>73290</v>
      </c>
      <c r="W34" s="111"/>
      <c r="X34" s="111"/>
      <c r="Y34" s="111"/>
      <c r="Z34" s="111"/>
      <c r="AA34" s="143"/>
      <c r="AB34" s="143"/>
    </row>
    <row r="35" spans="1:28" s="89" customFormat="1" ht="51.75" customHeight="1">
      <c r="A35" s="232">
        <f>A33+1</f>
        <v>8</v>
      </c>
      <c r="B35" s="224"/>
      <c r="C35" s="240" t="s">
        <v>112</v>
      </c>
      <c r="D35" s="91" t="s">
        <v>3</v>
      </c>
      <c r="E35" s="92">
        <v>1</v>
      </c>
      <c r="F35" s="93">
        <v>15750</v>
      </c>
      <c r="G35" s="93">
        <f t="shared" si="6"/>
        <v>15750</v>
      </c>
      <c r="H35" s="93">
        <v>10500</v>
      </c>
      <c r="I35" s="94">
        <f t="shared" si="12"/>
        <v>10500</v>
      </c>
      <c r="J35" s="94">
        <f t="shared" si="7"/>
        <v>26250</v>
      </c>
      <c r="K35" s="144"/>
      <c r="L35" s="144"/>
      <c r="M35" s="144"/>
      <c r="N35" s="150">
        <f t="shared" si="13"/>
        <v>0</v>
      </c>
      <c r="O35" s="151">
        <f t="shared" si="14"/>
        <v>0</v>
      </c>
      <c r="P35" s="149"/>
      <c r="Q35" s="148"/>
      <c r="R35" s="150">
        <f t="shared" si="15"/>
        <v>0</v>
      </c>
      <c r="S35" s="151">
        <f t="shared" si="16"/>
        <v>0</v>
      </c>
      <c r="T35" s="152">
        <f t="shared" si="17"/>
        <v>0</v>
      </c>
      <c r="U35" s="151">
        <f t="shared" si="18"/>
        <v>0</v>
      </c>
      <c r="V35" s="151">
        <f t="shared" si="19"/>
        <v>0</v>
      </c>
      <c r="W35" s="111"/>
      <c r="X35" s="111"/>
      <c r="Y35" s="111"/>
      <c r="Z35" s="111"/>
      <c r="AA35" s="143"/>
      <c r="AB35" s="143"/>
    </row>
    <row r="36" spans="1:28" s="108" customFormat="1" ht="39" customHeight="1">
      <c r="A36" s="232">
        <f>A35+1</f>
        <v>9</v>
      </c>
      <c r="B36" s="225"/>
      <c r="C36" s="233" t="s">
        <v>113</v>
      </c>
      <c r="D36" s="95" t="s">
        <v>3</v>
      </c>
      <c r="E36" s="92">
        <v>1</v>
      </c>
      <c r="F36" s="93">
        <v>52500</v>
      </c>
      <c r="G36" s="93">
        <f t="shared" si="6"/>
        <v>52500</v>
      </c>
      <c r="H36" s="93">
        <v>36750</v>
      </c>
      <c r="I36" s="94">
        <f t="shared" si="12"/>
        <v>36750</v>
      </c>
      <c r="J36" s="94">
        <f t="shared" si="7"/>
        <v>89250</v>
      </c>
      <c r="K36" s="144">
        <v>1</v>
      </c>
      <c r="L36" s="144"/>
      <c r="M36" s="148">
        <v>0.5</v>
      </c>
      <c r="N36" s="150">
        <f t="shared" si="13"/>
        <v>0.5</v>
      </c>
      <c r="O36" s="151">
        <f t="shared" si="14"/>
        <v>26250</v>
      </c>
      <c r="P36" s="149"/>
      <c r="Q36" s="148">
        <v>0.5</v>
      </c>
      <c r="R36" s="150">
        <f t="shared" si="15"/>
        <v>0.5</v>
      </c>
      <c r="S36" s="151">
        <f t="shared" si="16"/>
        <v>18375</v>
      </c>
      <c r="T36" s="152">
        <f t="shared" si="17"/>
        <v>0</v>
      </c>
      <c r="U36" s="151">
        <f t="shared" si="18"/>
        <v>44625</v>
      </c>
      <c r="V36" s="151">
        <f t="shared" si="19"/>
        <v>44625</v>
      </c>
      <c r="W36" s="112"/>
      <c r="X36" s="112"/>
      <c r="Y36" s="111"/>
      <c r="Z36" s="111"/>
      <c r="AA36" s="143"/>
      <c r="AB36" s="143"/>
    </row>
    <row r="37" spans="1:28" s="108" customFormat="1" ht="29.25" customHeight="1">
      <c r="A37" s="232">
        <f>A36+1</f>
        <v>10</v>
      </c>
      <c r="B37" s="225"/>
      <c r="C37" s="233" t="s">
        <v>114</v>
      </c>
      <c r="D37" s="91" t="s">
        <v>3</v>
      </c>
      <c r="E37" s="92">
        <v>1</v>
      </c>
      <c r="F37" s="93">
        <v>0</v>
      </c>
      <c r="G37" s="93">
        <f t="shared" si="6"/>
        <v>0</v>
      </c>
      <c r="H37" s="93">
        <v>21000</v>
      </c>
      <c r="I37" s="94">
        <f t="shared" si="12"/>
        <v>21000</v>
      </c>
      <c r="J37" s="94">
        <f t="shared" si="7"/>
        <v>21000</v>
      </c>
      <c r="K37" s="144"/>
      <c r="L37" s="144"/>
      <c r="M37" s="144"/>
      <c r="N37" s="150">
        <f t="shared" si="13"/>
        <v>0</v>
      </c>
      <c r="O37" s="151">
        <f t="shared" si="14"/>
        <v>0</v>
      </c>
      <c r="P37" s="149"/>
      <c r="Q37" s="148"/>
      <c r="R37" s="150">
        <f t="shared" si="15"/>
        <v>0</v>
      </c>
      <c r="S37" s="151">
        <f t="shared" si="16"/>
        <v>0</v>
      </c>
      <c r="T37" s="152">
        <f t="shared" si="17"/>
        <v>0</v>
      </c>
      <c r="U37" s="151">
        <f t="shared" si="18"/>
        <v>0</v>
      </c>
      <c r="V37" s="151">
        <f t="shared" si="19"/>
        <v>0</v>
      </c>
      <c r="W37" s="112"/>
      <c r="X37" s="112"/>
      <c r="Y37" s="111"/>
      <c r="Z37" s="111"/>
      <c r="AA37" s="143"/>
      <c r="AB37" s="143"/>
    </row>
    <row r="38" spans="1:28" s="89" customFormat="1" ht="38.25" customHeight="1" thickBot="1">
      <c r="A38" s="232">
        <f>A37+1</f>
        <v>11</v>
      </c>
      <c r="B38" s="224"/>
      <c r="C38" s="233" t="s">
        <v>115</v>
      </c>
      <c r="D38" s="91" t="s">
        <v>3</v>
      </c>
      <c r="E38" s="92">
        <v>1</v>
      </c>
      <c r="F38" s="99">
        <v>0</v>
      </c>
      <c r="G38" s="93">
        <f t="shared" si="6"/>
        <v>0</v>
      </c>
      <c r="H38" s="107">
        <v>26250</v>
      </c>
      <c r="I38" s="94">
        <f t="shared" si="12"/>
        <v>26250</v>
      </c>
      <c r="J38" s="94">
        <f t="shared" si="7"/>
        <v>26250</v>
      </c>
      <c r="K38" s="246"/>
      <c r="L38" s="246"/>
      <c r="M38" s="246"/>
      <c r="N38" s="247">
        <f>SUM(L38:M38)</f>
        <v>0</v>
      </c>
      <c r="O38" s="244">
        <f>F38*K38*N38</f>
        <v>0</v>
      </c>
      <c r="P38" s="248"/>
      <c r="Q38" s="249"/>
      <c r="R38" s="247">
        <f>SUM(P38:Q38)</f>
        <v>0</v>
      </c>
      <c r="S38" s="244">
        <f>H38*K38*R38</f>
        <v>0</v>
      </c>
      <c r="T38" s="250">
        <f>(F38*K38*L38)+(H38*K38*P38)</f>
        <v>0</v>
      </c>
      <c r="U38" s="244">
        <f>(F38*K38*M38)+(H38*K38*Q38)</f>
        <v>0</v>
      </c>
      <c r="V38" s="244">
        <f>SUM(T38:U38)</f>
        <v>0</v>
      </c>
      <c r="W38" s="111"/>
      <c r="X38" s="111"/>
      <c r="Y38" s="111"/>
      <c r="Z38" s="111"/>
      <c r="AA38" s="143"/>
      <c r="AB38" s="143"/>
    </row>
    <row r="39" spans="1:28" s="89" customFormat="1" ht="24.95" customHeight="1" thickTop="1" thickBot="1">
      <c r="A39" s="222"/>
      <c r="B39" s="223"/>
      <c r="C39" s="238" t="s">
        <v>116</v>
      </c>
      <c r="D39" s="109"/>
      <c r="E39" s="109"/>
      <c r="F39" s="232"/>
      <c r="G39" s="245">
        <f>SUM(G18:G38)</f>
        <v>4263840</v>
      </c>
      <c r="H39" s="232"/>
      <c r="I39" s="245">
        <f>SUM(I18:I38)</f>
        <v>4134773020</v>
      </c>
      <c r="J39" s="245">
        <f>SUM(J18:J38)</f>
        <v>4139036860</v>
      </c>
      <c r="K39" s="232"/>
      <c r="L39" s="232"/>
      <c r="M39" s="232"/>
      <c r="N39" s="232"/>
      <c r="O39" s="245">
        <f>SUM(O24:O38)</f>
        <v>1702017.45</v>
      </c>
      <c r="P39" s="232"/>
      <c r="Q39" s="251"/>
      <c r="R39" s="232"/>
      <c r="S39" s="245">
        <f>SUM(S16:S38)</f>
        <v>281596.26</v>
      </c>
      <c r="T39" s="245">
        <f>SUM(T15:T38)</f>
        <v>806488.72499999998</v>
      </c>
      <c r="U39" s="245">
        <f>SUM(U16:U38)</f>
        <v>3334874.9849999999</v>
      </c>
      <c r="V39" s="245">
        <f>SUM(V16:V38)</f>
        <v>4141363.71</v>
      </c>
      <c r="X39" s="143"/>
    </row>
    <row r="40" spans="1:28" s="6" customFormat="1" ht="12.75" customHeight="1">
      <c r="A40" s="50"/>
      <c r="B40" s="51"/>
      <c r="C40" s="52"/>
      <c r="D40" s="53"/>
      <c r="E40" s="54"/>
      <c r="X40" s="67"/>
    </row>
    <row r="41" spans="1:28" s="19" customFormat="1" ht="12.75">
      <c r="A41" s="55" t="s">
        <v>9</v>
      </c>
      <c r="B41" s="15"/>
      <c r="D41" s="56"/>
      <c r="E41" s="57"/>
      <c r="F41" s="57"/>
      <c r="G41" s="57"/>
      <c r="H41" s="57"/>
      <c r="I41" s="57"/>
      <c r="J41" s="57"/>
      <c r="K41" s="57"/>
      <c r="L41" s="57"/>
      <c r="M41" s="57"/>
      <c r="N41" s="57"/>
      <c r="O41" s="57"/>
      <c r="P41" s="57"/>
      <c r="Q41" s="57"/>
      <c r="R41" s="57"/>
      <c r="S41" s="57"/>
      <c r="T41" s="57"/>
      <c r="U41" s="57"/>
      <c r="V41" s="57"/>
    </row>
    <row r="42" spans="1:28" s="59" customFormat="1" ht="21" customHeight="1">
      <c r="A42" s="58" t="s">
        <v>10</v>
      </c>
      <c r="B42" s="464" t="s">
        <v>55</v>
      </c>
      <c r="C42" s="464"/>
      <c r="D42" s="464"/>
      <c r="E42" s="464"/>
      <c r="F42" s="464"/>
      <c r="G42" s="464"/>
      <c r="H42" s="464"/>
      <c r="I42" s="464"/>
      <c r="J42" s="464"/>
      <c r="K42" s="464"/>
      <c r="L42" s="464"/>
      <c r="M42" s="464"/>
      <c r="N42" s="464"/>
      <c r="O42" s="464"/>
      <c r="P42" s="464"/>
      <c r="Q42" s="464"/>
      <c r="R42" s="464"/>
      <c r="S42" s="464"/>
      <c r="T42" s="464"/>
      <c r="U42" s="464"/>
      <c r="V42" s="464"/>
    </row>
    <row r="43" spans="1:28" s="59" customFormat="1" ht="30.75" customHeight="1">
      <c r="A43" s="58" t="s">
        <v>11</v>
      </c>
      <c r="B43" s="464" t="s">
        <v>12</v>
      </c>
      <c r="C43" s="464"/>
      <c r="D43" s="464"/>
      <c r="E43" s="464"/>
      <c r="F43" s="464"/>
      <c r="G43" s="464"/>
      <c r="H43" s="464"/>
      <c r="I43" s="464"/>
      <c r="J43" s="464"/>
      <c r="K43" s="464"/>
      <c r="L43" s="464"/>
      <c r="M43" s="464"/>
      <c r="N43" s="464"/>
      <c r="O43" s="464"/>
      <c r="P43" s="464"/>
      <c r="Q43" s="464"/>
      <c r="R43" s="464"/>
      <c r="S43" s="464"/>
      <c r="T43" s="464"/>
      <c r="U43" s="464"/>
      <c r="V43" s="464"/>
    </row>
    <row r="44" spans="1:28" s="59" customFormat="1" ht="33.75" customHeight="1">
      <c r="A44" s="58" t="s">
        <v>13</v>
      </c>
      <c r="B44" s="464" t="s">
        <v>15</v>
      </c>
      <c r="C44" s="464"/>
      <c r="D44" s="464"/>
      <c r="E44" s="464"/>
      <c r="F44" s="464"/>
      <c r="G44" s="464"/>
      <c r="H44" s="464"/>
      <c r="I44" s="464"/>
      <c r="J44" s="464"/>
      <c r="K44" s="464"/>
      <c r="L44" s="464"/>
      <c r="M44" s="464"/>
      <c r="N44" s="464"/>
      <c r="O44" s="464"/>
      <c r="P44" s="464"/>
      <c r="Q44" s="464"/>
      <c r="R44" s="464"/>
      <c r="S44" s="464"/>
      <c r="T44" s="464"/>
      <c r="U44" s="464"/>
      <c r="V44" s="464"/>
    </row>
    <row r="45" spans="1:28" s="59" customFormat="1" ht="33.75" customHeight="1">
      <c r="A45" s="58" t="s">
        <v>18</v>
      </c>
      <c r="B45" s="464" t="s">
        <v>16</v>
      </c>
      <c r="C45" s="464"/>
      <c r="D45" s="464"/>
      <c r="E45" s="464"/>
      <c r="F45" s="464"/>
      <c r="G45" s="464"/>
      <c r="H45" s="464"/>
      <c r="I45" s="464"/>
      <c r="J45" s="464"/>
      <c r="K45" s="464"/>
      <c r="L45" s="464"/>
      <c r="M45" s="464"/>
      <c r="N45" s="464"/>
      <c r="O45" s="464"/>
      <c r="P45" s="464"/>
      <c r="Q45" s="464"/>
      <c r="R45" s="464"/>
      <c r="S45" s="464"/>
      <c r="T45" s="464"/>
      <c r="U45" s="464"/>
      <c r="V45" s="464"/>
    </row>
    <row r="51" spans="1:5" s="64" customFormat="1">
      <c r="A51" s="60"/>
      <c r="B51" s="61"/>
      <c r="C51" s="62"/>
      <c r="D51" s="60"/>
      <c r="E51" s="63"/>
    </row>
    <row r="52" spans="1:5" s="64" customFormat="1">
      <c r="A52" s="60"/>
      <c r="B52" s="61"/>
      <c r="C52" s="62"/>
      <c r="D52" s="60"/>
      <c r="E52" s="63"/>
    </row>
    <row r="53" spans="1:5" s="64" customFormat="1">
      <c r="A53" s="60"/>
      <c r="B53" s="61"/>
      <c r="C53" s="62"/>
      <c r="D53" s="60"/>
    </row>
    <row r="54" spans="1:5" s="64" customFormat="1">
      <c r="A54" s="60"/>
      <c r="B54" s="61"/>
      <c r="C54" s="62"/>
      <c r="D54" s="60"/>
    </row>
  </sheetData>
  <mergeCells count="18">
    <mergeCell ref="A9:V9"/>
    <mergeCell ref="A10:V10"/>
    <mergeCell ref="B45:V45"/>
    <mergeCell ref="F8:V8"/>
    <mergeCell ref="B42:V42"/>
    <mergeCell ref="B43:V43"/>
    <mergeCell ref="A11:B12"/>
    <mergeCell ref="C11:C12"/>
    <mergeCell ref="D11:D12"/>
    <mergeCell ref="E11:E12"/>
    <mergeCell ref="H11:I11"/>
    <mergeCell ref="F11:G11"/>
    <mergeCell ref="J11:J12"/>
    <mergeCell ref="K11:K13"/>
    <mergeCell ref="L11:O11"/>
    <mergeCell ref="P11:S11"/>
    <mergeCell ref="T11:V11"/>
    <mergeCell ref="B44:V44"/>
  </mergeCells>
  <printOptions horizontalCentered="1"/>
  <pageMargins left="0" right="0" top="0" bottom="0" header="0" footer="0"/>
  <pageSetup paperSize="9" scale="50"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
  <sheetViews>
    <sheetView zoomScale="70" zoomScaleNormal="70" workbookViewId="0">
      <selection activeCell="B9" sqref="B9"/>
    </sheetView>
  </sheetViews>
  <sheetFormatPr defaultRowHeight="14.25"/>
  <cols>
    <col min="1" max="1" width="21.5" style="128" customWidth="1"/>
    <col min="2" max="2" width="63.125" customWidth="1"/>
    <col min="3" max="3" width="23.625" customWidth="1"/>
    <col min="4" max="4" width="15.875" customWidth="1"/>
    <col min="5" max="5" width="14.375" style="128" customWidth="1"/>
    <col min="6" max="6" width="16.125" style="129" customWidth="1"/>
    <col min="7" max="7" width="17" customWidth="1"/>
  </cols>
  <sheetData>
    <row r="1" spans="1:7" s="6" customFormat="1" ht="18" customHeight="1">
      <c r="A1" s="485" t="s">
        <v>130</v>
      </c>
      <c r="B1" s="485"/>
      <c r="C1" s="485"/>
      <c r="D1" s="485"/>
      <c r="E1" s="485"/>
      <c r="F1" s="485"/>
      <c r="G1" s="485"/>
    </row>
    <row r="2" spans="1:7" s="8" customFormat="1" ht="27.75" customHeight="1">
      <c r="A2" s="486" t="s">
        <v>44</v>
      </c>
      <c r="B2" s="486"/>
      <c r="C2" s="486"/>
      <c r="D2" s="486"/>
      <c r="E2" s="486"/>
      <c r="F2" s="486"/>
      <c r="G2" s="486"/>
    </row>
    <row r="3" spans="1:7" s="8" customFormat="1" ht="22.5" customHeight="1">
      <c r="A3" s="485" t="s">
        <v>45</v>
      </c>
      <c r="B3" s="485"/>
      <c r="C3" s="485"/>
      <c r="D3" s="485"/>
      <c r="E3" s="485"/>
      <c r="F3" s="485"/>
      <c r="G3" s="485"/>
    </row>
    <row r="5" spans="1:7" ht="23.25">
      <c r="A5" s="444"/>
      <c r="B5" s="444"/>
      <c r="C5" s="444"/>
      <c r="D5" s="444"/>
      <c r="E5" s="444"/>
      <c r="F5" s="444"/>
      <c r="G5" s="445">
        <v>45045</v>
      </c>
    </row>
    <row r="6" spans="1:7" ht="12" customHeight="1">
      <c r="A6" s="130"/>
      <c r="B6" s="130"/>
      <c r="C6" s="130"/>
      <c r="D6" s="130"/>
      <c r="E6" s="130"/>
      <c r="F6" s="130"/>
    </row>
    <row r="7" spans="1:7" ht="42.75" customHeight="1">
      <c r="A7" s="488" t="s">
        <v>129</v>
      </c>
      <c r="B7" s="489"/>
      <c r="C7" s="489"/>
      <c r="D7" s="489"/>
      <c r="E7" s="489"/>
      <c r="F7" s="489"/>
      <c r="G7" s="490"/>
    </row>
    <row r="8" spans="1:7" ht="41.25" customHeight="1">
      <c r="A8" s="440" t="s">
        <v>118</v>
      </c>
      <c r="B8" s="440" t="s">
        <v>119</v>
      </c>
      <c r="C8" s="440" t="s">
        <v>120</v>
      </c>
      <c r="D8" s="440" t="s">
        <v>121</v>
      </c>
      <c r="E8" s="441" t="s">
        <v>122</v>
      </c>
      <c r="F8" s="442" t="s">
        <v>123</v>
      </c>
      <c r="G8" s="430"/>
    </row>
    <row r="9" spans="1:7" s="131" customFormat="1" ht="78.75" customHeight="1">
      <c r="A9" s="431">
        <v>1</v>
      </c>
      <c r="B9" s="432" t="s">
        <v>124</v>
      </c>
      <c r="C9" s="431" t="s">
        <v>125</v>
      </c>
      <c r="D9" s="431">
        <v>1</v>
      </c>
      <c r="E9" s="433">
        <v>175000</v>
      </c>
      <c r="F9" s="434">
        <f>E9*D9</f>
        <v>175000</v>
      </c>
      <c r="G9" s="429"/>
    </row>
    <row r="10" spans="1:7" s="131" customFormat="1" ht="56.25" customHeight="1">
      <c r="A10" s="431">
        <v>2</v>
      </c>
      <c r="B10" s="432" t="s">
        <v>126</v>
      </c>
      <c r="C10" s="431" t="s">
        <v>125</v>
      </c>
      <c r="D10" s="431">
        <v>1</v>
      </c>
      <c r="E10" s="433">
        <v>75000</v>
      </c>
      <c r="F10" s="434">
        <f t="shared" ref="F10:F11" si="0">E10*D10</f>
        <v>75000</v>
      </c>
      <c r="G10" s="429"/>
    </row>
    <row r="11" spans="1:7" s="131" customFormat="1" ht="18.75">
      <c r="A11" s="431"/>
      <c r="B11" s="432"/>
      <c r="C11" s="431"/>
      <c r="D11" s="431"/>
      <c r="E11" s="433"/>
      <c r="F11" s="434">
        <f t="shared" si="0"/>
        <v>0</v>
      </c>
      <c r="G11" s="429"/>
    </row>
    <row r="12" spans="1:7" s="131" customFormat="1" ht="39" customHeight="1">
      <c r="A12" s="449" t="s">
        <v>127</v>
      </c>
      <c r="B12" s="449"/>
      <c r="C12" s="449"/>
      <c r="D12" s="449"/>
      <c r="E12" s="449"/>
      <c r="F12" s="450">
        <f>SUM(F9:F11)</f>
        <v>250000</v>
      </c>
      <c r="G12" s="451"/>
    </row>
    <row r="13" spans="1:7" ht="26.25" customHeight="1">
      <c r="A13" s="435"/>
      <c r="B13" s="436"/>
      <c r="C13" s="436"/>
      <c r="D13" s="436"/>
      <c r="E13" s="437"/>
      <c r="F13" s="438"/>
      <c r="G13" s="439"/>
    </row>
    <row r="14" spans="1:7" ht="30">
      <c r="A14" s="487" t="s">
        <v>354</v>
      </c>
      <c r="B14" s="487"/>
      <c r="C14" s="487"/>
      <c r="D14" s="487"/>
      <c r="E14" s="487"/>
      <c r="F14" s="487"/>
      <c r="G14" s="487"/>
    </row>
    <row r="15" spans="1:7" ht="42.75" customHeight="1">
      <c r="A15" s="441" t="s">
        <v>355</v>
      </c>
      <c r="B15" s="441" t="s">
        <v>119</v>
      </c>
      <c r="C15" s="441" t="s">
        <v>120</v>
      </c>
      <c r="D15" s="443" t="s">
        <v>356</v>
      </c>
      <c r="E15" s="441" t="s">
        <v>357</v>
      </c>
      <c r="F15" s="441" t="s">
        <v>358</v>
      </c>
      <c r="G15" s="441" t="s">
        <v>359</v>
      </c>
    </row>
    <row r="16" spans="1:7" s="132" customFormat="1" ht="41.25" customHeight="1">
      <c r="A16" s="426">
        <v>10</v>
      </c>
      <c r="B16" s="428" t="s">
        <v>360</v>
      </c>
      <c r="C16" s="425" t="s">
        <v>361</v>
      </c>
      <c r="D16" s="426">
        <v>853.97</v>
      </c>
      <c r="E16" s="426"/>
      <c r="F16" s="425">
        <v>60</v>
      </c>
      <c r="G16" s="427">
        <f>D16*F16</f>
        <v>51238.200000000004</v>
      </c>
    </row>
    <row r="17" spans="1:7" s="132" customFormat="1" ht="41.25" customHeight="1">
      <c r="A17" s="426">
        <v>10</v>
      </c>
      <c r="B17" s="428" t="s">
        <v>362</v>
      </c>
      <c r="C17" s="425" t="s">
        <v>361</v>
      </c>
      <c r="D17" s="426">
        <v>204.08</v>
      </c>
      <c r="E17" s="426"/>
      <c r="F17" s="425">
        <v>102</v>
      </c>
      <c r="G17" s="427">
        <f>D17*F17</f>
        <v>20816.16</v>
      </c>
    </row>
    <row r="18" spans="1:7" ht="41.25" customHeight="1">
      <c r="A18" s="426">
        <v>10</v>
      </c>
      <c r="B18" s="428" t="s">
        <v>363</v>
      </c>
      <c r="C18" s="425" t="s">
        <v>361</v>
      </c>
      <c r="D18" s="426">
        <v>1233</v>
      </c>
      <c r="E18" s="426"/>
      <c r="F18" s="425"/>
      <c r="G18" s="427">
        <f>(E18+F18)*D18</f>
        <v>0</v>
      </c>
    </row>
    <row r="19" spans="1:7" ht="33" customHeight="1">
      <c r="A19" s="446"/>
      <c r="B19" s="447" t="s">
        <v>364</v>
      </c>
      <c r="C19" s="447"/>
      <c r="D19" s="447"/>
      <c r="E19" s="447"/>
      <c r="F19" s="447"/>
      <c r="G19" s="448">
        <f>SUM(G16:G18)</f>
        <v>72054.36</v>
      </c>
    </row>
  </sheetData>
  <mergeCells count="5">
    <mergeCell ref="A3:G3"/>
    <mergeCell ref="A1:G1"/>
    <mergeCell ref="A2:G2"/>
    <mergeCell ref="A14:G14"/>
    <mergeCell ref="A7:G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H191"/>
  <sheetViews>
    <sheetView zoomScale="30" zoomScaleNormal="30" zoomScaleSheetLayoutView="30" workbookViewId="0">
      <selection activeCell="Q21" sqref="Q21"/>
    </sheetView>
  </sheetViews>
  <sheetFormatPr defaultColWidth="8" defaultRowHeight="33"/>
  <cols>
    <col min="1" max="1" width="19.875" style="268" customWidth="1"/>
    <col min="2" max="2" width="163.375" style="267" customWidth="1"/>
    <col min="3" max="3" width="25.5" style="266" customWidth="1"/>
    <col min="4" max="4" width="23.75" style="266" customWidth="1"/>
    <col min="5" max="5" width="34" style="266" customWidth="1"/>
    <col min="6" max="6" width="35.75" style="266" customWidth="1"/>
    <col min="7" max="7" width="24.875" style="266" customWidth="1"/>
    <col min="8" max="8" width="29.75" style="266" customWidth="1"/>
    <col min="9" max="16384" width="8" style="266"/>
  </cols>
  <sheetData>
    <row r="1" spans="1:8" ht="85.5" customHeight="1">
      <c r="A1" s="509" t="s">
        <v>345</v>
      </c>
      <c r="B1" s="509"/>
      <c r="C1" s="509"/>
      <c r="D1" s="509"/>
      <c r="E1" s="509"/>
      <c r="F1" s="509"/>
      <c r="G1" s="509"/>
      <c r="H1" s="509"/>
    </row>
    <row r="2" spans="1:8" ht="95.25" customHeight="1">
      <c r="A2" s="509" t="s">
        <v>161</v>
      </c>
      <c r="B2" s="509"/>
      <c r="C2" s="509"/>
      <c r="D2" s="509"/>
      <c r="E2" s="509"/>
      <c r="F2" s="509"/>
      <c r="G2" s="509"/>
      <c r="H2" s="509"/>
    </row>
    <row r="3" spans="1:8" ht="57.75" customHeight="1">
      <c r="A3" s="491" t="s">
        <v>323</v>
      </c>
      <c r="B3" s="491" t="s">
        <v>0</v>
      </c>
      <c r="C3" s="491" t="s">
        <v>120</v>
      </c>
      <c r="D3" s="491" t="s">
        <v>7</v>
      </c>
      <c r="E3" s="493" t="s">
        <v>149</v>
      </c>
      <c r="F3" s="510" t="s">
        <v>322</v>
      </c>
      <c r="G3" s="493"/>
      <c r="H3" s="511"/>
    </row>
    <row r="4" spans="1:8" ht="57.75" customHeight="1">
      <c r="A4" s="492"/>
      <c r="B4" s="492"/>
      <c r="C4" s="492"/>
      <c r="D4" s="492"/>
      <c r="E4" s="494"/>
      <c r="F4" s="510"/>
      <c r="G4" s="494"/>
      <c r="H4" s="511"/>
    </row>
    <row r="5" spans="1:8" ht="252.75" customHeight="1">
      <c r="A5" s="331">
        <v>2</v>
      </c>
      <c r="B5" s="300" t="s">
        <v>321</v>
      </c>
      <c r="C5" s="330"/>
      <c r="D5" s="332"/>
      <c r="E5" s="332"/>
      <c r="F5" s="332"/>
      <c r="G5" s="332"/>
      <c r="H5" s="332"/>
    </row>
    <row r="6" spans="1:8" ht="57.75" customHeight="1">
      <c r="A6" s="329"/>
      <c r="B6" s="328"/>
      <c r="C6" s="327" t="s">
        <v>218</v>
      </c>
      <c r="D6" s="326"/>
      <c r="E6" s="326">
        <v>853.97</v>
      </c>
      <c r="F6" s="326">
        <f>SUM(E6:E6)</f>
        <v>853.97</v>
      </c>
      <c r="G6" s="326"/>
      <c r="H6" s="326"/>
    </row>
    <row r="7" spans="1:8" ht="237" customHeight="1">
      <c r="A7" s="331">
        <v>3</v>
      </c>
      <c r="B7" s="300" t="s">
        <v>320</v>
      </c>
      <c r="C7" s="330"/>
      <c r="D7" s="326"/>
      <c r="E7" s="326"/>
      <c r="F7" s="326"/>
      <c r="G7" s="326"/>
      <c r="H7" s="326"/>
    </row>
    <row r="8" spans="1:8" ht="57.75" customHeight="1">
      <c r="A8" s="329"/>
      <c r="B8" s="328"/>
      <c r="C8" s="327" t="s">
        <v>218</v>
      </c>
      <c r="D8" s="326"/>
      <c r="E8" s="326">
        <v>204.08</v>
      </c>
      <c r="F8" s="326">
        <f>SUM(E8:E8)</f>
        <v>204.08</v>
      </c>
      <c r="G8" s="326"/>
      <c r="H8" s="326"/>
    </row>
    <row r="9" spans="1:8" ht="57.75" customHeight="1">
      <c r="A9" s="398"/>
      <c r="B9" s="399"/>
      <c r="C9" s="400"/>
      <c r="D9" s="400"/>
      <c r="E9" s="400"/>
      <c r="F9" s="400"/>
      <c r="G9" s="400"/>
      <c r="H9" s="400"/>
    </row>
    <row r="10" spans="1:8" ht="60">
      <c r="A10" s="499" t="s">
        <v>164</v>
      </c>
      <c r="B10" s="500"/>
      <c r="C10" s="500"/>
      <c r="D10" s="500"/>
      <c r="E10" s="500"/>
      <c r="F10" s="500"/>
      <c r="G10" s="500"/>
      <c r="H10" s="501"/>
    </row>
    <row r="11" spans="1:8" ht="45">
      <c r="A11" s="502" t="s">
        <v>163</v>
      </c>
      <c r="B11" s="503"/>
      <c r="C11" s="503"/>
      <c r="D11" s="503"/>
      <c r="E11" s="503"/>
      <c r="F11" s="503"/>
      <c r="G11" s="503"/>
      <c r="H11" s="504"/>
    </row>
    <row r="12" spans="1:8" ht="35.25">
      <c r="A12" s="505"/>
      <c r="B12" s="506"/>
      <c r="C12" s="506"/>
      <c r="D12" s="506"/>
      <c r="E12" s="506"/>
      <c r="F12" s="506"/>
      <c r="G12" s="506"/>
      <c r="H12" s="507"/>
    </row>
    <row r="13" spans="1:8" ht="33.75">
      <c r="A13" s="508"/>
      <c r="B13" s="508"/>
      <c r="C13" s="508"/>
      <c r="D13" s="508"/>
      <c r="E13" s="508"/>
      <c r="F13" s="508"/>
      <c r="G13" s="508"/>
      <c r="H13" s="508"/>
    </row>
    <row r="14" spans="1:8" ht="37.5">
      <c r="A14" s="497" t="s">
        <v>162</v>
      </c>
      <c r="B14" s="497"/>
      <c r="C14" s="495" t="s">
        <v>161</v>
      </c>
      <c r="D14" s="495"/>
      <c r="E14" s="495"/>
      <c r="F14" s="497" t="s">
        <v>160</v>
      </c>
      <c r="G14" s="497"/>
      <c r="H14" s="362">
        <v>45118</v>
      </c>
    </row>
    <row r="15" spans="1:8" ht="37.5">
      <c r="A15" s="497" t="s">
        <v>159</v>
      </c>
      <c r="B15" s="497"/>
      <c r="C15" s="495"/>
      <c r="D15" s="495"/>
      <c r="E15" s="495"/>
      <c r="F15" s="497" t="s">
        <v>158</v>
      </c>
      <c r="G15" s="497"/>
      <c r="H15" s="363"/>
    </row>
    <row r="16" spans="1:8" ht="37.5">
      <c r="A16" s="497" t="s">
        <v>157</v>
      </c>
      <c r="B16" s="497"/>
      <c r="C16" s="495"/>
      <c r="D16" s="495"/>
      <c r="E16" s="495"/>
      <c r="F16" s="498" t="s">
        <v>156</v>
      </c>
      <c r="G16" s="498"/>
      <c r="H16" s="364"/>
    </row>
    <row r="17" spans="1:8" ht="37.5">
      <c r="A17" s="495" t="s">
        <v>155</v>
      </c>
      <c r="B17" s="496" t="s">
        <v>119</v>
      </c>
      <c r="C17" s="496" t="s">
        <v>120</v>
      </c>
      <c r="D17" s="496" t="s">
        <v>154</v>
      </c>
      <c r="E17" s="496"/>
      <c r="F17" s="496"/>
      <c r="G17" s="496"/>
      <c r="H17" s="495" t="s">
        <v>153</v>
      </c>
    </row>
    <row r="18" spans="1:8" ht="37.5">
      <c r="A18" s="495"/>
      <c r="B18" s="496"/>
      <c r="C18" s="496"/>
      <c r="D18" s="365" t="s">
        <v>7</v>
      </c>
      <c r="E18" s="365" t="s">
        <v>152</v>
      </c>
      <c r="F18" s="365" t="s">
        <v>173</v>
      </c>
      <c r="G18" s="365" t="s">
        <v>151</v>
      </c>
      <c r="H18" s="495"/>
    </row>
    <row r="19" spans="1:8" ht="41.25">
      <c r="A19" s="287"/>
      <c r="B19" s="298" t="s">
        <v>149</v>
      </c>
      <c r="C19" s="290"/>
      <c r="D19" s="290"/>
      <c r="E19" s="290"/>
      <c r="F19" s="290"/>
      <c r="G19" s="290"/>
      <c r="H19" s="291"/>
    </row>
    <row r="20" spans="1:8" ht="35.25">
      <c r="A20" s="286"/>
      <c r="B20" s="285"/>
      <c r="C20" s="283"/>
      <c r="D20" s="290"/>
      <c r="E20" s="290"/>
      <c r="F20" s="290"/>
      <c r="G20" s="290"/>
      <c r="H20" s="291"/>
    </row>
    <row r="21" spans="1:8" ht="379.5" customHeight="1">
      <c r="A21" s="346">
        <v>10</v>
      </c>
      <c r="B21" s="300" t="s">
        <v>50</v>
      </c>
      <c r="C21" s="301"/>
      <c r="D21" s="290"/>
      <c r="E21" s="290"/>
      <c r="F21" s="290"/>
      <c r="G21" s="290"/>
      <c r="H21" s="291"/>
    </row>
    <row r="22" spans="1:8" ht="107.25" customHeight="1">
      <c r="A22" s="301"/>
      <c r="B22" s="297" t="s">
        <v>275</v>
      </c>
      <c r="C22" s="301"/>
      <c r="D22" s="290"/>
      <c r="E22" s="290"/>
      <c r="F22" s="290"/>
      <c r="G22" s="290"/>
      <c r="H22" s="291"/>
    </row>
    <row r="23" spans="1:8" s="410" customFormat="1" ht="47.25" customHeight="1">
      <c r="A23" s="309"/>
      <c r="B23" s="308" t="s">
        <v>276</v>
      </c>
      <c r="C23" s="309"/>
      <c r="D23" s="310">
        <v>2</v>
      </c>
      <c r="E23" s="310">
        <v>1</v>
      </c>
      <c r="F23" s="310">
        <v>0.33</v>
      </c>
      <c r="G23" s="310">
        <v>0.5</v>
      </c>
      <c r="H23" s="311">
        <f t="shared" ref="H23:H26" si="0">(E23+F23)*D23*G23</f>
        <v>1.33</v>
      </c>
    </row>
    <row r="24" spans="1:8" s="410" customFormat="1" ht="47.25" customHeight="1">
      <c r="A24" s="309"/>
      <c r="B24" s="308" t="s">
        <v>277</v>
      </c>
      <c r="C24" s="309"/>
      <c r="D24" s="310">
        <v>2</v>
      </c>
      <c r="E24" s="310">
        <v>1</v>
      </c>
      <c r="F24" s="310">
        <v>0.33</v>
      </c>
      <c r="G24" s="310">
        <v>11.66</v>
      </c>
      <c r="H24" s="311">
        <f t="shared" si="0"/>
        <v>31.015600000000003</v>
      </c>
    </row>
    <row r="25" spans="1:8" s="410" customFormat="1" ht="47.25" customHeight="1">
      <c r="A25" s="309"/>
      <c r="B25" s="308" t="s">
        <v>346</v>
      </c>
      <c r="C25" s="312"/>
      <c r="D25" s="310">
        <v>2</v>
      </c>
      <c r="E25" s="310">
        <v>1</v>
      </c>
      <c r="F25" s="310">
        <v>0.33</v>
      </c>
      <c r="G25" s="310">
        <v>1.54</v>
      </c>
      <c r="H25" s="311">
        <f t="shared" si="0"/>
        <v>4.0964</v>
      </c>
    </row>
    <row r="26" spans="1:8" s="410" customFormat="1" ht="47.25" customHeight="1">
      <c r="A26" s="309"/>
      <c r="B26" s="308" t="s">
        <v>277</v>
      </c>
      <c r="C26" s="309"/>
      <c r="D26" s="310">
        <v>2</v>
      </c>
      <c r="E26" s="310">
        <v>1</v>
      </c>
      <c r="F26" s="310">
        <v>0.33</v>
      </c>
      <c r="G26" s="310">
        <v>2.66</v>
      </c>
      <c r="H26" s="311">
        <f t="shared" si="0"/>
        <v>7.0756000000000006</v>
      </c>
    </row>
    <row r="27" spans="1:8" s="410" customFormat="1" ht="47.25" customHeight="1">
      <c r="A27" s="309"/>
      <c r="B27" s="308" t="s">
        <v>278</v>
      </c>
      <c r="C27" s="309"/>
      <c r="D27" s="310">
        <v>2</v>
      </c>
      <c r="E27" s="310">
        <v>1</v>
      </c>
      <c r="F27" s="310">
        <v>0.33</v>
      </c>
      <c r="G27" s="310">
        <v>0</v>
      </c>
      <c r="H27" s="311">
        <v>0.33</v>
      </c>
    </row>
    <row r="28" spans="1:8" s="410" customFormat="1" ht="47.25" customHeight="1">
      <c r="A28" s="309"/>
      <c r="B28" s="308" t="s">
        <v>279</v>
      </c>
      <c r="C28" s="309"/>
      <c r="D28" s="310">
        <v>2</v>
      </c>
      <c r="E28" s="310">
        <v>0.66</v>
      </c>
      <c r="F28" s="310">
        <v>0.33</v>
      </c>
      <c r="G28" s="310">
        <v>0.5</v>
      </c>
      <c r="H28" s="311">
        <f t="shared" ref="H28:H29" si="1">(E28+F28)*D28*G28</f>
        <v>0.99</v>
      </c>
    </row>
    <row r="29" spans="1:8" s="410" customFormat="1" ht="47.25" customHeight="1">
      <c r="A29" s="309"/>
      <c r="B29" s="308" t="s">
        <v>280</v>
      </c>
      <c r="C29" s="309"/>
      <c r="D29" s="310">
        <v>2</v>
      </c>
      <c r="E29" s="310">
        <v>0.66</v>
      </c>
      <c r="F29" s="310">
        <v>0.33</v>
      </c>
      <c r="G29" s="310">
        <v>5.66</v>
      </c>
      <c r="H29" s="311">
        <f t="shared" si="1"/>
        <v>11.206799999999999</v>
      </c>
    </row>
    <row r="30" spans="1:8" s="410" customFormat="1" ht="47.25" customHeight="1">
      <c r="A30" s="309"/>
      <c r="B30" s="308" t="s">
        <v>281</v>
      </c>
      <c r="C30" s="309"/>
      <c r="D30" s="310">
        <v>2</v>
      </c>
      <c r="E30" s="310">
        <v>0.66</v>
      </c>
      <c r="F30" s="310">
        <v>0.33</v>
      </c>
      <c r="G30" s="310">
        <v>0</v>
      </c>
      <c r="H30" s="311">
        <v>0.22</v>
      </c>
    </row>
    <row r="31" spans="1:8" s="410" customFormat="1" ht="47.25" customHeight="1">
      <c r="A31" s="309"/>
      <c r="B31" s="308" t="s">
        <v>280</v>
      </c>
      <c r="C31" s="309"/>
      <c r="D31" s="310">
        <v>2</v>
      </c>
      <c r="E31" s="310">
        <v>0.66</v>
      </c>
      <c r="F31" s="310">
        <v>0.33</v>
      </c>
      <c r="G31" s="310">
        <v>1.1599999999999999</v>
      </c>
      <c r="H31" s="311">
        <f t="shared" ref="H31" si="2">(E31+F31)*D31*G31</f>
        <v>2.2967999999999997</v>
      </c>
    </row>
    <row r="32" spans="1:8" s="410" customFormat="1" ht="47.25" customHeight="1">
      <c r="A32" s="309"/>
      <c r="B32" s="308" t="s">
        <v>281</v>
      </c>
      <c r="C32" s="309"/>
      <c r="D32" s="310">
        <v>2</v>
      </c>
      <c r="E32" s="310">
        <v>0.66</v>
      </c>
      <c r="F32" s="310">
        <v>0.33</v>
      </c>
      <c r="G32" s="310">
        <v>0</v>
      </c>
      <c r="H32" s="311">
        <v>0.22</v>
      </c>
    </row>
    <row r="33" spans="1:8" s="410" customFormat="1" ht="47.25" customHeight="1">
      <c r="A33" s="309"/>
      <c r="B33" s="308" t="s">
        <v>282</v>
      </c>
      <c r="C33" s="309"/>
      <c r="D33" s="310">
        <v>2</v>
      </c>
      <c r="E33" s="310">
        <v>1</v>
      </c>
      <c r="F33" s="310">
        <v>0.5</v>
      </c>
      <c r="G33" s="310">
        <v>12.25</v>
      </c>
      <c r="H33" s="311">
        <f t="shared" ref="H33" si="3">(E33+F33)*D33*G33</f>
        <v>36.75</v>
      </c>
    </row>
    <row r="34" spans="1:8" s="410" customFormat="1" ht="47.25" customHeight="1">
      <c r="A34" s="309"/>
      <c r="B34" s="308" t="s">
        <v>283</v>
      </c>
      <c r="C34" s="309"/>
      <c r="D34" s="310">
        <v>2</v>
      </c>
      <c r="E34" s="310">
        <v>1</v>
      </c>
      <c r="F34" s="310">
        <v>0.5</v>
      </c>
      <c r="G34" s="310">
        <v>0</v>
      </c>
      <c r="H34" s="311">
        <v>0.5</v>
      </c>
    </row>
    <row r="35" spans="1:8" s="410" customFormat="1" ht="47.25" customHeight="1">
      <c r="A35" s="309"/>
      <c r="B35" s="308" t="s">
        <v>284</v>
      </c>
      <c r="C35" s="309"/>
      <c r="D35" s="310">
        <v>2</v>
      </c>
      <c r="E35" s="310">
        <v>1.1599999999999999</v>
      </c>
      <c r="F35" s="310">
        <v>0.83</v>
      </c>
      <c r="G35" s="310">
        <v>7.08</v>
      </c>
      <c r="H35" s="311">
        <f t="shared" ref="H35:H36" si="4">(E35+F35)*D35*G35</f>
        <v>28.178399999999996</v>
      </c>
    </row>
    <row r="36" spans="1:8" s="410" customFormat="1" ht="47.25" customHeight="1">
      <c r="A36" s="309"/>
      <c r="B36" s="308" t="s">
        <v>284</v>
      </c>
      <c r="C36" s="309"/>
      <c r="D36" s="310">
        <v>2</v>
      </c>
      <c r="E36" s="310">
        <v>1.1599999999999999</v>
      </c>
      <c r="F36" s="310">
        <v>0.83</v>
      </c>
      <c r="G36" s="310">
        <v>3.58</v>
      </c>
      <c r="H36" s="311">
        <f t="shared" si="4"/>
        <v>14.248399999999998</v>
      </c>
    </row>
    <row r="37" spans="1:8" s="410" customFormat="1" ht="47.25" customHeight="1">
      <c r="A37" s="309"/>
      <c r="B37" s="308" t="s">
        <v>285</v>
      </c>
      <c r="C37" s="309"/>
      <c r="D37" s="310">
        <v>2</v>
      </c>
      <c r="E37" s="310">
        <v>1.1599999999999999</v>
      </c>
      <c r="F37" s="310">
        <v>0.83</v>
      </c>
      <c r="G37" s="310">
        <v>0</v>
      </c>
      <c r="H37" s="311">
        <v>0.97</v>
      </c>
    </row>
    <row r="38" spans="1:8" s="410" customFormat="1" ht="47.25" customHeight="1">
      <c r="A38" s="309"/>
      <c r="B38" s="308" t="s">
        <v>276</v>
      </c>
      <c r="C38" s="309"/>
      <c r="D38" s="310">
        <v>2</v>
      </c>
      <c r="E38" s="310">
        <v>1</v>
      </c>
      <c r="F38" s="310">
        <v>0.33</v>
      </c>
      <c r="G38" s="310">
        <v>0.5</v>
      </c>
      <c r="H38" s="311">
        <f t="shared" ref="H38:H39" si="5">(E38+F38)*D38*G38</f>
        <v>1.33</v>
      </c>
    </row>
    <row r="39" spans="1:8" s="410" customFormat="1" ht="47.25" customHeight="1">
      <c r="A39" s="309"/>
      <c r="B39" s="308" t="s">
        <v>277</v>
      </c>
      <c r="C39" s="309"/>
      <c r="D39" s="310">
        <v>2</v>
      </c>
      <c r="E39" s="310">
        <v>1</v>
      </c>
      <c r="F39" s="310">
        <v>0.33</v>
      </c>
      <c r="G39" s="310">
        <v>4.25</v>
      </c>
      <c r="H39" s="311">
        <f t="shared" si="5"/>
        <v>11.305</v>
      </c>
    </row>
    <row r="40" spans="1:8" s="410" customFormat="1" ht="47.25" customHeight="1">
      <c r="A40" s="309"/>
      <c r="B40" s="308" t="s">
        <v>278</v>
      </c>
      <c r="C40" s="309"/>
      <c r="D40" s="310">
        <v>2</v>
      </c>
      <c r="E40" s="310">
        <v>1</v>
      </c>
      <c r="F40" s="310">
        <v>0.33</v>
      </c>
      <c r="G40" s="310">
        <v>0</v>
      </c>
      <c r="H40" s="311">
        <v>0.33</v>
      </c>
    </row>
    <row r="41" spans="1:8" s="410" customFormat="1" ht="47.25" customHeight="1">
      <c r="A41" s="309"/>
      <c r="B41" s="308" t="s">
        <v>286</v>
      </c>
      <c r="C41" s="309"/>
      <c r="D41" s="310">
        <v>2</v>
      </c>
      <c r="E41" s="310">
        <v>1</v>
      </c>
      <c r="F41" s="310">
        <v>0.66</v>
      </c>
      <c r="G41" s="310">
        <v>0.5</v>
      </c>
      <c r="H41" s="311">
        <f t="shared" ref="H41:H48" si="6">(E41+F41)*D41*G41</f>
        <v>1.6600000000000001</v>
      </c>
    </row>
    <row r="42" spans="1:8" s="410" customFormat="1" ht="47.25" customHeight="1">
      <c r="A42" s="309"/>
      <c r="B42" s="308" t="s">
        <v>287</v>
      </c>
      <c r="C42" s="309"/>
      <c r="D42" s="310">
        <v>2</v>
      </c>
      <c r="E42" s="310">
        <v>1</v>
      </c>
      <c r="F42" s="310">
        <v>0.66</v>
      </c>
      <c r="G42" s="310">
        <v>3.33</v>
      </c>
      <c r="H42" s="311">
        <f t="shared" si="6"/>
        <v>11.055600000000002</v>
      </c>
    </row>
    <row r="43" spans="1:8" s="410" customFormat="1" ht="47.25" customHeight="1">
      <c r="A43" s="309"/>
      <c r="B43" s="308" t="s">
        <v>288</v>
      </c>
      <c r="C43" s="309"/>
      <c r="D43" s="310">
        <v>2</v>
      </c>
      <c r="E43" s="310">
        <v>0.83</v>
      </c>
      <c r="F43" s="310">
        <v>0.75</v>
      </c>
      <c r="G43" s="310">
        <v>1</v>
      </c>
      <c r="H43" s="311">
        <f t="shared" si="6"/>
        <v>3.16</v>
      </c>
    </row>
    <row r="44" spans="1:8" s="410" customFormat="1" ht="47.25" customHeight="1">
      <c r="A44" s="309"/>
      <c r="B44" s="308" t="s">
        <v>289</v>
      </c>
      <c r="C44" s="309"/>
      <c r="D44" s="310">
        <v>2</v>
      </c>
      <c r="E44" s="310">
        <v>0.83</v>
      </c>
      <c r="F44" s="310">
        <v>0.66</v>
      </c>
      <c r="G44" s="310">
        <v>13.33</v>
      </c>
      <c r="H44" s="311">
        <f t="shared" si="6"/>
        <v>39.723399999999998</v>
      </c>
    </row>
    <row r="45" spans="1:8" s="410" customFormat="1" ht="47.25" customHeight="1">
      <c r="A45" s="309"/>
      <c r="B45" s="308" t="s">
        <v>290</v>
      </c>
      <c r="C45" s="309"/>
      <c r="D45" s="310">
        <v>2</v>
      </c>
      <c r="E45" s="310">
        <v>0.75</v>
      </c>
      <c r="F45" s="310">
        <v>0.66</v>
      </c>
      <c r="G45" s="310">
        <v>1</v>
      </c>
      <c r="H45" s="311">
        <f t="shared" si="6"/>
        <v>2.8200000000000003</v>
      </c>
    </row>
    <row r="46" spans="1:8" s="410" customFormat="1" ht="47.25" customHeight="1">
      <c r="A46" s="309"/>
      <c r="B46" s="308" t="s">
        <v>291</v>
      </c>
      <c r="C46" s="309"/>
      <c r="D46" s="310">
        <v>2</v>
      </c>
      <c r="E46" s="310">
        <v>0.66</v>
      </c>
      <c r="F46" s="310">
        <v>0.66</v>
      </c>
      <c r="G46" s="310">
        <v>3.75</v>
      </c>
      <c r="H46" s="311">
        <f t="shared" si="6"/>
        <v>9.9</v>
      </c>
    </row>
    <row r="47" spans="1:8" s="410" customFormat="1" ht="47.25" customHeight="1">
      <c r="A47" s="309"/>
      <c r="B47" s="308" t="s">
        <v>292</v>
      </c>
      <c r="C47" s="309"/>
      <c r="D47" s="310">
        <v>2</v>
      </c>
      <c r="E47" s="310">
        <v>0.66</v>
      </c>
      <c r="F47" s="310">
        <v>0.57999999999999996</v>
      </c>
      <c r="G47" s="310">
        <v>1</v>
      </c>
      <c r="H47" s="311">
        <f t="shared" si="6"/>
        <v>2.48</v>
      </c>
    </row>
    <row r="48" spans="1:8" s="410" customFormat="1" ht="47.25" customHeight="1">
      <c r="A48" s="309"/>
      <c r="B48" s="308" t="s">
        <v>293</v>
      </c>
      <c r="C48" s="309"/>
      <c r="D48" s="310">
        <v>2</v>
      </c>
      <c r="E48" s="310">
        <v>0.66</v>
      </c>
      <c r="F48" s="310">
        <v>0.5</v>
      </c>
      <c r="G48" s="310">
        <v>3.08</v>
      </c>
      <c r="H48" s="311">
        <f t="shared" si="6"/>
        <v>7.1456000000000008</v>
      </c>
    </row>
    <row r="49" spans="1:8" s="410" customFormat="1" ht="47.25" customHeight="1">
      <c r="A49" s="309"/>
      <c r="B49" s="308" t="s">
        <v>294</v>
      </c>
      <c r="C49" s="309"/>
      <c r="D49" s="310">
        <v>2</v>
      </c>
      <c r="E49" s="310">
        <v>0.66</v>
      </c>
      <c r="F49" s="310">
        <v>0.5</v>
      </c>
      <c r="G49" s="310">
        <v>0</v>
      </c>
      <c r="H49" s="311">
        <v>0.33</v>
      </c>
    </row>
    <row r="50" spans="1:8" s="410" customFormat="1" ht="47.25" customHeight="1">
      <c r="A50" s="309"/>
      <c r="B50" s="308" t="s">
        <v>190</v>
      </c>
      <c r="C50" s="309"/>
      <c r="D50" s="310">
        <v>2</v>
      </c>
      <c r="E50" s="310">
        <v>0.66</v>
      </c>
      <c r="F50" s="310">
        <v>0.33</v>
      </c>
      <c r="G50" s="310">
        <v>0.5</v>
      </c>
      <c r="H50" s="311">
        <f t="shared" ref="H50:H51" si="7">(E50+F50)*D50*G50</f>
        <v>0.99</v>
      </c>
    </row>
    <row r="51" spans="1:8" s="410" customFormat="1" ht="47.25" customHeight="1">
      <c r="A51" s="309"/>
      <c r="B51" s="308" t="s">
        <v>191</v>
      </c>
      <c r="C51" s="309"/>
      <c r="D51" s="310">
        <v>2</v>
      </c>
      <c r="E51" s="310">
        <v>0.66</v>
      </c>
      <c r="F51" s="310">
        <v>0.33</v>
      </c>
      <c r="G51" s="310">
        <v>6.66</v>
      </c>
      <c r="H51" s="311">
        <f t="shared" si="7"/>
        <v>13.1868</v>
      </c>
    </row>
    <row r="52" spans="1:8" s="410" customFormat="1" ht="47.25" customHeight="1">
      <c r="A52" s="309"/>
      <c r="B52" s="308" t="s">
        <v>192</v>
      </c>
      <c r="C52" s="309"/>
      <c r="D52" s="310">
        <v>2</v>
      </c>
      <c r="E52" s="310">
        <v>0.66</v>
      </c>
      <c r="F52" s="310">
        <v>0.33</v>
      </c>
      <c r="G52" s="310">
        <v>0</v>
      </c>
      <c r="H52" s="311">
        <v>0.22</v>
      </c>
    </row>
    <row r="53" spans="1:8" s="410" customFormat="1" ht="47.25" customHeight="1">
      <c r="A53" s="309"/>
      <c r="B53" s="308" t="s">
        <v>190</v>
      </c>
      <c r="C53" s="309"/>
      <c r="D53" s="310">
        <v>2</v>
      </c>
      <c r="E53" s="310">
        <v>0.66</v>
      </c>
      <c r="F53" s="310">
        <v>0.33</v>
      </c>
      <c r="G53" s="310">
        <v>0.5</v>
      </c>
      <c r="H53" s="311">
        <f t="shared" ref="H53:H54" si="8">(E53+F53)*D53*G53</f>
        <v>0.99</v>
      </c>
    </row>
    <row r="54" spans="1:8" s="410" customFormat="1" ht="47.25" customHeight="1">
      <c r="A54" s="309"/>
      <c r="B54" s="308" t="s">
        <v>191</v>
      </c>
      <c r="C54" s="309"/>
      <c r="D54" s="310">
        <v>2</v>
      </c>
      <c r="E54" s="310">
        <v>0.66</v>
      </c>
      <c r="F54" s="310">
        <v>0.33</v>
      </c>
      <c r="G54" s="310">
        <v>6.58</v>
      </c>
      <c r="H54" s="311">
        <f t="shared" si="8"/>
        <v>13.0284</v>
      </c>
    </row>
    <row r="55" spans="1:8" s="410" customFormat="1" ht="47.25" customHeight="1">
      <c r="A55" s="309"/>
      <c r="B55" s="308" t="s">
        <v>192</v>
      </c>
      <c r="C55" s="309"/>
      <c r="D55" s="310">
        <v>2</v>
      </c>
      <c r="E55" s="310">
        <v>0.66</v>
      </c>
      <c r="F55" s="310">
        <v>0.33</v>
      </c>
      <c r="G55" s="310">
        <v>0</v>
      </c>
      <c r="H55" s="311">
        <v>0.22</v>
      </c>
    </row>
    <row r="56" spans="1:8" s="410" customFormat="1" ht="47.25" customHeight="1">
      <c r="A56" s="309"/>
      <c r="B56" s="308" t="s">
        <v>190</v>
      </c>
      <c r="C56" s="309"/>
      <c r="D56" s="310">
        <v>2</v>
      </c>
      <c r="E56" s="310">
        <v>0.66</v>
      </c>
      <c r="F56" s="310">
        <v>0.33</v>
      </c>
      <c r="G56" s="310">
        <v>0.5</v>
      </c>
      <c r="H56" s="311">
        <f t="shared" ref="H56:H57" si="9">(E56+F56)*D56*G56</f>
        <v>0.99</v>
      </c>
    </row>
    <row r="57" spans="1:8" s="410" customFormat="1" ht="47.25" customHeight="1">
      <c r="A57" s="309"/>
      <c r="B57" s="308" t="s">
        <v>191</v>
      </c>
      <c r="C57" s="309"/>
      <c r="D57" s="310">
        <v>2</v>
      </c>
      <c r="E57" s="310">
        <v>0.66</v>
      </c>
      <c r="F57" s="310">
        <v>0.33</v>
      </c>
      <c r="G57" s="310">
        <v>7.33</v>
      </c>
      <c r="H57" s="311">
        <f t="shared" si="9"/>
        <v>14.513400000000001</v>
      </c>
    </row>
    <row r="58" spans="1:8" s="410" customFormat="1" ht="47.25" customHeight="1">
      <c r="A58" s="309"/>
      <c r="B58" s="308" t="s">
        <v>192</v>
      </c>
      <c r="C58" s="309"/>
      <c r="D58" s="310">
        <v>2</v>
      </c>
      <c r="E58" s="310">
        <v>0.66</v>
      </c>
      <c r="F58" s="310">
        <v>0.33</v>
      </c>
      <c r="G58" s="310">
        <v>0</v>
      </c>
      <c r="H58" s="311">
        <v>0.22</v>
      </c>
    </row>
    <row r="59" spans="1:8" s="410" customFormat="1" ht="47.25" customHeight="1">
      <c r="A59" s="309"/>
      <c r="B59" s="308" t="s">
        <v>190</v>
      </c>
      <c r="C59" s="309"/>
      <c r="D59" s="310">
        <v>2</v>
      </c>
      <c r="E59" s="310">
        <v>0.66</v>
      </c>
      <c r="F59" s="310">
        <v>0.33</v>
      </c>
      <c r="G59" s="310">
        <v>0.5</v>
      </c>
      <c r="H59" s="311">
        <f t="shared" ref="H59:H60" si="10">(E59+F59)*D59*G59</f>
        <v>0.99</v>
      </c>
    </row>
    <row r="60" spans="1:8" s="410" customFormat="1" ht="47.25" customHeight="1">
      <c r="A60" s="309"/>
      <c r="B60" s="308" t="s">
        <v>191</v>
      </c>
      <c r="C60" s="309"/>
      <c r="D60" s="310">
        <v>2</v>
      </c>
      <c r="E60" s="310">
        <v>0.66</v>
      </c>
      <c r="F60" s="310">
        <v>0.33</v>
      </c>
      <c r="G60" s="310">
        <v>13.5</v>
      </c>
      <c r="H60" s="311">
        <f t="shared" si="10"/>
        <v>26.73</v>
      </c>
    </row>
    <row r="61" spans="1:8" s="410" customFormat="1" ht="47.25" customHeight="1">
      <c r="A61" s="309"/>
      <c r="B61" s="308" t="s">
        <v>192</v>
      </c>
      <c r="C61" s="309"/>
      <c r="D61" s="310">
        <v>2</v>
      </c>
      <c r="E61" s="310">
        <v>0.66</v>
      </c>
      <c r="F61" s="310">
        <v>0.33</v>
      </c>
      <c r="G61" s="310">
        <v>0</v>
      </c>
      <c r="H61" s="311">
        <v>0.22</v>
      </c>
    </row>
    <row r="62" spans="1:8" s="410" customFormat="1" ht="47.25" customHeight="1">
      <c r="A62" s="309"/>
      <c r="B62" s="308" t="s">
        <v>220</v>
      </c>
      <c r="C62" s="309"/>
      <c r="D62" s="310">
        <v>2</v>
      </c>
      <c r="E62" s="310">
        <v>0.66</v>
      </c>
      <c r="F62" s="310">
        <v>0.5</v>
      </c>
      <c r="G62" s="310">
        <v>0.5</v>
      </c>
      <c r="H62" s="311">
        <f t="shared" ref="H62:H65" si="11">(E62+F62)*D62*G62</f>
        <v>1.1600000000000001</v>
      </c>
    </row>
    <row r="63" spans="1:8" s="410" customFormat="1" ht="47.25" customHeight="1">
      <c r="A63" s="309"/>
      <c r="B63" s="308" t="s">
        <v>221</v>
      </c>
      <c r="C63" s="309"/>
      <c r="D63" s="310">
        <v>2</v>
      </c>
      <c r="E63" s="310">
        <v>0.66</v>
      </c>
      <c r="F63" s="310">
        <v>0.5</v>
      </c>
      <c r="G63" s="310">
        <v>8.08</v>
      </c>
      <c r="H63" s="311">
        <f t="shared" si="11"/>
        <v>18.745600000000003</v>
      </c>
    </row>
    <row r="64" spans="1:8" s="410" customFormat="1" ht="47.25" customHeight="1">
      <c r="A64" s="309"/>
      <c r="B64" s="308" t="s">
        <v>231</v>
      </c>
      <c r="C64" s="309"/>
      <c r="D64" s="310">
        <v>2</v>
      </c>
      <c r="E64" s="310">
        <v>0.57999999999999996</v>
      </c>
      <c r="F64" s="310">
        <v>0.5</v>
      </c>
      <c r="G64" s="310">
        <v>1</v>
      </c>
      <c r="H64" s="311">
        <f t="shared" si="11"/>
        <v>2.16</v>
      </c>
    </row>
    <row r="65" spans="1:8" s="410" customFormat="1" ht="47.25" customHeight="1">
      <c r="A65" s="309"/>
      <c r="B65" s="308" t="s">
        <v>191</v>
      </c>
      <c r="C65" s="309"/>
      <c r="D65" s="310">
        <v>2</v>
      </c>
      <c r="E65" s="310">
        <v>0.66</v>
      </c>
      <c r="F65" s="310">
        <v>0.33</v>
      </c>
      <c r="G65" s="310">
        <v>5.41</v>
      </c>
      <c r="H65" s="311">
        <f t="shared" si="11"/>
        <v>10.7118</v>
      </c>
    </row>
    <row r="66" spans="1:8" s="410" customFormat="1" ht="47.25" customHeight="1">
      <c r="A66" s="309"/>
      <c r="B66" s="308" t="s">
        <v>192</v>
      </c>
      <c r="C66" s="309"/>
      <c r="D66" s="310">
        <v>2</v>
      </c>
      <c r="E66" s="310">
        <v>0.66</v>
      </c>
      <c r="F66" s="310">
        <v>0.33</v>
      </c>
      <c r="G66" s="310">
        <v>0</v>
      </c>
      <c r="H66" s="311">
        <v>0.22</v>
      </c>
    </row>
    <row r="67" spans="1:8" s="410" customFormat="1" ht="47.25" customHeight="1">
      <c r="A67" s="309"/>
      <c r="B67" s="308" t="s">
        <v>190</v>
      </c>
      <c r="C67" s="309"/>
      <c r="D67" s="310">
        <v>2</v>
      </c>
      <c r="E67" s="310">
        <v>0.66</v>
      </c>
      <c r="F67" s="310">
        <v>0.33</v>
      </c>
      <c r="G67" s="310">
        <v>0.5</v>
      </c>
      <c r="H67" s="311">
        <f t="shared" ref="H67:H68" si="12">(E67+F67)*D67*G67</f>
        <v>0.99</v>
      </c>
    </row>
    <row r="68" spans="1:8" s="410" customFormat="1" ht="47.25" customHeight="1">
      <c r="A68" s="309"/>
      <c r="B68" s="308" t="s">
        <v>191</v>
      </c>
      <c r="C68" s="309"/>
      <c r="D68" s="310">
        <v>2</v>
      </c>
      <c r="E68" s="310">
        <v>0.66</v>
      </c>
      <c r="F68" s="310">
        <v>0.33</v>
      </c>
      <c r="G68" s="310">
        <v>1.33</v>
      </c>
      <c r="H68" s="311">
        <f t="shared" si="12"/>
        <v>2.6334</v>
      </c>
    </row>
    <row r="69" spans="1:8" s="410" customFormat="1" ht="47.25" customHeight="1">
      <c r="A69" s="309"/>
      <c r="B69" s="308" t="s">
        <v>192</v>
      </c>
      <c r="C69" s="309"/>
      <c r="D69" s="310">
        <v>2</v>
      </c>
      <c r="E69" s="310">
        <v>0.66</v>
      </c>
      <c r="F69" s="310">
        <v>0.33</v>
      </c>
      <c r="G69" s="310">
        <v>0</v>
      </c>
      <c r="H69" s="311">
        <v>0.22</v>
      </c>
    </row>
    <row r="70" spans="1:8" s="410" customFormat="1" ht="47.25" customHeight="1">
      <c r="A70" s="309"/>
      <c r="B70" s="308" t="s">
        <v>190</v>
      </c>
      <c r="C70" s="309"/>
      <c r="D70" s="310">
        <v>2</v>
      </c>
      <c r="E70" s="310">
        <v>0.66</v>
      </c>
      <c r="F70" s="310">
        <v>0.33</v>
      </c>
      <c r="G70" s="310">
        <v>0.5</v>
      </c>
      <c r="H70" s="311">
        <f t="shared" ref="H70:H71" si="13">(E70+F70)*D70*G70</f>
        <v>0.99</v>
      </c>
    </row>
    <row r="71" spans="1:8" s="410" customFormat="1" ht="47.25" customHeight="1">
      <c r="A71" s="309"/>
      <c r="B71" s="308" t="s">
        <v>191</v>
      </c>
      <c r="C71" s="309"/>
      <c r="D71" s="310">
        <v>2</v>
      </c>
      <c r="E71" s="310">
        <v>0.66</v>
      </c>
      <c r="F71" s="310">
        <v>0.33</v>
      </c>
      <c r="G71" s="310">
        <v>1.33</v>
      </c>
      <c r="H71" s="311">
        <f t="shared" si="13"/>
        <v>2.6334</v>
      </c>
    </row>
    <row r="72" spans="1:8" s="410" customFormat="1" ht="47.25" customHeight="1">
      <c r="A72" s="309"/>
      <c r="B72" s="308" t="s">
        <v>192</v>
      </c>
      <c r="C72" s="309"/>
      <c r="D72" s="310">
        <v>2</v>
      </c>
      <c r="E72" s="310">
        <v>0.66</v>
      </c>
      <c r="F72" s="310">
        <v>0.33</v>
      </c>
      <c r="G72" s="310">
        <v>0</v>
      </c>
      <c r="H72" s="311">
        <v>0.22</v>
      </c>
    </row>
    <row r="73" spans="1:8" s="410" customFormat="1" ht="47.25" customHeight="1">
      <c r="A73" s="309"/>
      <c r="B73" s="308" t="s">
        <v>190</v>
      </c>
      <c r="C73" s="309"/>
      <c r="D73" s="310">
        <v>2</v>
      </c>
      <c r="E73" s="310">
        <v>0.66</v>
      </c>
      <c r="F73" s="310">
        <v>0.33</v>
      </c>
      <c r="G73" s="310">
        <v>0.5</v>
      </c>
      <c r="H73" s="311">
        <f t="shared" ref="H73:H74" si="14">(E73+F73)*D73*G73</f>
        <v>0.99</v>
      </c>
    </row>
    <row r="74" spans="1:8" s="410" customFormat="1" ht="47.25" customHeight="1">
      <c r="A74" s="309"/>
      <c r="B74" s="308" t="s">
        <v>191</v>
      </c>
      <c r="C74" s="309"/>
      <c r="D74" s="310">
        <v>2</v>
      </c>
      <c r="E74" s="310">
        <v>0.66</v>
      </c>
      <c r="F74" s="310">
        <v>0.33</v>
      </c>
      <c r="G74" s="310">
        <v>3.16</v>
      </c>
      <c r="H74" s="311">
        <f t="shared" si="14"/>
        <v>6.2568000000000001</v>
      </c>
    </row>
    <row r="75" spans="1:8" s="410" customFormat="1" ht="47.25" customHeight="1">
      <c r="A75" s="309"/>
      <c r="B75" s="308" t="s">
        <v>192</v>
      </c>
      <c r="C75" s="309"/>
      <c r="D75" s="310">
        <v>2</v>
      </c>
      <c r="E75" s="310">
        <v>0.66</v>
      </c>
      <c r="F75" s="310">
        <v>0.33</v>
      </c>
      <c r="G75" s="310">
        <v>0</v>
      </c>
      <c r="H75" s="311">
        <v>0.22</v>
      </c>
    </row>
    <row r="76" spans="1:8" s="410" customFormat="1" ht="47.25" customHeight="1">
      <c r="A76" s="309"/>
      <c r="B76" s="308" t="s">
        <v>295</v>
      </c>
      <c r="C76" s="309"/>
      <c r="D76" s="310">
        <v>2</v>
      </c>
      <c r="E76" s="310">
        <v>1.1599999999999999</v>
      </c>
      <c r="F76" s="310">
        <v>0.33</v>
      </c>
      <c r="G76" s="310">
        <v>0.5</v>
      </c>
      <c r="H76" s="311">
        <f t="shared" ref="H76:H77" si="15">(E76+F76)*D76*G76</f>
        <v>1.49</v>
      </c>
    </row>
    <row r="77" spans="1:8" s="410" customFormat="1" ht="47.25" customHeight="1">
      <c r="A77" s="309"/>
      <c r="B77" s="308" t="s">
        <v>296</v>
      </c>
      <c r="C77" s="309"/>
      <c r="D77" s="310">
        <v>2</v>
      </c>
      <c r="E77" s="310">
        <v>1.1599999999999999</v>
      </c>
      <c r="F77" s="310">
        <v>0.33</v>
      </c>
      <c r="G77" s="310">
        <v>10.25</v>
      </c>
      <c r="H77" s="311">
        <f t="shared" si="15"/>
        <v>30.544999999999998</v>
      </c>
    </row>
    <row r="78" spans="1:8" s="410" customFormat="1" ht="47.25" customHeight="1">
      <c r="A78" s="309"/>
      <c r="B78" s="308" t="s">
        <v>297</v>
      </c>
      <c r="C78" s="309"/>
      <c r="D78" s="310">
        <v>2</v>
      </c>
      <c r="E78" s="310">
        <v>1.1599999999999999</v>
      </c>
      <c r="F78" s="310">
        <v>0.33</v>
      </c>
      <c r="G78" s="310">
        <v>0</v>
      </c>
      <c r="H78" s="311">
        <v>0.38</v>
      </c>
    </row>
    <row r="79" spans="1:8" s="410" customFormat="1" ht="47.25" customHeight="1">
      <c r="A79" s="309"/>
      <c r="B79" s="308" t="s">
        <v>295</v>
      </c>
      <c r="C79" s="309"/>
      <c r="D79" s="310">
        <v>2</v>
      </c>
      <c r="E79" s="310">
        <v>1.1599999999999999</v>
      </c>
      <c r="F79" s="310">
        <v>0.33</v>
      </c>
      <c r="G79" s="310">
        <v>0.5</v>
      </c>
      <c r="H79" s="311">
        <f t="shared" ref="H79:H82" si="16">(E79+F79)*D79*G79</f>
        <v>1.49</v>
      </c>
    </row>
    <row r="80" spans="1:8" s="410" customFormat="1" ht="47.25" customHeight="1">
      <c r="A80" s="309"/>
      <c r="B80" s="308" t="s">
        <v>296</v>
      </c>
      <c r="C80" s="309"/>
      <c r="D80" s="310">
        <v>2</v>
      </c>
      <c r="E80" s="310">
        <v>1.1599999999999999</v>
      </c>
      <c r="F80" s="310">
        <v>0.33</v>
      </c>
      <c r="G80" s="310">
        <v>0.33</v>
      </c>
      <c r="H80" s="311">
        <f t="shared" si="16"/>
        <v>0.98340000000000005</v>
      </c>
    </row>
    <row r="81" spans="1:8" s="410" customFormat="1" ht="47.25" customHeight="1">
      <c r="A81" s="309"/>
      <c r="B81" s="308" t="s">
        <v>347</v>
      </c>
      <c r="C81" s="312"/>
      <c r="D81" s="310">
        <v>2</v>
      </c>
      <c r="E81" s="310">
        <v>1.1599999999999999</v>
      </c>
      <c r="F81" s="310">
        <v>0.33</v>
      </c>
      <c r="G81" s="310">
        <v>1.66</v>
      </c>
      <c r="H81" s="311">
        <f t="shared" si="16"/>
        <v>4.9467999999999996</v>
      </c>
    </row>
    <row r="82" spans="1:8" s="410" customFormat="1" ht="47.25" customHeight="1">
      <c r="A82" s="309"/>
      <c r="B82" s="308" t="s">
        <v>296</v>
      </c>
      <c r="C82" s="309"/>
      <c r="D82" s="310">
        <v>2</v>
      </c>
      <c r="E82" s="310">
        <v>1.1599999999999999</v>
      </c>
      <c r="F82" s="310">
        <v>0.33</v>
      </c>
      <c r="G82" s="310">
        <v>4.58</v>
      </c>
      <c r="H82" s="311">
        <f t="shared" si="16"/>
        <v>13.648400000000001</v>
      </c>
    </row>
    <row r="83" spans="1:8" s="410" customFormat="1" ht="47.25" customHeight="1">
      <c r="A83" s="309"/>
      <c r="B83" s="308" t="s">
        <v>297</v>
      </c>
      <c r="C83" s="309"/>
      <c r="D83" s="310">
        <v>2</v>
      </c>
      <c r="E83" s="310">
        <v>1.1599999999999999</v>
      </c>
      <c r="F83" s="310">
        <v>0.33</v>
      </c>
      <c r="G83" s="310">
        <v>0</v>
      </c>
      <c r="H83" s="311">
        <v>0.38</v>
      </c>
    </row>
    <row r="84" spans="1:8" s="410" customFormat="1" ht="47.25" customHeight="1">
      <c r="A84" s="309"/>
      <c r="B84" s="308" t="s">
        <v>298</v>
      </c>
      <c r="C84" s="309"/>
      <c r="D84" s="310">
        <v>2</v>
      </c>
      <c r="E84" s="310">
        <v>1.1599999999999999</v>
      </c>
      <c r="F84" s="310">
        <v>0.66</v>
      </c>
      <c r="G84" s="310">
        <v>1.66</v>
      </c>
      <c r="H84" s="311">
        <f t="shared" ref="H84:H86" si="17">(E84+F84)*D84*G84</f>
        <v>6.0423999999999989</v>
      </c>
    </row>
    <row r="85" spans="1:8" s="410" customFormat="1" ht="47.25" customHeight="1">
      <c r="A85" s="309"/>
      <c r="B85" s="308" t="s">
        <v>347</v>
      </c>
      <c r="C85" s="312"/>
      <c r="D85" s="310">
        <v>2</v>
      </c>
      <c r="E85" s="310">
        <v>1.1599999999999999</v>
      </c>
      <c r="F85" s="310">
        <v>0.33</v>
      </c>
      <c r="G85" s="310">
        <v>1.66</v>
      </c>
      <c r="H85" s="311">
        <f t="shared" si="17"/>
        <v>4.9467999999999996</v>
      </c>
    </row>
    <row r="86" spans="1:8" s="410" customFormat="1" ht="47.25" customHeight="1">
      <c r="A86" s="309"/>
      <c r="B86" s="308" t="s">
        <v>298</v>
      </c>
      <c r="C86" s="309"/>
      <c r="D86" s="310">
        <v>2</v>
      </c>
      <c r="E86" s="310">
        <v>1.1599999999999999</v>
      </c>
      <c r="F86" s="310">
        <v>0.66</v>
      </c>
      <c r="G86" s="310">
        <v>6.08</v>
      </c>
      <c r="H86" s="311">
        <f t="shared" si="17"/>
        <v>22.1312</v>
      </c>
    </row>
    <row r="87" spans="1:8" s="410" customFormat="1" ht="47.25" customHeight="1">
      <c r="A87" s="309"/>
      <c r="B87" s="308" t="s">
        <v>299</v>
      </c>
      <c r="C87" s="309"/>
      <c r="D87" s="310">
        <v>2</v>
      </c>
      <c r="E87" s="310">
        <v>1.1599999999999999</v>
      </c>
      <c r="F87" s="310">
        <v>0.66</v>
      </c>
      <c r="G87" s="310">
        <v>0</v>
      </c>
      <c r="H87" s="311">
        <v>0.78</v>
      </c>
    </row>
    <row r="88" spans="1:8" s="410" customFormat="1" ht="47.25" customHeight="1">
      <c r="A88" s="309"/>
      <c r="B88" s="308" t="s">
        <v>300</v>
      </c>
      <c r="C88" s="309"/>
      <c r="D88" s="310">
        <v>2</v>
      </c>
      <c r="E88" s="310">
        <v>0.83</v>
      </c>
      <c r="F88" s="310">
        <v>0.83</v>
      </c>
      <c r="G88" s="310">
        <v>2.75</v>
      </c>
      <c r="H88" s="311">
        <f t="shared" ref="H88:H100" si="18">(E88+F88)*D88*G88</f>
        <v>9.129999999999999</v>
      </c>
    </row>
    <row r="89" spans="1:8" s="410" customFormat="1" ht="47.25" customHeight="1">
      <c r="A89" s="309"/>
      <c r="B89" s="308" t="s">
        <v>348</v>
      </c>
      <c r="C89" s="312"/>
      <c r="D89" s="310">
        <v>2</v>
      </c>
      <c r="E89" s="310">
        <v>0.83</v>
      </c>
      <c r="F89" s="310">
        <v>0.83</v>
      </c>
      <c r="G89" s="310">
        <v>1.41</v>
      </c>
      <c r="H89" s="311">
        <f t="shared" si="18"/>
        <v>4.6811999999999996</v>
      </c>
    </row>
    <row r="90" spans="1:8" s="410" customFormat="1" ht="47.25" customHeight="1">
      <c r="A90" s="309"/>
      <c r="B90" s="308" t="s">
        <v>300</v>
      </c>
      <c r="C90" s="309"/>
      <c r="D90" s="310">
        <v>2</v>
      </c>
      <c r="E90" s="310">
        <v>0.83</v>
      </c>
      <c r="F90" s="310">
        <v>0.83</v>
      </c>
      <c r="G90" s="310">
        <v>7.83</v>
      </c>
      <c r="H90" s="311">
        <f t="shared" si="18"/>
        <v>25.9956</v>
      </c>
    </row>
    <row r="91" spans="1:8" s="410" customFormat="1" ht="47.25" customHeight="1">
      <c r="A91" s="309"/>
      <c r="B91" s="308" t="s">
        <v>348</v>
      </c>
      <c r="C91" s="312"/>
      <c r="D91" s="310">
        <v>2</v>
      </c>
      <c r="E91" s="310">
        <v>0.83</v>
      </c>
      <c r="F91" s="310">
        <v>0.83</v>
      </c>
      <c r="G91" s="310">
        <v>1.41</v>
      </c>
      <c r="H91" s="311">
        <f t="shared" si="18"/>
        <v>4.6811999999999996</v>
      </c>
    </row>
    <row r="92" spans="1:8" s="410" customFormat="1" ht="47.25" customHeight="1">
      <c r="A92" s="309"/>
      <c r="B92" s="308" t="s">
        <v>300</v>
      </c>
      <c r="C92" s="309"/>
      <c r="D92" s="310">
        <v>2</v>
      </c>
      <c r="E92" s="310">
        <v>0.83</v>
      </c>
      <c r="F92" s="310">
        <v>0.83</v>
      </c>
      <c r="G92" s="310">
        <v>2.58</v>
      </c>
      <c r="H92" s="311">
        <f t="shared" si="18"/>
        <v>8.5655999999999999</v>
      </c>
    </row>
    <row r="93" spans="1:8" s="410" customFormat="1" ht="47.25" customHeight="1">
      <c r="A93" s="309"/>
      <c r="B93" s="308" t="s">
        <v>301</v>
      </c>
      <c r="C93" s="309"/>
      <c r="D93" s="310">
        <v>2</v>
      </c>
      <c r="E93" s="310">
        <v>1.1599999999999999</v>
      </c>
      <c r="F93" s="310">
        <v>0.66</v>
      </c>
      <c r="G93" s="310">
        <v>0.5</v>
      </c>
      <c r="H93" s="311">
        <f t="shared" si="18"/>
        <v>1.8199999999999998</v>
      </c>
    </row>
    <row r="94" spans="1:8" s="410" customFormat="1" ht="47.25" customHeight="1">
      <c r="A94" s="309"/>
      <c r="B94" s="308" t="s">
        <v>298</v>
      </c>
      <c r="C94" s="309"/>
      <c r="D94" s="310">
        <v>2</v>
      </c>
      <c r="E94" s="310">
        <v>1.1599999999999999</v>
      </c>
      <c r="F94" s="310">
        <v>0.66</v>
      </c>
      <c r="G94" s="310">
        <v>12.41</v>
      </c>
      <c r="H94" s="311">
        <f t="shared" si="18"/>
        <v>45.172399999999996</v>
      </c>
    </row>
    <row r="95" spans="1:8" s="410" customFormat="1" ht="47.25" customHeight="1">
      <c r="A95" s="309"/>
      <c r="B95" s="308" t="s">
        <v>302</v>
      </c>
      <c r="C95" s="309"/>
      <c r="D95" s="310">
        <v>2</v>
      </c>
      <c r="E95" s="310">
        <v>0.91</v>
      </c>
      <c r="F95" s="310">
        <v>0.57999999999999996</v>
      </c>
      <c r="G95" s="310">
        <v>1</v>
      </c>
      <c r="H95" s="311">
        <f t="shared" si="18"/>
        <v>2.98</v>
      </c>
    </row>
    <row r="96" spans="1:8" s="410" customFormat="1" ht="47.25" customHeight="1">
      <c r="A96" s="309"/>
      <c r="B96" s="308" t="s">
        <v>303</v>
      </c>
      <c r="C96" s="309"/>
      <c r="D96" s="310">
        <v>2</v>
      </c>
      <c r="E96" s="310">
        <v>0.66</v>
      </c>
      <c r="F96" s="310">
        <v>0.5</v>
      </c>
      <c r="G96" s="310">
        <v>3.16</v>
      </c>
      <c r="H96" s="311">
        <f t="shared" si="18"/>
        <v>7.3312000000000008</v>
      </c>
    </row>
    <row r="97" spans="1:8" s="410" customFormat="1" ht="47.25" customHeight="1">
      <c r="A97" s="309"/>
      <c r="B97" s="308" t="s">
        <v>231</v>
      </c>
      <c r="C97" s="309"/>
      <c r="D97" s="310">
        <v>2</v>
      </c>
      <c r="E97" s="310">
        <v>0.57999999999999996</v>
      </c>
      <c r="F97" s="310">
        <v>0.5</v>
      </c>
      <c r="G97" s="310">
        <v>1</v>
      </c>
      <c r="H97" s="311">
        <f t="shared" si="18"/>
        <v>2.16</v>
      </c>
    </row>
    <row r="98" spans="1:8" s="410" customFormat="1" ht="47.25" customHeight="1">
      <c r="A98" s="309"/>
      <c r="B98" s="308" t="s">
        <v>280</v>
      </c>
      <c r="C98" s="309"/>
      <c r="D98" s="310">
        <v>2</v>
      </c>
      <c r="E98" s="310">
        <v>0.66</v>
      </c>
      <c r="F98" s="310">
        <v>0.33</v>
      </c>
      <c r="G98" s="310">
        <v>8.83</v>
      </c>
      <c r="H98" s="311">
        <f t="shared" si="18"/>
        <v>17.4834</v>
      </c>
    </row>
    <row r="99" spans="1:8" s="410" customFormat="1" ht="47.25" customHeight="1">
      <c r="A99" s="309"/>
      <c r="B99" s="308" t="s">
        <v>349</v>
      </c>
      <c r="C99" s="312"/>
      <c r="D99" s="310">
        <v>2</v>
      </c>
      <c r="E99" s="310">
        <v>0.66</v>
      </c>
      <c r="F99" s="310">
        <v>0.33</v>
      </c>
      <c r="G99" s="310">
        <v>1.29</v>
      </c>
      <c r="H99" s="311">
        <f t="shared" si="18"/>
        <v>2.5542000000000002</v>
      </c>
    </row>
    <row r="100" spans="1:8" s="410" customFormat="1" ht="47.25" customHeight="1">
      <c r="A100" s="309"/>
      <c r="B100" s="308" t="s">
        <v>280</v>
      </c>
      <c r="C100" s="309"/>
      <c r="D100" s="310">
        <v>2</v>
      </c>
      <c r="E100" s="310">
        <v>0.66</v>
      </c>
      <c r="F100" s="310">
        <v>0.33</v>
      </c>
      <c r="G100" s="310">
        <v>2.5</v>
      </c>
      <c r="H100" s="311">
        <f t="shared" si="18"/>
        <v>4.95</v>
      </c>
    </row>
    <row r="101" spans="1:8" s="410" customFormat="1" ht="47.25" customHeight="1">
      <c r="A101" s="309"/>
      <c r="B101" s="308" t="s">
        <v>281</v>
      </c>
      <c r="C101" s="309"/>
      <c r="D101" s="310">
        <v>2</v>
      </c>
      <c r="E101" s="310">
        <v>0.66</v>
      </c>
      <c r="F101" s="310">
        <v>0.33</v>
      </c>
      <c r="G101" s="310">
        <v>0</v>
      </c>
      <c r="H101" s="311">
        <v>0.22</v>
      </c>
    </row>
    <row r="102" spans="1:8" s="410" customFormat="1" ht="47.25" customHeight="1">
      <c r="A102" s="309"/>
      <c r="B102" s="308" t="s">
        <v>190</v>
      </c>
      <c r="C102" s="309"/>
      <c r="D102" s="310">
        <v>2</v>
      </c>
      <c r="E102" s="310">
        <v>0.66</v>
      </c>
      <c r="F102" s="310">
        <v>0.33</v>
      </c>
      <c r="G102" s="310">
        <v>0.5</v>
      </c>
      <c r="H102" s="311">
        <f t="shared" ref="H102:H103" si="19">(E102+F102)*D102*G102</f>
        <v>0.99</v>
      </c>
    </row>
    <row r="103" spans="1:8" s="410" customFormat="1" ht="47.25" customHeight="1">
      <c r="A103" s="309"/>
      <c r="B103" s="308" t="s">
        <v>191</v>
      </c>
      <c r="C103" s="309"/>
      <c r="D103" s="310">
        <v>2</v>
      </c>
      <c r="E103" s="310">
        <v>0.66</v>
      </c>
      <c r="F103" s="310">
        <v>0.33</v>
      </c>
      <c r="G103" s="310">
        <v>2</v>
      </c>
      <c r="H103" s="311">
        <f t="shared" si="19"/>
        <v>3.96</v>
      </c>
    </row>
    <row r="104" spans="1:8" s="410" customFormat="1" ht="47.25" customHeight="1">
      <c r="A104" s="309"/>
      <c r="B104" s="308" t="s">
        <v>192</v>
      </c>
      <c r="C104" s="309"/>
      <c r="D104" s="310">
        <v>2</v>
      </c>
      <c r="E104" s="310">
        <v>0.66</v>
      </c>
      <c r="F104" s="310">
        <v>0.33</v>
      </c>
      <c r="G104" s="310">
        <v>0</v>
      </c>
      <c r="H104" s="311">
        <v>0.22</v>
      </c>
    </row>
    <row r="105" spans="1:8" s="410" customFormat="1" ht="47.25" customHeight="1">
      <c r="A105" s="309"/>
      <c r="B105" s="308" t="s">
        <v>190</v>
      </c>
      <c r="C105" s="309"/>
      <c r="D105" s="310">
        <v>2</v>
      </c>
      <c r="E105" s="310">
        <v>0.66</v>
      </c>
      <c r="F105" s="310">
        <v>0.33</v>
      </c>
      <c r="G105" s="310">
        <v>0.5</v>
      </c>
      <c r="H105" s="311">
        <f t="shared" ref="H105:H106" si="20">(E105+F105)*D105*G105</f>
        <v>0.99</v>
      </c>
    </row>
    <row r="106" spans="1:8" s="410" customFormat="1" ht="47.25" customHeight="1">
      <c r="A106" s="309"/>
      <c r="B106" s="308" t="s">
        <v>191</v>
      </c>
      <c r="C106" s="309"/>
      <c r="D106" s="310">
        <v>2</v>
      </c>
      <c r="E106" s="310">
        <v>0.66</v>
      </c>
      <c r="F106" s="310">
        <v>0.33</v>
      </c>
      <c r="G106" s="310">
        <v>2.58</v>
      </c>
      <c r="H106" s="311">
        <f t="shared" si="20"/>
        <v>5.1084000000000005</v>
      </c>
    </row>
    <row r="107" spans="1:8" s="410" customFormat="1" ht="47.25" customHeight="1">
      <c r="A107" s="309"/>
      <c r="B107" s="308" t="s">
        <v>192</v>
      </c>
      <c r="C107" s="309"/>
      <c r="D107" s="310">
        <v>2</v>
      </c>
      <c r="E107" s="310">
        <v>0.66</v>
      </c>
      <c r="F107" s="310">
        <v>0.33</v>
      </c>
      <c r="G107" s="310">
        <v>0</v>
      </c>
      <c r="H107" s="311">
        <v>0.22</v>
      </c>
    </row>
    <row r="108" spans="1:8" s="410" customFormat="1" ht="47.25" customHeight="1">
      <c r="A108" s="309"/>
      <c r="B108" s="308" t="s">
        <v>208</v>
      </c>
      <c r="C108" s="309"/>
      <c r="D108" s="310">
        <v>2</v>
      </c>
      <c r="E108" s="310">
        <v>1.5</v>
      </c>
      <c r="F108" s="310">
        <v>0.5</v>
      </c>
      <c r="G108" s="310">
        <v>0.5</v>
      </c>
      <c r="H108" s="311">
        <f t="shared" ref="H108:H109" si="21">(E108+F108)*D108*G108</f>
        <v>2</v>
      </c>
    </row>
    <row r="109" spans="1:8" s="410" customFormat="1" ht="47.25" customHeight="1">
      <c r="A109" s="309"/>
      <c r="B109" s="308" t="s">
        <v>209</v>
      </c>
      <c r="C109" s="309"/>
      <c r="D109" s="310">
        <v>2</v>
      </c>
      <c r="E109" s="310">
        <v>1.5</v>
      </c>
      <c r="F109" s="310">
        <v>0.5</v>
      </c>
      <c r="G109" s="310">
        <v>2.5</v>
      </c>
      <c r="H109" s="311">
        <f t="shared" si="21"/>
        <v>10</v>
      </c>
    </row>
    <row r="110" spans="1:8" s="410" customFormat="1" ht="47.25" customHeight="1">
      <c r="A110" s="309"/>
      <c r="B110" s="308" t="s">
        <v>210</v>
      </c>
      <c r="C110" s="309"/>
      <c r="D110" s="310">
        <v>2</v>
      </c>
      <c r="E110" s="310">
        <v>1.5</v>
      </c>
      <c r="F110" s="310">
        <v>0.5</v>
      </c>
      <c r="G110" s="310">
        <v>0</v>
      </c>
      <c r="H110" s="311">
        <v>0.75</v>
      </c>
    </row>
    <row r="111" spans="1:8" s="410" customFormat="1" ht="47.25" customHeight="1">
      <c r="A111" s="309"/>
      <c r="B111" s="308" t="s">
        <v>188</v>
      </c>
      <c r="C111" s="309"/>
      <c r="D111" s="310">
        <v>2</v>
      </c>
      <c r="E111" s="310">
        <v>1.1599999999999999</v>
      </c>
      <c r="F111" s="310">
        <v>0.83</v>
      </c>
      <c r="G111" s="310">
        <v>9.41</v>
      </c>
      <c r="H111" s="311">
        <f t="shared" ref="H111:H116" si="22">(E111+F111)*D111*G111</f>
        <v>37.451799999999999</v>
      </c>
    </row>
    <row r="112" spans="1:8" s="410" customFormat="1" ht="47.25" customHeight="1">
      <c r="A112" s="309"/>
      <c r="B112" s="308" t="s">
        <v>350</v>
      </c>
      <c r="C112" s="312"/>
      <c r="D112" s="310">
        <v>2</v>
      </c>
      <c r="E112" s="310">
        <v>1.1599999999999999</v>
      </c>
      <c r="F112" s="310">
        <v>0.83</v>
      </c>
      <c r="G112" s="310">
        <v>1.65</v>
      </c>
      <c r="H112" s="311">
        <f t="shared" si="22"/>
        <v>6.5669999999999993</v>
      </c>
    </row>
    <row r="113" spans="1:8" s="410" customFormat="1" ht="47.25" customHeight="1">
      <c r="A113" s="309"/>
      <c r="B113" s="308" t="s">
        <v>188</v>
      </c>
      <c r="C113" s="309"/>
      <c r="D113" s="310">
        <v>2</v>
      </c>
      <c r="E113" s="310">
        <v>1.1599999999999999</v>
      </c>
      <c r="F113" s="310">
        <v>0.83</v>
      </c>
      <c r="G113" s="310">
        <v>8</v>
      </c>
      <c r="H113" s="311">
        <f t="shared" si="22"/>
        <v>31.839999999999996</v>
      </c>
    </row>
    <row r="114" spans="1:8" s="410" customFormat="1" ht="47.25" customHeight="1">
      <c r="A114" s="309"/>
      <c r="B114" s="308" t="s">
        <v>296</v>
      </c>
      <c r="C114" s="309"/>
      <c r="D114" s="310">
        <v>2</v>
      </c>
      <c r="E114" s="310">
        <v>1.1599999999999999</v>
      </c>
      <c r="F114" s="310">
        <v>0.33</v>
      </c>
      <c r="G114" s="310">
        <v>1.33</v>
      </c>
      <c r="H114" s="311">
        <f t="shared" si="22"/>
        <v>3.9634</v>
      </c>
    </row>
    <row r="115" spans="1:8" s="410" customFormat="1" ht="47.25" customHeight="1">
      <c r="A115" s="309"/>
      <c r="B115" s="308" t="s">
        <v>347</v>
      </c>
      <c r="C115" s="312"/>
      <c r="D115" s="310">
        <v>2</v>
      </c>
      <c r="E115" s="310">
        <v>1.1599999999999999</v>
      </c>
      <c r="F115" s="310">
        <v>0.33</v>
      </c>
      <c r="G115" s="310">
        <v>1.66</v>
      </c>
      <c r="H115" s="311">
        <f t="shared" si="22"/>
        <v>4.9467999999999996</v>
      </c>
    </row>
    <row r="116" spans="1:8" s="410" customFormat="1" ht="47.25" customHeight="1">
      <c r="A116" s="309"/>
      <c r="B116" s="308" t="s">
        <v>296</v>
      </c>
      <c r="C116" s="309"/>
      <c r="D116" s="310">
        <v>2</v>
      </c>
      <c r="E116" s="310">
        <v>1.1599999999999999</v>
      </c>
      <c r="F116" s="310">
        <v>0.33</v>
      </c>
      <c r="G116" s="310">
        <v>6.5</v>
      </c>
      <c r="H116" s="311">
        <f t="shared" si="22"/>
        <v>19.37</v>
      </c>
    </row>
    <row r="117" spans="1:8" s="410" customFormat="1" ht="47.25" customHeight="1">
      <c r="A117" s="309"/>
      <c r="B117" s="308" t="s">
        <v>297</v>
      </c>
      <c r="C117" s="309"/>
      <c r="D117" s="310">
        <v>2</v>
      </c>
      <c r="E117" s="310">
        <v>1.1599999999999999</v>
      </c>
      <c r="F117" s="310">
        <v>0.33</v>
      </c>
      <c r="G117" s="310">
        <v>0</v>
      </c>
      <c r="H117" s="311">
        <v>0.38</v>
      </c>
    </row>
    <row r="118" spans="1:8" s="410" customFormat="1" ht="47.25" customHeight="1">
      <c r="A118" s="309"/>
      <c r="B118" s="308" t="s">
        <v>296</v>
      </c>
      <c r="C118" s="309"/>
      <c r="D118" s="310">
        <v>2</v>
      </c>
      <c r="E118" s="310">
        <v>1.1599999999999999</v>
      </c>
      <c r="F118" s="310">
        <v>0.33</v>
      </c>
      <c r="G118" s="310">
        <v>2.83</v>
      </c>
      <c r="H118" s="311">
        <f t="shared" ref="H118:H122" si="23">(E118+F118)*D118*G118</f>
        <v>8.4334000000000007</v>
      </c>
    </row>
    <row r="119" spans="1:8" s="410" customFormat="1" ht="47.25" customHeight="1">
      <c r="A119" s="309"/>
      <c r="B119" s="308" t="s">
        <v>347</v>
      </c>
      <c r="C119" s="312"/>
      <c r="D119" s="310">
        <v>2</v>
      </c>
      <c r="E119" s="310">
        <v>1.1599999999999999</v>
      </c>
      <c r="F119" s="310">
        <v>0.33</v>
      </c>
      <c r="G119" s="310">
        <v>1.66</v>
      </c>
      <c r="H119" s="311">
        <f t="shared" si="23"/>
        <v>4.9467999999999996</v>
      </c>
    </row>
    <row r="120" spans="1:8" s="410" customFormat="1" ht="47.25" customHeight="1">
      <c r="A120" s="309"/>
      <c r="B120" s="308" t="s">
        <v>296</v>
      </c>
      <c r="C120" s="309"/>
      <c r="D120" s="310">
        <v>2</v>
      </c>
      <c r="E120" s="310">
        <v>1.1599999999999999</v>
      </c>
      <c r="F120" s="310">
        <v>0.33</v>
      </c>
      <c r="G120" s="310">
        <v>7</v>
      </c>
      <c r="H120" s="311">
        <f t="shared" si="23"/>
        <v>20.86</v>
      </c>
    </row>
    <row r="121" spans="1:8" s="410" customFormat="1" ht="47.25" customHeight="1">
      <c r="A121" s="309"/>
      <c r="B121" s="308" t="s">
        <v>347</v>
      </c>
      <c r="C121" s="312"/>
      <c r="D121" s="310">
        <v>2</v>
      </c>
      <c r="E121" s="310">
        <v>1.1599999999999999</v>
      </c>
      <c r="F121" s="310">
        <v>0.33</v>
      </c>
      <c r="G121" s="310">
        <v>1.66</v>
      </c>
      <c r="H121" s="311">
        <f t="shared" si="23"/>
        <v>4.9467999999999996</v>
      </c>
    </row>
    <row r="122" spans="1:8" s="410" customFormat="1" ht="47.25" customHeight="1">
      <c r="A122" s="309"/>
      <c r="B122" s="308" t="s">
        <v>296</v>
      </c>
      <c r="C122" s="309"/>
      <c r="D122" s="310">
        <v>2</v>
      </c>
      <c r="E122" s="310">
        <v>1.1599999999999999</v>
      </c>
      <c r="F122" s="310">
        <v>0.33</v>
      </c>
      <c r="G122" s="310">
        <v>6.33</v>
      </c>
      <c r="H122" s="311">
        <f t="shared" si="23"/>
        <v>18.863399999999999</v>
      </c>
    </row>
    <row r="123" spans="1:8" s="410" customFormat="1" ht="47.25" customHeight="1">
      <c r="A123" s="309"/>
      <c r="B123" s="308" t="s">
        <v>297</v>
      </c>
      <c r="C123" s="309"/>
      <c r="D123" s="310">
        <v>2</v>
      </c>
      <c r="E123" s="310">
        <v>1.1599999999999999</v>
      </c>
      <c r="F123" s="310">
        <v>0.33</v>
      </c>
      <c r="G123" s="310">
        <v>0</v>
      </c>
      <c r="H123" s="311">
        <v>0.38</v>
      </c>
    </row>
    <row r="124" spans="1:8" s="410" customFormat="1" ht="47.25" customHeight="1">
      <c r="A124" s="309"/>
      <c r="B124" s="308" t="s">
        <v>304</v>
      </c>
      <c r="C124" s="309"/>
      <c r="D124" s="310">
        <v>2</v>
      </c>
      <c r="E124" s="310">
        <v>1.1599999999999999</v>
      </c>
      <c r="F124" s="310">
        <v>0.5</v>
      </c>
      <c r="G124" s="310">
        <v>5.41</v>
      </c>
      <c r="H124" s="311">
        <f t="shared" ref="H124:H130" si="24">(E124+F124)*D124*G124</f>
        <v>17.961199999999998</v>
      </c>
    </row>
    <row r="125" spans="1:8" s="410" customFormat="1" ht="47.25" customHeight="1">
      <c r="A125" s="309"/>
      <c r="B125" s="308" t="s">
        <v>351</v>
      </c>
      <c r="C125" s="312"/>
      <c r="D125" s="310">
        <v>2</v>
      </c>
      <c r="E125" s="310">
        <v>1.1599999999999999</v>
      </c>
      <c r="F125" s="310">
        <v>0.5</v>
      </c>
      <c r="G125" s="310">
        <v>1.66</v>
      </c>
      <c r="H125" s="311">
        <f t="shared" si="24"/>
        <v>5.5111999999999997</v>
      </c>
    </row>
    <row r="126" spans="1:8" s="410" customFormat="1" ht="47.25" customHeight="1">
      <c r="A126" s="309"/>
      <c r="B126" s="308" t="s">
        <v>304</v>
      </c>
      <c r="C126" s="309"/>
      <c r="D126" s="310">
        <v>2</v>
      </c>
      <c r="E126" s="310">
        <v>1.1599999999999999</v>
      </c>
      <c r="F126" s="310">
        <v>0.5</v>
      </c>
      <c r="G126" s="310">
        <v>3.58</v>
      </c>
      <c r="H126" s="311">
        <f t="shared" si="24"/>
        <v>11.8856</v>
      </c>
    </row>
    <row r="127" spans="1:8" s="410" customFormat="1" ht="47.25" customHeight="1">
      <c r="A127" s="309"/>
      <c r="B127" s="308" t="s">
        <v>351</v>
      </c>
      <c r="C127" s="312"/>
      <c r="D127" s="310">
        <v>2</v>
      </c>
      <c r="E127" s="310">
        <v>1.1599999999999999</v>
      </c>
      <c r="F127" s="310">
        <v>0.5</v>
      </c>
      <c r="G127" s="310">
        <v>1.66</v>
      </c>
      <c r="H127" s="311">
        <f t="shared" si="24"/>
        <v>5.5111999999999997</v>
      </c>
    </row>
    <row r="128" spans="1:8" s="410" customFormat="1" ht="47.25" customHeight="1">
      <c r="A128" s="309"/>
      <c r="B128" s="308" t="s">
        <v>304</v>
      </c>
      <c r="C128" s="309"/>
      <c r="D128" s="310">
        <v>2</v>
      </c>
      <c r="E128" s="310">
        <v>1.1599999999999999</v>
      </c>
      <c r="F128" s="310">
        <v>0.5</v>
      </c>
      <c r="G128" s="310">
        <v>6.91</v>
      </c>
      <c r="H128" s="311">
        <f t="shared" si="24"/>
        <v>22.941199999999998</v>
      </c>
    </row>
    <row r="129" spans="1:8" s="410" customFormat="1" ht="47.25" customHeight="1">
      <c r="A129" s="309"/>
      <c r="B129" s="308" t="s">
        <v>305</v>
      </c>
      <c r="C129" s="309"/>
      <c r="D129" s="310">
        <v>2</v>
      </c>
      <c r="E129" s="310">
        <v>0.83</v>
      </c>
      <c r="F129" s="310">
        <v>0.75</v>
      </c>
      <c r="G129" s="310">
        <v>1</v>
      </c>
      <c r="H129" s="311">
        <f t="shared" si="24"/>
        <v>3.16</v>
      </c>
    </row>
    <row r="130" spans="1:8" s="410" customFormat="1" ht="47.25" customHeight="1">
      <c r="A130" s="309"/>
      <c r="B130" s="308" t="s">
        <v>296</v>
      </c>
      <c r="C130" s="309"/>
      <c r="D130" s="310">
        <v>2</v>
      </c>
      <c r="E130" s="310">
        <v>1.1599999999999999</v>
      </c>
      <c r="F130" s="310">
        <v>0.33</v>
      </c>
      <c r="G130" s="310">
        <v>7.66</v>
      </c>
      <c r="H130" s="311">
        <f t="shared" si="24"/>
        <v>22.826799999999999</v>
      </c>
    </row>
    <row r="131" spans="1:8" s="410" customFormat="1" ht="47.25" customHeight="1">
      <c r="A131" s="309"/>
      <c r="B131" s="308" t="s">
        <v>297</v>
      </c>
      <c r="C131" s="309"/>
      <c r="D131" s="310">
        <v>2</v>
      </c>
      <c r="E131" s="310">
        <v>1.1599999999999999</v>
      </c>
      <c r="F131" s="310">
        <v>0.33</v>
      </c>
      <c r="G131" s="310">
        <v>0</v>
      </c>
      <c r="H131" s="311">
        <v>0.38</v>
      </c>
    </row>
    <row r="132" spans="1:8" ht="34.5">
      <c r="A132" s="301"/>
      <c r="B132" s="303"/>
      <c r="C132" s="284"/>
      <c r="D132" s="293"/>
      <c r="E132" s="293"/>
      <c r="F132" s="293"/>
      <c r="G132" s="293"/>
      <c r="H132" s="302"/>
    </row>
    <row r="133" spans="1:8" ht="54" customHeight="1">
      <c r="A133" s="411"/>
      <c r="B133" s="304" t="s">
        <v>145</v>
      </c>
      <c r="C133" s="305" t="s">
        <v>218</v>
      </c>
      <c r="D133" s="304"/>
      <c r="E133" s="306"/>
      <c r="F133" s="306"/>
      <c r="G133" s="306"/>
      <c r="H133" s="307">
        <f>SUM(H23:H132)</f>
        <v>853.97100000000057</v>
      </c>
    </row>
    <row r="134" spans="1:8" ht="37.5">
      <c r="A134" s="316"/>
      <c r="B134" s="317"/>
      <c r="C134" s="318"/>
      <c r="D134" s="317"/>
      <c r="E134" s="319"/>
      <c r="F134" s="319"/>
      <c r="G134" s="319"/>
      <c r="H134" s="320"/>
    </row>
    <row r="135" spans="1:8" ht="60">
      <c r="A135" s="499" t="s">
        <v>164</v>
      </c>
      <c r="B135" s="500"/>
      <c r="C135" s="500"/>
      <c r="D135" s="500"/>
      <c r="E135" s="500"/>
      <c r="F135" s="500"/>
      <c r="G135" s="500"/>
      <c r="H135" s="501"/>
    </row>
    <row r="136" spans="1:8" ht="45">
      <c r="A136" s="502" t="s">
        <v>163</v>
      </c>
      <c r="B136" s="503"/>
      <c r="C136" s="503"/>
      <c r="D136" s="503"/>
      <c r="E136" s="503"/>
      <c r="F136" s="503"/>
      <c r="G136" s="503"/>
      <c r="H136" s="504"/>
    </row>
    <row r="137" spans="1:8" ht="35.25">
      <c r="A137" s="505"/>
      <c r="B137" s="506"/>
      <c r="C137" s="506"/>
      <c r="D137" s="506"/>
      <c r="E137" s="506"/>
      <c r="F137" s="506"/>
      <c r="G137" s="506"/>
      <c r="H137" s="507"/>
    </row>
    <row r="138" spans="1:8" ht="33.75">
      <c r="A138" s="508"/>
      <c r="B138" s="508"/>
      <c r="C138" s="508"/>
      <c r="D138" s="508"/>
      <c r="E138" s="508"/>
      <c r="F138" s="508"/>
      <c r="G138" s="508"/>
      <c r="H138" s="508"/>
    </row>
    <row r="139" spans="1:8" ht="37.5">
      <c r="A139" s="497" t="s">
        <v>162</v>
      </c>
      <c r="B139" s="497"/>
      <c r="C139" s="495" t="s">
        <v>161</v>
      </c>
      <c r="D139" s="495"/>
      <c r="E139" s="495"/>
      <c r="F139" s="497" t="s">
        <v>160</v>
      </c>
      <c r="G139" s="497"/>
      <c r="H139" s="362">
        <v>45118</v>
      </c>
    </row>
    <row r="140" spans="1:8" ht="37.5">
      <c r="A140" s="497" t="s">
        <v>159</v>
      </c>
      <c r="B140" s="497"/>
      <c r="C140" s="495"/>
      <c r="D140" s="495"/>
      <c r="E140" s="495"/>
      <c r="F140" s="497" t="s">
        <v>158</v>
      </c>
      <c r="G140" s="497"/>
      <c r="H140" s="363"/>
    </row>
    <row r="141" spans="1:8" ht="37.5">
      <c r="A141" s="497" t="s">
        <v>157</v>
      </c>
      <c r="B141" s="497"/>
      <c r="C141" s="495"/>
      <c r="D141" s="495"/>
      <c r="E141" s="495"/>
      <c r="F141" s="498" t="s">
        <v>156</v>
      </c>
      <c r="G141" s="498"/>
      <c r="H141" s="364"/>
    </row>
    <row r="142" spans="1:8" ht="37.5">
      <c r="A142" s="495" t="s">
        <v>155</v>
      </c>
      <c r="B142" s="496" t="s">
        <v>119</v>
      </c>
      <c r="C142" s="496" t="s">
        <v>120</v>
      </c>
      <c r="D142" s="496" t="s">
        <v>154</v>
      </c>
      <c r="E142" s="496"/>
      <c r="F142" s="496"/>
      <c r="G142" s="496"/>
      <c r="H142" s="495" t="s">
        <v>153</v>
      </c>
    </row>
    <row r="143" spans="1:8" ht="37.5">
      <c r="A143" s="495"/>
      <c r="B143" s="496"/>
      <c r="C143" s="496"/>
      <c r="D143" s="365" t="s">
        <v>7</v>
      </c>
      <c r="E143" s="365" t="s">
        <v>152</v>
      </c>
      <c r="F143" s="365" t="s">
        <v>173</v>
      </c>
      <c r="G143" s="365" t="s">
        <v>151</v>
      </c>
      <c r="H143" s="495"/>
    </row>
    <row r="144" spans="1:8" ht="41.25">
      <c r="A144" s="299"/>
      <c r="B144" s="298" t="s">
        <v>149</v>
      </c>
      <c r="C144" s="365"/>
      <c r="D144" s="365"/>
      <c r="E144" s="365"/>
      <c r="F144" s="365"/>
      <c r="G144" s="365"/>
      <c r="H144" s="366"/>
    </row>
    <row r="145" spans="1:8" ht="37.5">
      <c r="A145" s="378"/>
      <c r="B145" s="315"/>
      <c r="C145" s="377"/>
      <c r="D145" s="365"/>
      <c r="E145" s="365"/>
      <c r="F145" s="365"/>
      <c r="G145" s="365"/>
      <c r="H145" s="366"/>
    </row>
    <row r="146" spans="1:8" ht="325.5" customHeight="1">
      <c r="A146" s="346">
        <v>10</v>
      </c>
      <c r="B146" s="300" t="s">
        <v>50</v>
      </c>
      <c r="C146" s="309"/>
      <c r="D146" s="365"/>
      <c r="E146" s="365"/>
      <c r="F146" s="365"/>
      <c r="G146" s="365"/>
      <c r="H146" s="366"/>
    </row>
    <row r="147" spans="1:8" ht="79.5" customHeight="1">
      <c r="A147" s="309"/>
      <c r="B147" s="391" t="s">
        <v>306</v>
      </c>
      <c r="C147" s="309"/>
      <c r="D147" s="365"/>
      <c r="E147" s="365"/>
      <c r="F147" s="365"/>
      <c r="G147" s="365"/>
      <c r="H147" s="366"/>
    </row>
    <row r="148" spans="1:8" ht="54.75" customHeight="1">
      <c r="A148" s="309"/>
      <c r="B148" s="308" t="s">
        <v>307</v>
      </c>
      <c r="C148" s="309"/>
      <c r="D148" s="310">
        <v>2</v>
      </c>
      <c r="E148" s="310">
        <v>0.83</v>
      </c>
      <c r="F148" s="310">
        <v>0.66</v>
      </c>
      <c r="G148" s="310">
        <v>0.5</v>
      </c>
      <c r="H148" s="311">
        <f t="shared" ref="H148:H153" si="25">(E148+F148)*D148*G148</f>
        <v>1.49</v>
      </c>
    </row>
    <row r="149" spans="1:8" ht="54.75" customHeight="1">
      <c r="A149" s="309"/>
      <c r="B149" s="308" t="s">
        <v>289</v>
      </c>
      <c r="C149" s="309"/>
      <c r="D149" s="310">
        <v>2</v>
      </c>
      <c r="E149" s="310">
        <v>0.83</v>
      </c>
      <c r="F149" s="310">
        <v>0.66</v>
      </c>
      <c r="G149" s="310">
        <v>2.75</v>
      </c>
      <c r="H149" s="311">
        <f t="shared" si="25"/>
        <v>8.1950000000000003</v>
      </c>
    </row>
    <row r="150" spans="1:8" ht="54.75" customHeight="1">
      <c r="A150" s="309"/>
      <c r="B150" s="308" t="s">
        <v>290</v>
      </c>
      <c r="C150" s="309"/>
      <c r="D150" s="310">
        <v>2</v>
      </c>
      <c r="E150" s="310">
        <v>0.75</v>
      </c>
      <c r="F150" s="310">
        <v>0.66</v>
      </c>
      <c r="G150" s="310">
        <v>1.5</v>
      </c>
      <c r="H150" s="311">
        <f t="shared" si="25"/>
        <v>4.2300000000000004</v>
      </c>
    </row>
    <row r="151" spans="1:8" ht="54.75" customHeight="1">
      <c r="A151" s="309"/>
      <c r="B151" s="308" t="s">
        <v>291</v>
      </c>
      <c r="C151" s="309"/>
      <c r="D151" s="310">
        <v>2</v>
      </c>
      <c r="E151" s="310">
        <v>0.66</v>
      </c>
      <c r="F151" s="310">
        <v>0.66</v>
      </c>
      <c r="G151" s="310">
        <v>4.58</v>
      </c>
      <c r="H151" s="311">
        <f t="shared" si="25"/>
        <v>12.091200000000001</v>
      </c>
    </row>
    <row r="152" spans="1:8" ht="54.75" customHeight="1">
      <c r="A152" s="309"/>
      <c r="B152" s="308" t="s">
        <v>292</v>
      </c>
      <c r="C152" s="309"/>
      <c r="D152" s="310">
        <v>2</v>
      </c>
      <c r="E152" s="310">
        <v>0.66</v>
      </c>
      <c r="F152" s="310">
        <v>0.57999999999999996</v>
      </c>
      <c r="G152" s="310">
        <v>1.5</v>
      </c>
      <c r="H152" s="311">
        <f t="shared" si="25"/>
        <v>3.7199999999999998</v>
      </c>
    </row>
    <row r="153" spans="1:8" ht="54.75" customHeight="1">
      <c r="A153" s="309"/>
      <c r="B153" s="308" t="s">
        <v>293</v>
      </c>
      <c r="C153" s="309"/>
      <c r="D153" s="310">
        <v>2</v>
      </c>
      <c r="E153" s="310">
        <v>0.66</v>
      </c>
      <c r="F153" s="310">
        <v>0.5</v>
      </c>
      <c r="G153" s="310">
        <v>3.5</v>
      </c>
      <c r="H153" s="311">
        <f t="shared" si="25"/>
        <v>8.120000000000001</v>
      </c>
    </row>
    <row r="154" spans="1:8" ht="54.75" customHeight="1">
      <c r="A154" s="309"/>
      <c r="B154" s="308" t="s">
        <v>294</v>
      </c>
      <c r="C154" s="309"/>
      <c r="D154" s="310">
        <v>2</v>
      </c>
      <c r="E154" s="310">
        <v>0.66</v>
      </c>
      <c r="F154" s="310">
        <v>0.5</v>
      </c>
      <c r="G154" s="310">
        <v>0</v>
      </c>
      <c r="H154" s="311">
        <v>0.33</v>
      </c>
    </row>
    <row r="155" spans="1:8" ht="54.75" customHeight="1">
      <c r="A155" s="309"/>
      <c r="B155" s="308" t="s">
        <v>190</v>
      </c>
      <c r="C155" s="309"/>
      <c r="D155" s="310">
        <v>2</v>
      </c>
      <c r="E155" s="310">
        <v>0.66</v>
      </c>
      <c r="F155" s="310">
        <v>0.33</v>
      </c>
      <c r="G155" s="310">
        <v>0.5</v>
      </c>
      <c r="H155" s="311">
        <f t="shared" ref="H155:H156" si="26">(E155+F155)*D155*G155</f>
        <v>0.99</v>
      </c>
    </row>
    <row r="156" spans="1:8" ht="54.75" customHeight="1">
      <c r="A156" s="309"/>
      <c r="B156" s="308" t="s">
        <v>191</v>
      </c>
      <c r="C156" s="309"/>
      <c r="D156" s="310">
        <v>2</v>
      </c>
      <c r="E156" s="310">
        <v>0.66</v>
      </c>
      <c r="F156" s="310">
        <v>0.33</v>
      </c>
      <c r="G156" s="310">
        <v>10.08</v>
      </c>
      <c r="H156" s="311">
        <f t="shared" si="26"/>
        <v>19.958400000000001</v>
      </c>
    </row>
    <row r="157" spans="1:8" ht="54.75" customHeight="1">
      <c r="A157" s="309"/>
      <c r="B157" s="308" t="s">
        <v>192</v>
      </c>
      <c r="C157" s="309"/>
      <c r="D157" s="310">
        <v>2</v>
      </c>
      <c r="E157" s="310">
        <v>0.66</v>
      </c>
      <c r="F157" s="310">
        <v>0.33</v>
      </c>
      <c r="G157" s="310">
        <v>0</v>
      </c>
      <c r="H157" s="311">
        <v>0.22</v>
      </c>
    </row>
    <row r="158" spans="1:8" ht="54.75" customHeight="1">
      <c r="A158" s="309"/>
      <c r="B158" s="308" t="s">
        <v>308</v>
      </c>
      <c r="C158" s="309"/>
      <c r="D158" s="310">
        <v>2</v>
      </c>
      <c r="E158" s="310">
        <v>0.66</v>
      </c>
      <c r="F158" s="310">
        <v>0.5</v>
      </c>
      <c r="G158" s="310">
        <v>0.5</v>
      </c>
      <c r="H158" s="311">
        <f t="shared" ref="H158:H161" si="27">(E158+F158)*D158*G158</f>
        <v>1.1600000000000001</v>
      </c>
    </row>
    <row r="159" spans="1:8" ht="54.75" customHeight="1">
      <c r="A159" s="309"/>
      <c r="B159" s="308" t="s">
        <v>221</v>
      </c>
      <c r="C159" s="309"/>
      <c r="D159" s="310">
        <v>2</v>
      </c>
      <c r="E159" s="310">
        <v>0.66</v>
      </c>
      <c r="F159" s="310">
        <v>0.5</v>
      </c>
      <c r="G159" s="310">
        <v>4</v>
      </c>
      <c r="H159" s="311">
        <f t="shared" si="27"/>
        <v>9.2800000000000011</v>
      </c>
    </row>
    <row r="160" spans="1:8" ht="54.75" customHeight="1">
      <c r="A160" s="309"/>
      <c r="B160" s="308" t="s">
        <v>231</v>
      </c>
      <c r="C160" s="309"/>
      <c r="D160" s="310">
        <v>2</v>
      </c>
      <c r="E160" s="310">
        <v>0.57999999999999996</v>
      </c>
      <c r="F160" s="310">
        <v>0.5</v>
      </c>
      <c r="G160" s="310">
        <v>1.5</v>
      </c>
      <c r="H160" s="311">
        <f t="shared" si="27"/>
        <v>3.24</v>
      </c>
    </row>
    <row r="161" spans="1:8" ht="54.75" customHeight="1">
      <c r="A161" s="309"/>
      <c r="B161" s="308" t="s">
        <v>191</v>
      </c>
      <c r="C161" s="309"/>
      <c r="D161" s="310">
        <v>2</v>
      </c>
      <c r="E161" s="310">
        <v>0.66</v>
      </c>
      <c r="F161" s="310">
        <v>0.33</v>
      </c>
      <c r="G161" s="310">
        <v>5.5</v>
      </c>
      <c r="H161" s="311">
        <f t="shared" si="27"/>
        <v>10.89</v>
      </c>
    </row>
    <row r="162" spans="1:8" ht="54.75" customHeight="1">
      <c r="A162" s="309"/>
      <c r="B162" s="308" t="s">
        <v>192</v>
      </c>
      <c r="C162" s="309"/>
      <c r="D162" s="310">
        <v>2</v>
      </c>
      <c r="E162" s="310">
        <v>0.66</v>
      </c>
      <c r="F162" s="310">
        <v>0.33</v>
      </c>
      <c r="G162" s="310">
        <v>0</v>
      </c>
      <c r="H162" s="311">
        <v>0.22</v>
      </c>
    </row>
    <row r="163" spans="1:8" ht="54.75" customHeight="1">
      <c r="A163" s="309"/>
      <c r="B163" s="388" t="s">
        <v>190</v>
      </c>
      <c r="C163" s="312"/>
      <c r="D163" s="383">
        <v>2</v>
      </c>
      <c r="E163" s="383">
        <v>0.66</v>
      </c>
      <c r="F163" s="383">
        <v>0.33</v>
      </c>
      <c r="G163" s="383">
        <v>0.5</v>
      </c>
      <c r="H163" s="389">
        <f t="shared" ref="H163:H164" si="28">(E163+F163)*D163*G163</f>
        <v>0.99</v>
      </c>
    </row>
    <row r="164" spans="1:8" ht="54.75" customHeight="1">
      <c r="A164" s="309"/>
      <c r="B164" s="388" t="s">
        <v>191</v>
      </c>
      <c r="C164" s="312"/>
      <c r="D164" s="383">
        <v>2</v>
      </c>
      <c r="E164" s="383">
        <v>0.66</v>
      </c>
      <c r="F164" s="383">
        <v>0.33</v>
      </c>
      <c r="G164" s="383">
        <v>2.25</v>
      </c>
      <c r="H164" s="389">
        <f t="shared" si="28"/>
        <v>4.4550000000000001</v>
      </c>
    </row>
    <row r="165" spans="1:8" ht="54.75" customHeight="1">
      <c r="A165" s="309"/>
      <c r="B165" s="388" t="s">
        <v>192</v>
      </c>
      <c r="C165" s="312"/>
      <c r="D165" s="383">
        <v>2</v>
      </c>
      <c r="E165" s="383">
        <v>0.66</v>
      </c>
      <c r="F165" s="383">
        <v>0.33</v>
      </c>
      <c r="G165" s="383">
        <v>0</v>
      </c>
      <c r="H165" s="389">
        <v>0.22</v>
      </c>
    </row>
    <row r="166" spans="1:8" ht="54.75" customHeight="1">
      <c r="A166" s="309"/>
      <c r="B166" s="388" t="s">
        <v>190</v>
      </c>
      <c r="C166" s="312"/>
      <c r="D166" s="383">
        <v>2</v>
      </c>
      <c r="E166" s="383">
        <v>0.66</v>
      </c>
      <c r="F166" s="383">
        <v>0.33</v>
      </c>
      <c r="G166" s="383">
        <v>0.5</v>
      </c>
      <c r="H166" s="389">
        <f t="shared" ref="H166:H167" si="29">(E166+F166)*D166*G166</f>
        <v>0.99</v>
      </c>
    </row>
    <row r="167" spans="1:8" ht="54.75" customHeight="1">
      <c r="A167" s="309"/>
      <c r="B167" s="388" t="s">
        <v>191</v>
      </c>
      <c r="C167" s="312"/>
      <c r="D167" s="383">
        <v>2</v>
      </c>
      <c r="E167" s="383">
        <v>0.66</v>
      </c>
      <c r="F167" s="383">
        <v>0.33</v>
      </c>
      <c r="G167" s="383">
        <v>0.91</v>
      </c>
      <c r="H167" s="389">
        <f t="shared" si="29"/>
        <v>1.8018000000000001</v>
      </c>
    </row>
    <row r="168" spans="1:8" ht="54.75" customHeight="1">
      <c r="A168" s="309"/>
      <c r="B168" s="388" t="s">
        <v>192</v>
      </c>
      <c r="C168" s="312"/>
      <c r="D168" s="383">
        <v>2</v>
      </c>
      <c r="E168" s="383">
        <v>0.66</v>
      </c>
      <c r="F168" s="383">
        <v>0.33</v>
      </c>
      <c r="G168" s="383">
        <v>0</v>
      </c>
      <c r="H168" s="389">
        <v>0.22</v>
      </c>
    </row>
    <row r="169" spans="1:8" ht="54.75" customHeight="1">
      <c r="A169" s="309"/>
      <c r="B169" s="308" t="s">
        <v>190</v>
      </c>
      <c r="C169" s="309"/>
      <c r="D169" s="310">
        <v>2</v>
      </c>
      <c r="E169" s="310">
        <v>0.66</v>
      </c>
      <c r="F169" s="310">
        <v>0.33</v>
      </c>
      <c r="G169" s="310">
        <v>0.5</v>
      </c>
      <c r="H169" s="311">
        <f t="shared" ref="H169:H170" si="30">(E169+F169)*D169*G169</f>
        <v>0.99</v>
      </c>
    </row>
    <row r="170" spans="1:8" ht="54.75" customHeight="1">
      <c r="A170" s="309"/>
      <c r="B170" s="308" t="s">
        <v>191</v>
      </c>
      <c r="C170" s="309"/>
      <c r="D170" s="310">
        <v>2</v>
      </c>
      <c r="E170" s="310">
        <v>0.66</v>
      </c>
      <c r="F170" s="310">
        <v>0.33</v>
      </c>
      <c r="G170" s="310">
        <v>3.66</v>
      </c>
      <c r="H170" s="311">
        <f t="shared" si="30"/>
        <v>7.2468000000000004</v>
      </c>
    </row>
    <row r="171" spans="1:8" ht="54.75" customHeight="1">
      <c r="A171" s="309"/>
      <c r="B171" s="308" t="s">
        <v>192</v>
      </c>
      <c r="C171" s="309"/>
      <c r="D171" s="310">
        <v>2</v>
      </c>
      <c r="E171" s="310">
        <v>0.66</v>
      </c>
      <c r="F171" s="310">
        <v>0.33</v>
      </c>
      <c r="G171" s="310">
        <v>0</v>
      </c>
      <c r="H171" s="311">
        <v>0.22</v>
      </c>
    </row>
    <row r="172" spans="1:8" ht="54.75" customHeight="1">
      <c r="A172" s="309"/>
      <c r="B172" s="308" t="s">
        <v>190</v>
      </c>
      <c r="C172" s="309"/>
      <c r="D172" s="310">
        <v>2</v>
      </c>
      <c r="E172" s="310">
        <v>0.66</v>
      </c>
      <c r="F172" s="310">
        <v>0.33</v>
      </c>
      <c r="G172" s="310">
        <v>0.5</v>
      </c>
      <c r="H172" s="311">
        <f t="shared" ref="H172:H173" si="31">(E172+F172)*D172*G172</f>
        <v>0.99</v>
      </c>
    </row>
    <row r="173" spans="1:8" ht="54.75" customHeight="1">
      <c r="A173" s="309"/>
      <c r="B173" s="308" t="s">
        <v>191</v>
      </c>
      <c r="C173" s="309"/>
      <c r="D173" s="310">
        <v>2</v>
      </c>
      <c r="E173" s="310">
        <v>0.66</v>
      </c>
      <c r="F173" s="310">
        <v>0.33</v>
      </c>
      <c r="G173" s="310">
        <v>10.08</v>
      </c>
      <c r="H173" s="311">
        <f t="shared" si="31"/>
        <v>19.958400000000001</v>
      </c>
    </row>
    <row r="174" spans="1:8" ht="54.75" customHeight="1">
      <c r="A174" s="309"/>
      <c r="B174" s="308" t="s">
        <v>192</v>
      </c>
      <c r="C174" s="309"/>
      <c r="D174" s="310">
        <v>2</v>
      </c>
      <c r="E174" s="310">
        <v>0.66</v>
      </c>
      <c r="F174" s="310">
        <v>0.33</v>
      </c>
      <c r="G174" s="310">
        <v>0</v>
      </c>
      <c r="H174" s="311">
        <v>0.22</v>
      </c>
    </row>
    <row r="175" spans="1:8" ht="54.75" customHeight="1">
      <c r="A175" s="309"/>
      <c r="B175" s="308" t="s">
        <v>190</v>
      </c>
      <c r="C175" s="309"/>
      <c r="D175" s="310">
        <v>2</v>
      </c>
      <c r="E175" s="310">
        <v>0.66</v>
      </c>
      <c r="F175" s="310">
        <v>0.33</v>
      </c>
      <c r="G175" s="310">
        <v>0.5</v>
      </c>
      <c r="H175" s="311">
        <f t="shared" ref="H175:H176" si="32">(E175+F175)*D175*G175</f>
        <v>0.99</v>
      </c>
    </row>
    <row r="176" spans="1:8" ht="54.75" customHeight="1">
      <c r="A176" s="309"/>
      <c r="B176" s="308" t="s">
        <v>191</v>
      </c>
      <c r="C176" s="309"/>
      <c r="D176" s="310">
        <v>2</v>
      </c>
      <c r="E176" s="310">
        <v>0.66</v>
      </c>
      <c r="F176" s="310">
        <v>0.33</v>
      </c>
      <c r="G176" s="310">
        <v>10.75</v>
      </c>
      <c r="H176" s="311">
        <f t="shared" si="32"/>
        <v>21.285</v>
      </c>
    </row>
    <row r="177" spans="1:8" ht="54.75" customHeight="1">
      <c r="A177" s="309"/>
      <c r="B177" s="308" t="s">
        <v>192</v>
      </c>
      <c r="C177" s="309"/>
      <c r="D177" s="310">
        <v>2</v>
      </c>
      <c r="E177" s="310">
        <v>0.66</v>
      </c>
      <c r="F177" s="310">
        <v>0.33</v>
      </c>
      <c r="G177" s="310">
        <v>0</v>
      </c>
      <c r="H177" s="311">
        <v>0.22</v>
      </c>
    </row>
    <row r="178" spans="1:8" ht="54.75" customHeight="1">
      <c r="A178" s="309"/>
      <c r="B178" s="308" t="s">
        <v>237</v>
      </c>
      <c r="C178" s="309"/>
      <c r="D178" s="310">
        <v>2</v>
      </c>
      <c r="E178" s="310">
        <v>1.1599999999999999</v>
      </c>
      <c r="F178" s="310">
        <v>0.5</v>
      </c>
      <c r="G178" s="310">
        <v>2.75</v>
      </c>
      <c r="H178" s="311">
        <f t="shared" ref="H178:H182" si="33">(E178+F178)*D178*G178</f>
        <v>9.129999999999999</v>
      </c>
    </row>
    <row r="179" spans="1:8" ht="54.75" customHeight="1">
      <c r="A179" s="309"/>
      <c r="B179" s="308" t="s">
        <v>352</v>
      </c>
      <c r="C179" s="312"/>
      <c r="D179" s="310">
        <v>2</v>
      </c>
      <c r="E179" s="310">
        <v>1.1599999999999999</v>
      </c>
      <c r="F179" s="310">
        <v>0.5</v>
      </c>
      <c r="G179" s="310">
        <v>1.99</v>
      </c>
      <c r="H179" s="311">
        <f t="shared" si="33"/>
        <v>6.6067999999999998</v>
      </c>
    </row>
    <row r="180" spans="1:8" ht="54.75" customHeight="1">
      <c r="A180" s="309"/>
      <c r="B180" s="308" t="s">
        <v>237</v>
      </c>
      <c r="C180" s="309"/>
      <c r="D180" s="310">
        <v>2</v>
      </c>
      <c r="E180" s="310">
        <v>1.1599999999999999</v>
      </c>
      <c r="F180" s="310">
        <v>0.5</v>
      </c>
      <c r="G180" s="310">
        <v>1.58</v>
      </c>
      <c r="H180" s="311">
        <f t="shared" si="33"/>
        <v>5.2455999999999996</v>
      </c>
    </row>
    <row r="181" spans="1:8" ht="54.75" customHeight="1">
      <c r="A181" s="309"/>
      <c r="B181" s="308" t="s">
        <v>352</v>
      </c>
      <c r="C181" s="312"/>
      <c r="D181" s="310">
        <v>2</v>
      </c>
      <c r="E181" s="310">
        <v>1.1599999999999999</v>
      </c>
      <c r="F181" s="310">
        <v>0.5</v>
      </c>
      <c r="G181" s="310">
        <v>1.99</v>
      </c>
      <c r="H181" s="311">
        <f t="shared" si="33"/>
        <v>6.6067999999999998</v>
      </c>
    </row>
    <row r="182" spans="1:8" ht="54.75" customHeight="1">
      <c r="A182" s="309"/>
      <c r="B182" s="308" t="s">
        <v>237</v>
      </c>
      <c r="C182" s="309"/>
      <c r="D182" s="310">
        <v>2</v>
      </c>
      <c r="E182" s="310">
        <v>1.1599999999999999</v>
      </c>
      <c r="F182" s="310">
        <v>0.5</v>
      </c>
      <c r="G182" s="310">
        <v>9.33</v>
      </c>
      <c r="H182" s="311">
        <f t="shared" si="33"/>
        <v>30.9756</v>
      </c>
    </row>
    <row r="183" spans="1:8" ht="54.75" customHeight="1">
      <c r="A183" s="309"/>
      <c r="B183" s="308" t="s">
        <v>238</v>
      </c>
      <c r="C183" s="309"/>
      <c r="D183" s="310">
        <v>2</v>
      </c>
      <c r="E183" s="310">
        <v>1.1599999999999999</v>
      </c>
      <c r="F183" s="310">
        <v>0.5</v>
      </c>
      <c r="G183" s="310">
        <v>0</v>
      </c>
      <c r="H183" s="311">
        <v>0.57999999999999996</v>
      </c>
    </row>
    <row r="184" spans="1:8" ht="34.5">
      <c r="A184" s="301"/>
      <c r="B184" s="303"/>
      <c r="C184" s="284"/>
      <c r="D184" s="293"/>
      <c r="E184" s="293"/>
      <c r="F184" s="293"/>
      <c r="G184" s="293"/>
      <c r="H184" s="302"/>
    </row>
    <row r="185" spans="1:8" ht="63.75" customHeight="1">
      <c r="A185" s="412"/>
      <c r="B185" s="304" t="s">
        <v>145</v>
      </c>
      <c r="C185" s="305" t="s">
        <v>218</v>
      </c>
      <c r="D185" s="304"/>
      <c r="E185" s="306"/>
      <c r="F185" s="306"/>
      <c r="G185" s="306"/>
      <c r="H185" s="307">
        <f>SUM(H148:H184)</f>
        <v>204.07639999999995</v>
      </c>
    </row>
    <row r="190" spans="1:8" ht="42" customHeight="1"/>
    <row r="191" spans="1:8" ht="42" customHeight="1"/>
  </sheetData>
  <mergeCells count="42">
    <mergeCell ref="A1:H1"/>
    <mergeCell ref="A2:H2"/>
    <mergeCell ref="H17:H18"/>
    <mergeCell ref="A10:H10"/>
    <mergeCell ref="A11:H11"/>
    <mergeCell ref="A12:H12"/>
    <mergeCell ref="A13:H13"/>
    <mergeCell ref="A14:B14"/>
    <mergeCell ref="C14:E16"/>
    <mergeCell ref="F14:G14"/>
    <mergeCell ref="A15:B15"/>
    <mergeCell ref="F15:G15"/>
    <mergeCell ref="A16:B16"/>
    <mergeCell ref="F3:F4"/>
    <mergeCell ref="G3:G4"/>
    <mergeCell ref="H3:H4"/>
    <mergeCell ref="A140:B140"/>
    <mergeCell ref="F140:G140"/>
    <mergeCell ref="A141:B141"/>
    <mergeCell ref="F16:G16"/>
    <mergeCell ref="A17:A18"/>
    <mergeCell ref="B17:B18"/>
    <mergeCell ref="C17:C18"/>
    <mergeCell ref="D17:G17"/>
    <mergeCell ref="F141:G141"/>
    <mergeCell ref="A135:H135"/>
    <mergeCell ref="A136:H136"/>
    <mergeCell ref="A137:H137"/>
    <mergeCell ref="A138:H138"/>
    <mergeCell ref="A139:B139"/>
    <mergeCell ref="C139:E141"/>
    <mergeCell ref="F139:G139"/>
    <mergeCell ref="A142:A143"/>
    <mergeCell ref="B142:B143"/>
    <mergeCell ref="C142:C143"/>
    <mergeCell ref="D142:G142"/>
    <mergeCell ref="H142:H143"/>
    <mergeCell ref="A3:A4"/>
    <mergeCell ref="B3:B4"/>
    <mergeCell ref="C3:C4"/>
    <mergeCell ref="D3:D4"/>
    <mergeCell ref="E3:E4"/>
  </mergeCells>
  <printOptions horizontalCentered="1"/>
  <pageMargins left="0" right="0" top="0" bottom="0" header="0" footer="0"/>
  <pageSetup paperSize="9" scale="25" orientation="portrait" r:id="rId1"/>
  <rowBreaks count="3" manualBreakCount="3">
    <brk id="44" max="7" man="1"/>
    <brk id="107" max="7" man="1"/>
    <brk id="160"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I1069"/>
  <sheetViews>
    <sheetView zoomScale="30" zoomScaleNormal="30" zoomScaleSheetLayoutView="30" workbookViewId="0">
      <selection activeCell="H863" sqref="H863"/>
    </sheetView>
  </sheetViews>
  <sheetFormatPr defaultColWidth="8" defaultRowHeight="33"/>
  <cols>
    <col min="1" max="1" width="27.375" style="268" customWidth="1"/>
    <col min="2" max="2" width="154.625" style="267" customWidth="1"/>
    <col min="3" max="3" width="24.25" style="266" customWidth="1"/>
    <col min="4" max="4" width="18.875" style="266" customWidth="1"/>
    <col min="5" max="5" width="47.375" style="266" customWidth="1"/>
    <col min="6" max="6" width="34.625" style="266" customWidth="1"/>
    <col min="7" max="7" width="40.25" style="266" customWidth="1"/>
    <col min="8" max="8" width="50" style="266" customWidth="1"/>
    <col min="9" max="9" width="35.5" style="266" customWidth="1"/>
    <col min="10" max="16384" width="8" style="266"/>
  </cols>
  <sheetData>
    <row r="1" spans="1:8" ht="82.5" customHeight="1">
      <c r="A1" s="509" t="s">
        <v>333</v>
      </c>
      <c r="B1" s="509"/>
      <c r="C1" s="509"/>
      <c r="D1" s="509"/>
      <c r="E1" s="509"/>
      <c r="F1" s="509"/>
      <c r="G1" s="509"/>
      <c r="H1" s="509"/>
    </row>
    <row r="2" spans="1:8" ht="85.5" customHeight="1">
      <c r="A2" s="509" t="s">
        <v>161</v>
      </c>
      <c r="B2" s="509"/>
      <c r="C2" s="509"/>
      <c r="D2" s="509"/>
      <c r="E2" s="509"/>
      <c r="F2" s="509"/>
      <c r="G2" s="509"/>
      <c r="H2" s="509"/>
    </row>
    <row r="3" spans="1:8" ht="87.75" customHeight="1">
      <c r="A3" s="512" t="s">
        <v>323</v>
      </c>
      <c r="B3" s="512" t="s">
        <v>0</v>
      </c>
      <c r="C3" s="512" t="s">
        <v>120</v>
      </c>
      <c r="D3" s="512" t="s">
        <v>7</v>
      </c>
      <c r="E3" s="518" t="s">
        <v>149</v>
      </c>
      <c r="F3" s="518" t="s">
        <v>147</v>
      </c>
      <c r="G3" s="518" t="s">
        <v>146</v>
      </c>
      <c r="H3" s="512" t="s">
        <v>322</v>
      </c>
    </row>
    <row r="4" spans="1:8" ht="22.5" hidden="1" customHeight="1">
      <c r="A4" s="513"/>
      <c r="B4" s="513"/>
      <c r="C4" s="513"/>
      <c r="D4" s="513"/>
      <c r="E4" s="519"/>
      <c r="F4" s="519"/>
      <c r="G4" s="519"/>
      <c r="H4" s="513"/>
    </row>
    <row r="5" spans="1:8" ht="322.5" customHeight="1">
      <c r="A5" s="331">
        <v>2</v>
      </c>
      <c r="B5" s="405" t="s">
        <v>324</v>
      </c>
      <c r="C5" s="330"/>
      <c r="D5" s="336"/>
      <c r="E5" s="336"/>
      <c r="F5" s="336"/>
      <c r="G5" s="336"/>
      <c r="H5" s="336"/>
    </row>
    <row r="6" spans="1:8" ht="60" customHeight="1">
      <c r="A6" s="331"/>
      <c r="B6" s="406" t="s">
        <v>148</v>
      </c>
      <c r="C6" s="340" t="s">
        <v>4</v>
      </c>
      <c r="D6" s="340"/>
      <c r="E6" s="340">
        <v>3</v>
      </c>
      <c r="F6" s="340"/>
      <c r="G6" s="340"/>
      <c r="H6" s="340">
        <f>SUM(E6:G6)</f>
        <v>3</v>
      </c>
    </row>
    <row r="7" spans="1:8" ht="60" customHeight="1">
      <c r="A7" s="329">
        <v>2.4</v>
      </c>
      <c r="B7" s="339" t="s">
        <v>59</v>
      </c>
      <c r="C7" s="340" t="s">
        <v>4</v>
      </c>
      <c r="D7" s="340"/>
      <c r="E7" s="340">
        <v>2</v>
      </c>
      <c r="F7" s="340"/>
      <c r="G7" s="340"/>
      <c r="H7" s="340">
        <f>SUM(E7:G7)</f>
        <v>2</v>
      </c>
    </row>
    <row r="8" spans="1:8" ht="60" customHeight="1">
      <c r="A8" s="329">
        <v>2.6</v>
      </c>
      <c r="B8" s="339" t="s">
        <v>61</v>
      </c>
      <c r="C8" s="340" t="s">
        <v>4</v>
      </c>
      <c r="D8" s="340"/>
      <c r="E8" s="340"/>
      <c r="F8" s="340">
        <v>20</v>
      </c>
      <c r="G8" s="340"/>
      <c r="H8" s="340">
        <f>SUM(E8:G8)</f>
        <v>20</v>
      </c>
    </row>
    <row r="9" spans="1:8" ht="60" customHeight="1">
      <c r="A9" s="329">
        <v>2.8</v>
      </c>
      <c r="B9" s="339" t="s">
        <v>63</v>
      </c>
      <c r="C9" s="340" t="s">
        <v>4</v>
      </c>
      <c r="D9" s="340"/>
      <c r="E9" s="340"/>
      <c r="F9" s="340"/>
      <c r="G9" s="340">
        <v>17</v>
      </c>
      <c r="H9" s="340">
        <f>SUM(E9:G9)</f>
        <v>17</v>
      </c>
    </row>
    <row r="10" spans="1:8" ht="273" customHeight="1">
      <c r="A10" s="331">
        <v>3</v>
      </c>
      <c r="B10" s="308" t="s">
        <v>325</v>
      </c>
      <c r="C10" s="334"/>
      <c r="D10" s="340"/>
      <c r="E10" s="340"/>
      <c r="F10" s="340"/>
      <c r="G10" s="340"/>
      <c r="H10" s="340"/>
    </row>
    <row r="11" spans="1:8" ht="70.5" customHeight="1">
      <c r="A11" s="329">
        <v>3.2</v>
      </c>
      <c r="B11" s="341" t="s">
        <v>326</v>
      </c>
      <c r="C11" s="334" t="s">
        <v>91</v>
      </c>
      <c r="D11" s="340"/>
      <c r="E11" s="340">
        <f>72.29+109.45</f>
        <v>181.74</v>
      </c>
      <c r="F11" s="340"/>
      <c r="G11" s="340"/>
      <c r="H11" s="340">
        <f>SUM(E11:G11)</f>
        <v>181.74</v>
      </c>
    </row>
    <row r="12" spans="1:8" ht="70.5" customHeight="1">
      <c r="A12" s="329">
        <v>3.3</v>
      </c>
      <c r="B12" s="341" t="s">
        <v>327</v>
      </c>
      <c r="C12" s="334" t="s">
        <v>91</v>
      </c>
      <c r="D12" s="340"/>
      <c r="E12" s="340">
        <f>20+20</f>
        <v>40</v>
      </c>
      <c r="F12" s="340"/>
      <c r="G12" s="340"/>
      <c r="H12" s="340">
        <f>SUM(E12:G12)</f>
        <v>40</v>
      </c>
    </row>
    <row r="13" spans="1:8" ht="70.5" customHeight="1">
      <c r="A13" s="329">
        <v>3.4</v>
      </c>
      <c r="B13" s="341" t="s">
        <v>328</v>
      </c>
      <c r="C13" s="334" t="s">
        <v>91</v>
      </c>
      <c r="D13" s="340"/>
      <c r="E13" s="340">
        <f>75.86+112.11</f>
        <v>187.97</v>
      </c>
      <c r="F13" s="340"/>
      <c r="G13" s="340"/>
      <c r="H13" s="340">
        <f>SUM(E13:G13)</f>
        <v>187.97</v>
      </c>
    </row>
    <row r="14" spans="1:8" ht="70.5" customHeight="1">
      <c r="A14" s="329">
        <v>3.7</v>
      </c>
      <c r="B14" s="341" t="s">
        <v>329</v>
      </c>
      <c r="C14" s="334" t="s">
        <v>91</v>
      </c>
      <c r="D14" s="340"/>
      <c r="E14" s="340">
        <f>20+20</f>
        <v>40</v>
      </c>
      <c r="F14" s="340"/>
      <c r="G14" s="340"/>
      <c r="H14" s="340">
        <f>SUM(E14:G14)</f>
        <v>40</v>
      </c>
    </row>
    <row r="15" spans="1:8" ht="282.75" customHeight="1">
      <c r="A15" s="331">
        <v>5</v>
      </c>
      <c r="B15" s="308" t="s">
        <v>330</v>
      </c>
      <c r="C15" s="334"/>
      <c r="D15" s="340"/>
      <c r="E15" s="340"/>
      <c r="F15" s="340"/>
      <c r="G15" s="340"/>
      <c r="H15" s="340"/>
    </row>
    <row r="16" spans="1:8" ht="110.25" customHeight="1">
      <c r="A16" s="329"/>
      <c r="B16" s="321" t="s">
        <v>68</v>
      </c>
      <c r="C16" s="334"/>
      <c r="D16" s="340"/>
      <c r="E16" s="340"/>
      <c r="F16" s="340"/>
      <c r="G16" s="340"/>
      <c r="H16" s="340"/>
    </row>
    <row r="17" spans="1:9" ht="75" customHeight="1">
      <c r="A17" s="333">
        <v>5.4</v>
      </c>
      <c r="B17" s="308" t="s">
        <v>59</v>
      </c>
      <c r="C17" s="334" t="s">
        <v>91</v>
      </c>
      <c r="D17" s="340"/>
      <c r="E17" s="340">
        <f>106.9+107.65</f>
        <v>214.55</v>
      </c>
      <c r="F17" s="340"/>
      <c r="G17" s="340"/>
      <c r="H17" s="340">
        <f>SUM(E17:G17)</f>
        <v>214.55</v>
      </c>
    </row>
    <row r="18" spans="1:9" ht="75" customHeight="1">
      <c r="A18" s="333">
        <v>5.6</v>
      </c>
      <c r="B18" s="308" t="s">
        <v>61</v>
      </c>
      <c r="C18" s="334" t="s">
        <v>91</v>
      </c>
      <c r="D18" s="340"/>
      <c r="E18" s="340"/>
      <c r="F18" s="340">
        <f>916.83+923.35</f>
        <v>1840.18</v>
      </c>
      <c r="G18" s="340"/>
      <c r="H18" s="340">
        <f>SUM(E18:G18)</f>
        <v>1840.18</v>
      </c>
    </row>
    <row r="19" spans="1:9" ht="75" customHeight="1">
      <c r="A19" s="333">
        <v>5.8</v>
      </c>
      <c r="B19" s="308" t="s">
        <v>63</v>
      </c>
      <c r="C19" s="334" t="s">
        <v>91</v>
      </c>
      <c r="D19" s="340"/>
      <c r="E19" s="340"/>
      <c r="F19" s="340"/>
      <c r="G19" s="340">
        <v>2064.44</v>
      </c>
      <c r="H19" s="340">
        <f>SUM(E19:G19)</f>
        <v>2064.44</v>
      </c>
      <c r="I19" s="410"/>
    </row>
    <row r="20" spans="1:9" ht="278.25" customHeight="1">
      <c r="A20" s="331">
        <v>6</v>
      </c>
      <c r="B20" s="335" t="s">
        <v>17</v>
      </c>
      <c r="C20" s="334"/>
      <c r="D20" s="340"/>
      <c r="E20" s="340"/>
      <c r="F20" s="340"/>
      <c r="G20" s="340"/>
      <c r="H20" s="340" t="s">
        <v>344</v>
      </c>
    </row>
    <row r="21" spans="1:9" ht="78" customHeight="1">
      <c r="A21" s="334"/>
      <c r="B21" s="308"/>
      <c r="C21" s="342" t="s">
        <v>218</v>
      </c>
      <c r="D21" s="343"/>
      <c r="E21" s="343">
        <v>143.63999999999999</v>
      </c>
      <c r="F21" s="343">
        <f>112.69+303.03</f>
        <v>415.71999999999997</v>
      </c>
      <c r="G21" s="343">
        <f>142.59+376.92</f>
        <v>519.51</v>
      </c>
      <c r="H21" s="343">
        <f>SUM(E21:G21)</f>
        <v>1078.8699999999999</v>
      </c>
    </row>
    <row r="22" spans="1:9" ht="263.25" customHeight="1">
      <c r="A22" s="331">
        <v>7</v>
      </c>
      <c r="B22" s="335" t="s">
        <v>69</v>
      </c>
      <c r="C22" s="334"/>
      <c r="D22" s="340"/>
      <c r="E22" s="340"/>
      <c r="F22" s="340"/>
      <c r="G22" s="340"/>
      <c r="H22" s="340"/>
    </row>
    <row r="23" spans="1:9" ht="67.5" customHeight="1">
      <c r="A23" s="329">
        <v>7.1</v>
      </c>
      <c r="B23" s="341" t="s">
        <v>179</v>
      </c>
      <c r="C23" s="334" t="s">
        <v>91</v>
      </c>
      <c r="D23" s="340"/>
      <c r="E23" s="340">
        <v>175.35</v>
      </c>
      <c r="F23" s="340"/>
      <c r="G23" s="340"/>
      <c r="H23" s="340">
        <f>SUM(E23:G23)</f>
        <v>175.35</v>
      </c>
    </row>
    <row r="24" spans="1:9" ht="67.5" customHeight="1">
      <c r="A24" s="329">
        <v>7.2</v>
      </c>
      <c r="B24" s="341" t="s">
        <v>180</v>
      </c>
      <c r="C24" s="334" t="s">
        <v>91</v>
      </c>
      <c r="D24" s="340"/>
      <c r="E24" s="340">
        <v>186.47</v>
      </c>
      <c r="F24" s="340"/>
      <c r="G24" s="340"/>
      <c r="H24" s="340">
        <f>SUM(E24:G24)</f>
        <v>186.47</v>
      </c>
    </row>
    <row r="25" spans="1:9" ht="335.25" customHeight="1">
      <c r="A25" s="331">
        <v>10</v>
      </c>
      <c r="B25" s="300" t="s">
        <v>50</v>
      </c>
      <c r="C25" s="334"/>
      <c r="D25" s="340"/>
      <c r="E25" s="340"/>
      <c r="F25" s="340"/>
      <c r="G25" s="340"/>
      <c r="H25" s="340"/>
    </row>
    <row r="26" spans="1:9" ht="75" customHeight="1">
      <c r="A26" s="329"/>
      <c r="B26" s="341"/>
      <c r="C26" s="342" t="s">
        <v>218</v>
      </c>
      <c r="D26" s="343"/>
      <c r="E26" s="343">
        <v>729.65</v>
      </c>
      <c r="F26" s="343"/>
      <c r="G26" s="343">
        <v>603.03</v>
      </c>
      <c r="H26" s="343">
        <f>SUM(E26:G26)</f>
        <v>1332.6799999999998</v>
      </c>
    </row>
    <row r="27" spans="1:9" ht="210.75" customHeight="1">
      <c r="A27" s="331">
        <v>11</v>
      </c>
      <c r="B27" s="337" t="s">
        <v>51</v>
      </c>
      <c r="C27" s="334"/>
      <c r="D27" s="343"/>
      <c r="E27" s="343"/>
      <c r="F27" s="343"/>
      <c r="G27" s="343"/>
      <c r="H27" s="343"/>
    </row>
    <row r="28" spans="1:9" ht="69.75" customHeight="1">
      <c r="A28" s="329"/>
      <c r="B28" s="341"/>
      <c r="C28" s="342" t="s">
        <v>218</v>
      </c>
      <c r="D28" s="343"/>
      <c r="E28" s="343">
        <f>868.17+142.08</f>
        <v>1010.25</v>
      </c>
      <c r="F28" s="343"/>
      <c r="G28" s="343"/>
      <c r="H28" s="343">
        <f>SUM(E28:G28)</f>
        <v>1010.25</v>
      </c>
    </row>
    <row r="29" spans="1:9" ht="50.25" customHeight="1">
      <c r="A29" s="398"/>
      <c r="B29" s="399"/>
      <c r="C29" s="400"/>
      <c r="D29" s="400"/>
      <c r="E29" s="400"/>
      <c r="F29" s="400"/>
      <c r="G29" s="400"/>
      <c r="H29" s="400"/>
    </row>
    <row r="30" spans="1:9" ht="62.25" customHeight="1">
      <c r="A30" s="526" t="s">
        <v>164</v>
      </c>
      <c r="B30" s="527"/>
      <c r="C30" s="527"/>
      <c r="D30" s="527"/>
      <c r="E30" s="527"/>
      <c r="F30" s="527"/>
      <c r="G30" s="527"/>
      <c r="H30" s="528"/>
    </row>
    <row r="31" spans="1:9" ht="45" customHeight="1">
      <c r="A31" s="529" t="s">
        <v>163</v>
      </c>
      <c r="B31" s="530"/>
      <c r="C31" s="530"/>
      <c r="D31" s="530"/>
      <c r="E31" s="530"/>
      <c r="F31" s="530"/>
      <c r="G31" s="530"/>
      <c r="H31" s="531"/>
    </row>
    <row r="32" spans="1:9" ht="56.25" customHeight="1">
      <c r="A32" s="532"/>
      <c r="B32" s="533"/>
      <c r="C32" s="533"/>
      <c r="D32" s="533"/>
      <c r="E32" s="533"/>
      <c r="F32" s="533"/>
      <c r="G32" s="533"/>
      <c r="H32" s="534"/>
    </row>
    <row r="33" spans="1:8" ht="33.75">
      <c r="A33" s="535"/>
      <c r="B33" s="535"/>
      <c r="C33" s="535"/>
      <c r="D33" s="535"/>
      <c r="E33" s="535"/>
      <c r="F33" s="535"/>
      <c r="G33" s="535"/>
      <c r="H33" s="535"/>
    </row>
    <row r="34" spans="1:8" ht="52.5" customHeight="1">
      <c r="A34" s="536" t="s">
        <v>162</v>
      </c>
      <c r="B34" s="536"/>
      <c r="C34" s="524" t="s">
        <v>161</v>
      </c>
      <c r="D34" s="524"/>
      <c r="E34" s="524"/>
      <c r="F34" s="536" t="s">
        <v>160</v>
      </c>
      <c r="G34" s="536"/>
      <c r="H34" s="358">
        <v>45119</v>
      </c>
    </row>
    <row r="35" spans="1:8" ht="39" customHeight="1">
      <c r="A35" s="537" t="s">
        <v>159</v>
      </c>
      <c r="B35" s="537"/>
      <c r="C35" s="524"/>
      <c r="D35" s="524"/>
      <c r="E35" s="524"/>
      <c r="F35" s="536" t="s">
        <v>158</v>
      </c>
      <c r="G35" s="536"/>
      <c r="H35" s="289"/>
    </row>
    <row r="36" spans="1:8" ht="41.25" customHeight="1">
      <c r="A36" s="536" t="s">
        <v>157</v>
      </c>
      <c r="B36" s="536"/>
      <c r="C36" s="524"/>
      <c r="D36" s="524"/>
      <c r="E36" s="524"/>
      <c r="F36" s="537" t="s">
        <v>156</v>
      </c>
      <c r="G36" s="537"/>
      <c r="H36" s="288"/>
    </row>
    <row r="37" spans="1:8" ht="33.75" customHeight="1">
      <c r="A37" s="538" t="s">
        <v>155</v>
      </c>
      <c r="B37" s="525" t="s">
        <v>119</v>
      </c>
      <c r="C37" s="525" t="s">
        <v>120</v>
      </c>
      <c r="D37" s="525" t="s">
        <v>154</v>
      </c>
      <c r="E37" s="525"/>
      <c r="F37" s="525"/>
      <c r="G37" s="525"/>
      <c r="H37" s="524" t="s">
        <v>153</v>
      </c>
    </row>
    <row r="38" spans="1:8" ht="37.5">
      <c r="A38" s="539"/>
      <c r="B38" s="525"/>
      <c r="C38" s="525"/>
      <c r="D38" s="344" t="s">
        <v>7</v>
      </c>
      <c r="E38" s="344" t="s">
        <v>152</v>
      </c>
      <c r="F38" s="344" t="s">
        <v>152</v>
      </c>
      <c r="G38" s="344" t="s">
        <v>151</v>
      </c>
      <c r="H38" s="524"/>
    </row>
    <row r="39" spans="1:8" ht="41.25">
      <c r="A39" s="287"/>
      <c r="B39" s="298" t="s">
        <v>149</v>
      </c>
      <c r="C39" s="282"/>
      <c r="D39" s="282"/>
      <c r="E39" s="272"/>
      <c r="F39" s="272"/>
      <c r="G39" s="282"/>
      <c r="H39" s="281"/>
    </row>
    <row r="40" spans="1:8" ht="42.75" customHeight="1">
      <c r="A40" s="286"/>
      <c r="B40" s="285"/>
      <c r="C40" s="283"/>
      <c r="D40" s="282"/>
      <c r="E40" s="282"/>
      <c r="F40" s="282"/>
      <c r="G40" s="282"/>
      <c r="H40" s="281"/>
    </row>
    <row r="41" spans="1:8" ht="328.5" customHeight="1">
      <c r="A41" s="346">
        <v>2</v>
      </c>
      <c r="B41" s="338" t="s">
        <v>331</v>
      </c>
      <c r="C41" s="283"/>
      <c r="D41" s="282"/>
      <c r="E41" s="282"/>
      <c r="F41" s="282"/>
      <c r="G41" s="282"/>
      <c r="H41" s="281"/>
    </row>
    <row r="42" spans="1:8" ht="57.75" customHeight="1">
      <c r="A42" s="276"/>
      <c r="B42" s="321" t="s">
        <v>150</v>
      </c>
      <c r="C42" s="347"/>
      <c r="D42" s="344"/>
      <c r="E42" s="344"/>
      <c r="F42" s="344"/>
      <c r="G42" s="344"/>
      <c r="H42" s="345"/>
    </row>
    <row r="43" spans="1:8" ht="42.75" customHeight="1">
      <c r="A43" s="276"/>
      <c r="B43" s="321"/>
      <c r="C43" s="347"/>
      <c r="D43" s="344"/>
      <c r="E43" s="344"/>
      <c r="F43" s="344"/>
      <c r="G43" s="344"/>
      <c r="H43" s="345"/>
    </row>
    <row r="44" spans="1:8" ht="36.75" customHeight="1">
      <c r="A44" s="276"/>
      <c r="B44" s="321" t="s">
        <v>149</v>
      </c>
      <c r="C44" s="347"/>
      <c r="D44" s="348"/>
      <c r="E44" s="349"/>
      <c r="F44" s="349"/>
      <c r="G44" s="344"/>
      <c r="H44" s="345"/>
    </row>
    <row r="45" spans="1:8" ht="61.5" customHeight="1">
      <c r="A45" s="276"/>
      <c r="B45" s="350" t="s">
        <v>148</v>
      </c>
      <c r="C45" s="347" t="s">
        <v>4</v>
      </c>
      <c r="D45" s="348">
        <v>3</v>
      </c>
      <c r="E45" s="349"/>
      <c r="F45" s="349"/>
      <c r="G45" s="344"/>
      <c r="H45" s="357">
        <f>SUM(D45:G45)</f>
        <v>3</v>
      </c>
    </row>
    <row r="46" spans="1:8" ht="57.75" customHeight="1">
      <c r="A46" s="329">
        <v>2.4</v>
      </c>
      <c r="B46" s="351" t="s">
        <v>59</v>
      </c>
      <c r="C46" s="347" t="s">
        <v>4</v>
      </c>
      <c r="D46" s="348">
        <v>2</v>
      </c>
      <c r="E46" s="349"/>
      <c r="F46" s="349"/>
      <c r="G46" s="344"/>
      <c r="H46" s="357">
        <f>SUM(D46:G46)</f>
        <v>2</v>
      </c>
    </row>
    <row r="47" spans="1:8" ht="43.5" customHeight="1">
      <c r="A47" s="329"/>
      <c r="B47" s="321" t="s">
        <v>147</v>
      </c>
      <c r="C47" s="347"/>
      <c r="D47" s="348"/>
      <c r="E47" s="349"/>
      <c r="F47" s="349"/>
      <c r="G47" s="344"/>
      <c r="H47" s="357"/>
    </row>
    <row r="48" spans="1:8" ht="51" customHeight="1">
      <c r="A48" s="329">
        <v>2.6</v>
      </c>
      <c r="B48" s="339" t="s">
        <v>61</v>
      </c>
      <c r="C48" s="347" t="s">
        <v>4</v>
      </c>
      <c r="D48" s="348">
        <v>20</v>
      </c>
      <c r="E48" s="349"/>
      <c r="F48" s="349"/>
      <c r="G48" s="344"/>
      <c r="H48" s="357">
        <f>SUM(D48:G48)</f>
        <v>20</v>
      </c>
    </row>
    <row r="49" spans="1:8" ht="43.5" customHeight="1">
      <c r="A49" s="329"/>
      <c r="B49" s="321" t="s">
        <v>146</v>
      </c>
      <c r="C49" s="347"/>
      <c r="D49" s="348"/>
      <c r="E49" s="349"/>
      <c r="F49" s="349"/>
      <c r="G49" s="344"/>
      <c r="H49" s="357"/>
    </row>
    <row r="50" spans="1:8" ht="51" customHeight="1">
      <c r="A50" s="329">
        <v>2.8</v>
      </c>
      <c r="B50" s="339" t="s">
        <v>63</v>
      </c>
      <c r="C50" s="347" t="s">
        <v>4</v>
      </c>
      <c r="D50" s="348">
        <v>17</v>
      </c>
      <c r="E50" s="349"/>
      <c r="F50" s="349"/>
      <c r="G50" s="344"/>
      <c r="H50" s="357">
        <f>SUM(D50:G50)</f>
        <v>17</v>
      </c>
    </row>
    <row r="51" spans="1:8" ht="43.5" customHeight="1">
      <c r="A51" s="276"/>
      <c r="B51" s="275"/>
      <c r="C51" s="274"/>
      <c r="D51" s="273"/>
      <c r="E51" s="273"/>
      <c r="F51" s="272"/>
      <c r="G51" s="272"/>
      <c r="H51" s="271"/>
    </row>
    <row r="52" spans="1:8" ht="58.5" customHeight="1">
      <c r="A52" s="270"/>
      <c r="B52" s="352" t="s">
        <v>145</v>
      </c>
      <c r="C52" s="353" t="s">
        <v>4</v>
      </c>
      <c r="D52" s="354"/>
      <c r="E52" s="355"/>
      <c r="F52" s="355"/>
      <c r="G52" s="356"/>
      <c r="H52" s="355">
        <f>SUM(H44:H51)</f>
        <v>42</v>
      </c>
    </row>
    <row r="53" spans="1:8" ht="48" customHeight="1"/>
    <row r="54" spans="1:8" ht="60">
      <c r="A54" s="526" t="s">
        <v>164</v>
      </c>
      <c r="B54" s="527"/>
      <c r="C54" s="527"/>
      <c r="D54" s="527"/>
      <c r="E54" s="527"/>
      <c r="F54" s="527"/>
      <c r="G54" s="527"/>
      <c r="H54" s="528"/>
    </row>
    <row r="55" spans="1:8" ht="45">
      <c r="A55" s="529" t="s">
        <v>163</v>
      </c>
      <c r="B55" s="530"/>
      <c r="C55" s="530"/>
      <c r="D55" s="530"/>
      <c r="E55" s="530"/>
      <c r="F55" s="530"/>
      <c r="G55" s="530"/>
      <c r="H55" s="531"/>
    </row>
    <row r="56" spans="1:8" ht="35.25">
      <c r="A56" s="532"/>
      <c r="B56" s="533"/>
      <c r="C56" s="533"/>
      <c r="D56" s="533"/>
      <c r="E56" s="533"/>
      <c r="F56" s="533"/>
      <c r="G56" s="533"/>
      <c r="H56" s="534"/>
    </row>
    <row r="57" spans="1:8" ht="33.75">
      <c r="A57" s="535"/>
      <c r="B57" s="535"/>
      <c r="C57" s="535"/>
      <c r="D57" s="535"/>
      <c r="E57" s="535"/>
      <c r="F57" s="535"/>
      <c r="G57" s="535"/>
      <c r="H57" s="535"/>
    </row>
    <row r="58" spans="1:8" ht="37.5">
      <c r="A58" s="536" t="s">
        <v>162</v>
      </c>
      <c r="B58" s="536"/>
      <c r="C58" s="524" t="s">
        <v>161</v>
      </c>
      <c r="D58" s="524"/>
      <c r="E58" s="524"/>
      <c r="F58" s="536" t="s">
        <v>160</v>
      </c>
      <c r="G58" s="536"/>
      <c r="H58" s="358">
        <v>45071</v>
      </c>
    </row>
    <row r="59" spans="1:8" ht="37.5">
      <c r="A59" s="537" t="s">
        <v>159</v>
      </c>
      <c r="B59" s="537"/>
      <c r="C59" s="524"/>
      <c r="D59" s="524"/>
      <c r="E59" s="524"/>
      <c r="F59" s="536" t="s">
        <v>158</v>
      </c>
      <c r="G59" s="536"/>
      <c r="H59" s="359"/>
    </row>
    <row r="60" spans="1:8" ht="37.5">
      <c r="A60" s="536" t="s">
        <v>157</v>
      </c>
      <c r="B60" s="536"/>
      <c r="C60" s="524"/>
      <c r="D60" s="524"/>
      <c r="E60" s="524"/>
      <c r="F60" s="537" t="s">
        <v>156</v>
      </c>
      <c r="G60" s="537"/>
      <c r="H60" s="360"/>
    </row>
    <row r="61" spans="1:8" ht="37.5">
      <c r="A61" s="524" t="s">
        <v>155</v>
      </c>
      <c r="B61" s="525" t="s">
        <v>119</v>
      </c>
      <c r="C61" s="525" t="s">
        <v>120</v>
      </c>
      <c r="D61" s="525" t="s">
        <v>154</v>
      </c>
      <c r="E61" s="525"/>
      <c r="F61" s="525"/>
      <c r="G61" s="525"/>
      <c r="H61" s="524" t="s">
        <v>153</v>
      </c>
    </row>
    <row r="62" spans="1:8" ht="37.5">
      <c r="A62" s="524"/>
      <c r="B62" s="525"/>
      <c r="C62" s="525"/>
      <c r="D62" s="344" t="s">
        <v>7</v>
      </c>
      <c r="E62" s="344" t="s">
        <v>152</v>
      </c>
      <c r="F62" s="344" t="s">
        <v>152</v>
      </c>
      <c r="G62" s="344" t="s">
        <v>151</v>
      </c>
      <c r="H62" s="524"/>
    </row>
    <row r="63" spans="1:8" ht="41.25">
      <c r="A63" s="299"/>
      <c r="B63" s="298" t="s">
        <v>149</v>
      </c>
      <c r="C63" s="344"/>
      <c r="D63" s="344"/>
      <c r="E63" s="344" t="s">
        <v>167</v>
      </c>
      <c r="F63" s="344" t="s">
        <v>166</v>
      </c>
      <c r="G63" s="344"/>
      <c r="H63" s="345"/>
    </row>
    <row r="64" spans="1:8" ht="35.25">
      <c r="A64" s="286"/>
      <c r="B64" s="285"/>
      <c r="C64" s="283"/>
      <c r="D64" s="282"/>
      <c r="E64" s="282"/>
      <c r="F64" s="282"/>
      <c r="G64" s="282"/>
      <c r="H64" s="281"/>
    </row>
    <row r="65" spans="1:8" ht="307.5" customHeight="1">
      <c r="A65" s="346">
        <v>3</v>
      </c>
      <c r="B65" s="338" t="s">
        <v>332</v>
      </c>
      <c r="C65" s="283"/>
      <c r="D65" s="282"/>
      <c r="E65" s="282"/>
      <c r="F65" s="282"/>
      <c r="G65" s="282"/>
      <c r="H65" s="281"/>
    </row>
    <row r="66" spans="1:8" ht="63" customHeight="1">
      <c r="A66" s="276"/>
      <c r="B66" s="321" t="s">
        <v>165</v>
      </c>
      <c r="C66" s="347"/>
      <c r="D66" s="344"/>
      <c r="E66" s="344"/>
      <c r="F66" s="344"/>
      <c r="G66" s="344"/>
      <c r="H66" s="280"/>
    </row>
    <row r="67" spans="1:8" ht="46.5" customHeight="1">
      <c r="A67" s="276"/>
      <c r="B67" s="321"/>
      <c r="C67" s="347" t="s">
        <v>91</v>
      </c>
      <c r="D67" s="348">
        <v>1</v>
      </c>
      <c r="E67" s="349">
        <v>1.25</v>
      </c>
      <c r="F67" s="349">
        <v>0.66</v>
      </c>
      <c r="G67" s="344"/>
      <c r="H67" s="280"/>
    </row>
    <row r="68" spans="1:8" ht="46.5" customHeight="1">
      <c r="A68" s="279"/>
      <c r="B68" s="278"/>
      <c r="C68" s="347"/>
      <c r="D68" s="348">
        <v>1</v>
      </c>
      <c r="E68" s="349">
        <v>18.329999999999998</v>
      </c>
      <c r="F68" s="349">
        <v>17.829999999999998</v>
      </c>
      <c r="G68" s="344"/>
      <c r="H68" s="277"/>
    </row>
    <row r="69" spans="1:8" ht="46.5" customHeight="1">
      <c r="A69" s="279"/>
      <c r="B69" s="278"/>
      <c r="C69" s="347"/>
      <c r="D69" s="348">
        <v>1</v>
      </c>
      <c r="E69" s="349">
        <v>3.66</v>
      </c>
      <c r="F69" s="349">
        <v>4.16</v>
      </c>
      <c r="G69" s="344"/>
      <c r="H69" s="277"/>
    </row>
    <row r="70" spans="1:8" ht="46.5" customHeight="1">
      <c r="A70" s="279"/>
      <c r="B70" s="278"/>
      <c r="C70" s="347"/>
      <c r="D70" s="348">
        <v>1</v>
      </c>
      <c r="E70" s="349">
        <v>8.75</v>
      </c>
      <c r="F70" s="349">
        <v>9.25</v>
      </c>
      <c r="G70" s="344"/>
      <c r="H70" s="277"/>
    </row>
    <row r="71" spans="1:8" ht="46.5" customHeight="1">
      <c r="A71" s="279"/>
      <c r="B71" s="278"/>
      <c r="C71" s="347"/>
      <c r="D71" s="348">
        <v>1</v>
      </c>
      <c r="E71" s="349">
        <v>1.41</v>
      </c>
      <c r="F71" s="349">
        <v>1.91</v>
      </c>
      <c r="G71" s="344"/>
      <c r="H71" s="277"/>
    </row>
    <row r="72" spans="1:8" ht="46.5" customHeight="1">
      <c r="A72" s="279"/>
      <c r="B72" s="278"/>
      <c r="C72" s="347"/>
      <c r="D72" s="348">
        <v>1</v>
      </c>
      <c r="E72" s="349">
        <v>8.83</v>
      </c>
      <c r="F72" s="349">
        <v>9.66</v>
      </c>
      <c r="G72" s="344"/>
      <c r="H72" s="277"/>
    </row>
    <row r="73" spans="1:8" ht="46.5" customHeight="1">
      <c r="A73" s="279"/>
      <c r="B73" s="278"/>
      <c r="C73" s="347"/>
      <c r="D73" s="348">
        <v>1</v>
      </c>
      <c r="E73" s="349">
        <v>5.91</v>
      </c>
      <c r="F73" s="349">
        <v>6.41</v>
      </c>
      <c r="G73" s="344"/>
      <c r="H73" s="277"/>
    </row>
    <row r="74" spans="1:8" ht="46.5" customHeight="1">
      <c r="A74" s="279"/>
      <c r="B74" s="278"/>
      <c r="C74" s="347"/>
      <c r="D74" s="348">
        <v>1</v>
      </c>
      <c r="E74" s="349">
        <v>1.41</v>
      </c>
      <c r="F74" s="349">
        <v>1.91</v>
      </c>
      <c r="G74" s="344"/>
      <c r="H74" s="277"/>
    </row>
    <row r="75" spans="1:8" ht="46.5" customHeight="1">
      <c r="A75" s="279"/>
      <c r="B75" s="278"/>
      <c r="C75" s="347"/>
      <c r="D75" s="348">
        <v>1</v>
      </c>
      <c r="E75" s="349">
        <v>8.83</v>
      </c>
      <c r="F75" s="349">
        <v>9.66</v>
      </c>
      <c r="G75" s="344"/>
      <c r="H75" s="277"/>
    </row>
    <row r="76" spans="1:8" ht="46.5" customHeight="1">
      <c r="A76" s="279"/>
      <c r="B76" s="278"/>
      <c r="C76" s="347"/>
      <c r="D76" s="348">
        <v>1</v>
      </c>
      <c r="E76" s="349">
        <v>13.91</v>
      </c>
      <c r="F76" s="349">
        <v>14.41</v>
      </c>
      <c r="G76" s="344"/>
      <c r="H76" s="277"/>
    </row>
    <row r="77" spans="1:8" ht="46.5" customHeight="1">
      <c r="A77" s="276"/>
      <c r="B77" s="341"/>
      <c r="C77" s="347"/>
      <c r="D77" s="348"/>
      <c r="E77" s="348"/>
      <c r="F77" s="344"/>
      <c r="G77" s="344"/>
      <c r="H77" s="271"/>
    </row>
    <row r="78" spans="1:8" ht="46.5" customHeight="1">
      <c r="A78" s="270"/>
      <c r="B78" s="352" t="s">
        <v>145</v>
      </c>
      <c r="C78" s="353" t="s">
        <v>91</v>
      </c>
      <c r="D78" s="354"/>
      <c r="E78" s="355">
        <f>SUM(E67:E77)</f>
        <v>72.289999999999992</v>
      </c>
      <c r="F78" s="355">
        <f>SUM(F67:F77)</f>
        <v>75.859999999999985</v>
      </c>
      <c r="G78" s="361"/>
      <c r="H78" s="269"/>
    </row>
    <row r="80" spans="1:8" ht="60">
      <c r="A80" s="499" t="s">
        <v>164</v>
      </c>
      <c r="B80" s="500"/>
      <c r="C80" s="500"/>
      <c r="D80" s="500"/>
      <c r="E80" s="500"/>
      <c r="F80" s="500"/>
      <c r="G80" s="500"/>
      <c r="H80" s="501"/>
    </row>
    <row r="81" spans="1:8" ht="45">
      <c r="A81" s="502" t="s">
        <v>163</v>
      </c>
      <c r="B81" s="503"/>
      <c r="C81" s="503"/>
      <c r="D81" s="503"/>
      <c r="E81" s="503"/>
      <c r="F81" s="503"/>
      <c r="G81" s="503"/>
      <c r="H81" s="504"/>
    </row>
    <row r="82" spans="1:8" ht="35.25">
      <c r="A82" s="505"/>
      <c r="B82" s="506"/>
      <c r="C82" s="506"/>
      <c r="D82" s="506"/>
      <c r="E82" s="506"/>
      <c r="F82" s="506"/>
      <c r="G82" s="506"/>
      <c r="H82" s="507"/>
    </row>
    <row r="83" spans="1:8" ht="33.75">
      <c r="A83" s="508"/>
      <c r="B83" s="508"/>
      <c r="C83" s="508"/>
      <c r="D83" s="508"/>
      <c r="E83" s="508"/>
      <c r="F83" s="508"/>
      <c r="G83" s="508"/>
      <c r="H83" s="508"/>
    </row>
    <row r="84" spans="1:8" ht="37.5">
      <c r="A84" s="497" t="s">
        <v>162</v>
      </c>
      <c r="B84" s="497"/>
      <c r="C84" s="495" t="s">
        <v>161</v>
      </c>
      <c r="D84" s="495"/>
      <c r="E84" s="495"/>
      <c r="F84" s="497" t="s">
        <v>160</v>
      </c>
      <c r="G84" s="497"/>
      <c r="H84" s="362">
        <v>45071</v>
      </c>
    </row>
    <row r="85" spans="1:8" ht="37.5">
      <c r="A85" s="498" t="s">
        <v>159</v>
      </c>
      <c r="B85" s="498"/>
      <c r="C85" s="495"/>
      <c r="D85" s="495"/>
      <c r="E85" s="495"/>
      <c r="F85" s="497" t="s">
        <v>158</v>
      </c>
      <c r="G85" s="497"/>
      <c r="H85" s="363"/>
    </row>
    <row r="86" spans="1:8" ht="37.5">
      <c r="A86" s="497" t="s">
        <v>157</v>
      </c>
      <c r="B86" s="497"/>
      <c r="C86" s="495"/>
      <c r="D86" s="495"/>
      <c r="E86" s="495"/>
      <c r="F86" s="498" t="s">
        <v>156</v>
      </c>
      <c r="G86" s="498"/>
      <c r="H86" s="364"/>
    </row>
    <row r="87" spans="1:8" ht="37.5">
      <c r="A87" s="495" t="s">
        <v>155</v>
      </c>
      <c r="B87" s="496" t="s">
        <v>119</v>
      </c>
      <c r="C87" s="496" t="s">
        <v>120</v>
      </c>
      <c r="D87" s="496" t="s">
        <v>154</v>
      </c>
      <c r="E87" s="496"/>
      <c r="F87" s="496"/>
      <c r="G87" s="496"/>
      <c r="H87" s="495" t="s">
        <v>153</v>
      </c>
    </row>
    <row r="88" spans="1:8" ht="37.5">
      <c r="A88" s="495"/>
      <c r="B88" s="496"/>
      <c r="C88" s="496"/>
      <c r="D88" s="365" t="s">
        <v>7</v>
      </c>
      <c r="E88" s="365" t="s">
        <v>152</v>
      </c>
      <c r="F88" s="365" t="s">
        <v>152</v>
      </c>
      <c r="G88" s="365" t="s">
        <v>151</v>
      </c>
      <c r="H88" s="495"/>
    </row>
    <row r="89" spans="1:8" ht="41.25">
      <c r="A89" s="299"/>
      <c r="B89" s="298" t="s">
        <v>149</v>
      </c>
      <c r="C89" s="365"/>
      <c r="D89" s="365"/>
      <c r="E89" s="365" t="s">
        <v>168</v>
      </c>
      <c r="F89" s="365" t="s">
        <v>169</v>
      </c>
      <c r="G89" s="365"/>
      <c r="H89" s="366"/>
    </row>
    <row r="90" spans="1:8" ht="35.25">
      <c r="A90" s="286"/>
      <c r="B90" s="285"/>
      <c r="C90" s="283"/>
      <c r="D90" s="290"/>
      <c r="E90" s="290"/>
      <c r="F90" s="290"/>
      <c r="G90" s="290"/>
      <c r="H90" s="291"/>
    </row>
    <row r="91" spans="1:8" ht="303" customHeight="1">
      <c r="A91" s="346">
        <v>3</v>
      </c>
      <c r="B91" s="338" t="s">
        <v>332</v>
      </c>
      <c r="C91" s="283"/>
      <c r="D91" s="290"/>
      <c r="E91" s="290"/>
      <c r="F91" s="290"/>
      <c r="G91" s="290"/>
      <c r="H91" s="291"/>
    </row>
    <row r="92" spans="1:8" ht="60" customHeight="1">
      <c r="A92" s="276"/>
      <c r="B92" s="321" t="s">
        <v>165</v>
      </c>
      <c r="C92" s="347"/>
      <c r="D92" s="365"/>
      <c r="E92" s="365"/>
      <c r="F92" s="365"/>
      <c r="G92" s="365"/>
      <c r="H92" s="366"/>
    </row>
    <row r="93" spans="1:8" ht="54" customHeight="1">
      <c r="A93" s="276"/>
      <c r="B93" s="321"/>
      <c r="C93" s="347" t="s">
        <v>91</v>
      </c>
      <c r="D93" s="310"/>
      <c r="E93" s="367"/>
      <c r="F93" s="367"/>
      <c r="G93" s="365"/>
      <c r="H93" s="366"/>
    </row>
    <row r="94" spans="1:8" ht="54" customHeight="1">
      <c r="A94" s="279"/>
      <c r="B94" s="278"/>
      <c r="C94" s="347"/>
      <c r="D94" s="310">
        <v>1</v>
      </c>
      <c r="E94" s="367">
        <v>20</v>
      </c>
      <c r="F94" s="367">
        <v>20</v>
      </c>
      <c r="G94" s="365"/>
      <c r="H94" s="367"/>
    </row>
    <row r="95" spans="1:8" ht="54" customHeight="1">
      <c r="A95" s="279"/>
      <c r="B95" s="278"/>
      <c r="C95" s="347"/>
      <c r="D95" s="310"/>
      <c r="E95" s="367"/>
      <c r="F95" s="367"/>
      <c r="G95" s="365"/>
      <c r="H95" s="367"/>
    </row>
    <row r="96" spans="1:8" ht="54" customHeight="1">
      <c r="A96" s="276"/>
      <c r="B96" s="341"/>
      <c r="C96" s="347"/>
      <c r="D96" s="310"/>
      <c r="E96" s="310"/>
      <c r="F96" s="365"/>
      <c r="G96" s="365"/>
      <c r="H96" s="368"/>
    </row>
    <row r="97" spans="1:8" ht="54.75" customHeight="1">
      <c r="A97" s="270"/>
      <c r="B97" s="369" t="s">
        <v>145</v>
      </c>
      <c r="C97" s="370" t="s">
        <v>91</v>
      </c>
      <c r="D97" s="371"/>
      <c r="E97" s="355">
        <f>SUM(E93:E96)</f>
        <v>20</v>
      </c>
      <c r="F97" s="355">
        <f>SUM(F93:F96)</f>
        <v>20</v>
      </c>
      <c r="G97" s="361"/>
      <c r="H97" s="314"/>
    </row>
    <row r="99" spans="1:8" ht="60">
      <c r="A99" s="499" t="s">
        <v>164</v>
      </c>
      <c r="B99" s="500"/>
      <c r="C99" s="500"/>
      <c r="D99" s="500"/>
      <c r="E99" s="500"/>
      <c r="F99" s="500"/>
      <c r="G99" s="500"/>
      <c r="H99" s="501"/>
    </row>
    <row r="100" spans="1:8" ht="45">
      <c r="A100" s="502" t="s">
        <v>163</v>
      </c>
      <c r="B100" s="503"/>
      <c r="C100" s="503"/>
      <c r="D100" s="503"/>
      <c r="E100" s="503"/>
      <c r="F100" s="503"/>
      <c r="G100" s="503"/>
      <c r="H100" s="504"/>
    </row>
    <row r="101" spans="1:8" ht="35.25">
      <c r="A101" s="505"/>
      <c r="B101" s="506"/>
      <c r="C101" s="506"/>
      <c r="D101" s="506"/>
      <c r="E101" s="506"/>
      <c r="F101" s="506"/>
      <c r="G101" s="506"/>
      <c r="H101" s="507"/>
    </row>
    <row r="102" spans="1:8" ht="33.75">
      <c r="A102" s="508"/>
      <c r="B102" s="508"/>
      <c r="C102" s="508"/>
      <c r="D102" s="508"/>
      <c r="E102" s="508"/>
      <c r="F102" s="508"/>
      <c r="G102" s="508"/>
      <c r="H102" s="508"/>
    </row>
    <row r="103" spans="1:8" ht="37.5">
      <c r="A103" s="497" t="s">
        <v>162</v>
      </c>
      <c r="B103" s="497"/>
      <c r="C103" s="495" t="s">
        <v>161</v>
      </c>
      <c r="D103" s="495"/>
      <c r="E103" s="495"/>
      <c r="F103" s="497" t="s">
        <v>160</v>
      </c>
      <c r="G103" s="497"/>
      <c r="H103" s="362">
        <v>45072</v>
      </c>
    </row>
    <row r="104" spans="1:8" ht="37.5">
      <c r="A104" s="498" t="s">
        <v>159</v>
      </c>
      <c r="B104" s="498"/>
      <c r="C104" s="495"/>
      <c r="D104" s="495"/>
      <c r="E104" s="495"/>
      <c r="F104" s="497" t="s">
        <v>158</v>
      </c>
      <c r="G104" s="497"/>
      <c r="H104" s="363"/>
    </row>
    <row r="105" spans="1:8" ht="37.5">
      <c r="A105" s="497" t="s">
        <v>157</v>
      </c>
      <c r="B105" s="497"/>
      <c r="C105" s="495"/>
      <c r="D105" s="495"/>
      <c r="E105" s="495"/>
      <c r="F105" s="498" t="s">
        <v>156</v>
      </c>
      <c r="G105" s="498"/>
      <c r="H105" s="364"/>
    </row>
    <row r="106" spans="1:8" ht="37.5">
      <c r="A106" s="495" t="s">
        <v>155</v>
      </c>
      <c r="B106" s="496" t="s">
        <v>119</v>
      </c>
      <c r="C106" s="496" t="s">
        <v>120</v>
      </c>
      <c r="D106" s="496" t="s">
        <v>154</v>
      </c>
      <c r="E106" s="496"/>
      <c r="F106" s="496"/>
      <c r="G106" s="496"/>
      <c r="H106" s="495" t="s">
        <v>153</v>
      </c>
    </row>
    <row r="107" spans="1:8" ht="37.5">
      <c r="A107" s="495"/>
      <c r="B107" s="496"/>
      <c r="C107" s="496"/>
      <c r="D107" s="365" t="s">
        <v>7</v>
      </c>
      <c r="E107" s="365" t="s">
        <v>152</v>
      </c>
      <c r="F107" s="365" t="s">
        <v>152</v>
      </c>
      <c r="G107" s="365" t="s">
        <v>151</v>
      </c>
      <c r="H107" s="495"/>
    </row>
    <row r="108" spans="1:8" ht="41.25">
      <c r="A108" s="299"/>
      <c r="B108" s="298" t="s">
        <v>149</v>
      </c>
      <c r="C108" s="365"/>
      <c r="D108" s="365"/>
      <c r="E108" s="365" t="s">
        <v>167</v>
      </c>
      <c r="F108" s="365" t="s">
        <v>166</v>
      </c>
      <c r="G108" s="365"/>
      <c r="H108" s="366"/>
    </row>
    <row r="109" spans="1:8" ht="307.5" customHeight="1">
      <c r="A109" s="346">
        <v>3</v>
      </c>
      <c r="B109" s="338" t="s">
        <v>332</v>
      </c>
      <c r="C109" s="377"/>
      <c r="D109" s="365"/>
      <c r="E109" s="365"/>
      <c r="F109" s="365"/>
      <c r="G109" s="365"/>
      <c r="H109" s="366"/>
    </row>
    <row r="110" spans="1:8" ht="60" customHeight="1">
      <c r="A110" s="276"/>
      <c r="B110" s="321" t="s">
        <v>170</v>
      </c>
      <c r="C110" s="347" t="s">
        <v>91</v>
      </c>
      <c r="D110" s="310">
        <v>1</v>
      </c>
      <c r="E110" s="367">
        <v>0.91</v>
      </c>
      <c r="F110" s="367">
        <v>1.41</v>
      </c>
      <c r="G110" s="365"/>
      <c r="H110" s="367"/>
    </row>
    <row r="111" spans="1:8" ht="42.75" customHeight="1">
      <c r="A111" s="276"/>
      <c r="B111" s="321"/>
      <c r="C111" s="347"/>
      <c r="D111" s="310">
        <v>1</v>
      </c>
      <c r="E111" s="367">
        <v>4.75</v>
      </c>
      <c r="F111" s="367">
        <v>5.66</v>
      </c>
      <c r="G111" s="365"/>
      <c r="H111" s="366"/>
    </row>
    <row r="112" spans="1:8" ht="42.75" customHeight="1">
      <c r="A112" s="276"/>
      <c r="B112" s="321"/>
      <c r="C112" s="347"/>
      <c r="D112" s="310">
        <v>1</v>
      </c>
      <c r="E112" s="367">
        <v>1.5</v>
      </c>
      <c r="F112" s="367">
        <v>1.91</v>
      </c>
      <c r="G112" s="365"/>
      <c r="H112" s="366"/>
    </row>
    <row r="113" spans="1:8" ht="42.75" customHeight="1">
      <c r="A113" s="276"/>
      <c r="B113" s="321"/>
      <c r="C113" s="347"/>
      <c r="D113" s="310">
        <v>1</v>
      </c>
      <c r="E113" s="367">
        <v>4.08</v>
      </c>
      <c r="F113" s="367">
        <v>4.58</v>
      </c>
      <c r="G113" s="365"/>
      <c r="H113" s="366"/>
    </row>
    <row r="114" spans="1:8" ht="42.75" customHeight="1">
      <c r="A114" s="276"/>
      <c r="B114" s="321"/>
      <c r="C114" s="347"/>
      <c r="D114" s="310">
        <v>1</v>
      </c>
      <c r="E114" s="367">
        <v>1.5</v>
      </c>
      <c r="F114" s="367">
        <v>1.91</v>
      </c>
      <c r="G114" s="365"/>
      <c r="H114" s="366"/>
    </row>
    <row r="115" spans="1:8" ht="42.75" customHeight="1">
      <c r="A115" s="276"/>
      <c r="B115" s="321"/>
      <c r="C115" s="347"/>
      <c r="D115" s="310">
        <v>1</v>
      </c>
      <c r="E115" s="367">
        <v>2.16</v>
      </c>
      <c r="F115" s="367">
        <v>1.5</v>
      </c>
      <c r="G115" s="365"/>
      <c r="H115" s="366"/>
    </row>
    <row r="116" spans="1:8" ht="42.75" customHeight="1">
      <c r="A116" s="276"/>
      <c r="B116" s="321"/>
      <c r="C116" s="347"/>
      <c r="D116" s="310">
        <v>1</v>
      </c>
      <c r="E116" s="367">
        <v>14</v>
      </c>
      <c r="F116" s="367">
        <v>13.91</v>
      </c>
      <c r="G116" s="365"/>
      <c r="H116" s="366"/>
    </row>
    <row r="117" spans="1:8" ht="42.75" customHeight="1">
      <c r="A117" s="276"/>
      <c r="B117" s="321"/>
      <c r="C117" s="347"/>
      <c r="D117" s="310">
        <v>1</v>
      </c>
      <c r="E117" s="367">
        <v>9.16</v>
      </c>
      <c r="F117" s="367">
        <v>9.66</v>
      </c>
      <c r="G117" s="365"/>
      <c r="H117" s="366"/>
    </row>
    <row r="118" spans="1:8" ht="42.75" customHeight="1">
      <c r="A118" s="276"/>
      <c r="B118" s="321"/>
      <c r="C118" s="347"/>
      <c r="D118" s="310">
        <v>1</v>
      </c>
      <c r="E118" s="367">
        <v>2.08</v>
      </c>
      <c r="F118" s="367">
        <v>1.25</v>
      </c>
      <c r="G118" s="365"/>
      <c r="H118" s="366"/>
    </row>
    <row r="119" spans="1:8" ht="42.75" customHeight="1">
      <c r="A119" s="276"/>
      <c r="B119" s="321"/>
      <c r="C119" s="347"/>
      <c r="D119" s="310">
        <v>1</v>
      </c>
      <c r="E119" s="367">
        <v>9.58</v>
      </c>
      <c r="F119" s="367">
        <v>9.5</v>
      </c>
      <c r="G119" s="365"/>
      <c r="H119" s="366"/>
    </row>
    <row r="120" spans="1:8" ht="42.75" customHeight="1">
      <c r="A120" s="276"/>
      <c r="B120" s="321"/>
      <c r="C120" s="347"/>
      <c r="D120" s="310">
        <v>1</v>
      </c>
      <c r="E120" s="367">
        <v>5.25</v>
      </c>
      <c r="F120" s="367">
        <v>5.75</v>
      </c>
      <c r="G120" s="365"/>
      <c r="H120" s="366"/>
    </row>
    <row r="121" spans="1:8" ht="42.75" customHeight="1">
      <c r="A121" s="276"/>
      <c r="B121" s="321"/>
      <c r="C121" s="347"/>
      <c r="D121" s="310">
        <v>1</v>
      </c>
      <c r="E121" s="367">
        <v>12.83</v>
      </c>
      <c r="F121" s="367">
        <v>12.5</v>
      </c>
      <c r="G121" s="365"/>
      <c r="H121" s="366"/>
    </row>
    <row r="122" spans="1:8" ht="42.75" customHeight="1">
      <c r="A122" s="276"/>
      <c r="B122" s="321"/>
      <c r="C122" s="347"/>
      <c r="D122" s="310">
        <v>1</v>
      </c>
      <c r="E122" s="367">
        <v>2.5</v>
      </c>
      <c r="F122" s="367">
        <v>1.66</v>
      </c>
      <c r="G122" s="365"/>
      <c r="H122" s="366"/>
    </row>
    <row r="123" spans="1:8" ht="42.75" customHeight="1">
      <c r="A123" s="276"/>
      <c r="B123" s="321"/>
      <c r="C123" s="347"/>
      <c r="D123" s="310">
        <v>1</v>
      </c>
      <c r="E123" s="367">
        <v>9</v>
      </c>
      <c r="F123" s="367">
        <v>8.33</v>
      </c>
      <c r="G123" s="365"/>
      <c r="H123" s="366"/>
    </row>
    <row r="124" spans="1:8" ht="42.75" customHeight="1">
      <c r="A124" s="276"/>
      <c r="B124" s="321"/>
      <c r="C124" s="347"/>
      <c r="D124" s="310">
        <v>1</v>
      </c>
      <c r="E124" s="367">
        <v>15.66</v>
      </c>
      <c r="F124" s="367">
        <v>16</v>
      </c>
      <c r="G124" s="365"/>
      <c r="H124" s="366"/>
    </row>
    <row r="125" spans="1:8" ht="42.75" customHeight="1">
      <c r="A125" s="276"/>
      <c r="B125" s="321"/>
      <c r="C125" s="347"/>
      <c r="D125" s="310">
        <v>1</v>
      </c>
      <c r="E125" s="367">
        <v>10.83</v>
      </c>
      <c r="F125" s="367">
        <v>12.08</v>
      </c>
      <c r="G125" s="365"/>
      <c r="H125" s="366"/>
    </row>
    <row r="126" spans="1:8" ht="42.75" customHeight="1">
      <c r="A126" s="276"/>
      <c r="B126" s="321"/>
      <c r="C126" s="347"/>
      <c r="D126" s="310">
        <v>1</v>
      </c>
      <c r="E126" s="367">
        <v>3.66</v>
      </c>
      <c r="F126" s="367">
        <v>4.5</v>
      </c>
      <c r="G126" s="365"/>
      <c r="H126" s="366"/>
    </row>
    <row r="127" spans="1:8" ht="42.75" customHeight="1">
      <c r="A127" s="276"/>
      <c r="B127" s="275"/>
      <c r="C127" s="274"/>
      <c r="D127" s="293"/>
      <c r="E127" s="293"/>
      <c r="F127" s="292"/>
      <c r="G127" s="292"/>
      <c r="H127" s="295"/>
    </row>
    <row r="128" spans="1:8" s="373" customFormat="1" ht="45">
      <c r="A128" s="372"/>
      <c r="B128" s="369" t="s">
        <v>145</v>
      </c>
      <c r="C128" s="370" t="s">
        <v>91</v>
      </c>
      <c r="D128" s="371"/>
      <c r="E128" s="355">
        <f>SUM(E110:E127)</f>
        <v>109.44999999999999</v>
      </c>
      <c r="F128" s="355">
        <f>SUM(F110:F127)</f>
        <v>112.10999999999999</v>
      </c>
      <c r="G128" s="356"/>
      <c r="H128" s="355"/>
    </row>
    <row r="130" spans="1:8" ht="60">
      <c r="A130" s="499" t="s">
        <v>164</v>
      </c>
      <c r="B130" s="500"/>
      <c r="C130" s="500"/>
      <c r="D130" s="500"/>
      <c r="E130" s="500"/>
      <c r="F130" s="500"/>
      <c r="G130" s="500"/>
      <c r="H130" s="501"/>
    </row>
    <row r="131" spans="1:8" s="373" customFormat="1" ht="45">
      <c r="A131" s="502" t="s">
        <v>163</v>
      </c>
      <c r="B131" s="503"/>
      <c r="C131" s="503"/>
      <c r="D131" s="503"/>
      <c r="E131" s="503"/>
      <c r="F131" s="503"/>
      <c r="G131" s="503"/>
      <c r="H131" s="504"/>
    </row>
    <row r="132" spans="1:8" ht="35.25">
      <c r="A132" s="505"/>
      <c r="B132" s="506"/>
      <c r="C132" s="506"/>
      <c r="D132" s="506"/>
      <c r="E132" s="506"/>
      <c r="F132" s="506"/>
      <c r="G132" s="506"/>
      <c r="H132" s="507"/>
    </row>
    <row r="133" spans="1:8" ht="33.75">
      <c r="A133" s="508"/>
      <c r="B133" s="508"/>
      <c r="C133" s="508"/>
      <c r="D133" s="508"/>
      <c r="E133" s="508"/>
      <c r="F133" s="508"/>
      <c r="G133" s="508"/>
      <c r="H133" s="508"/>
    </row>
    <row r="134" spans="1:8" ht="37.5">
      <c r="A134" s="497" t="s">
        <v>162</v>
      </c>
      <c r="B134" s="497"/>
      <c r="C134" s="495" t="s">
        <v>161</v>
      </c>
      <c r="D134" s="495"/>
      <c r="E134" s="495"/>
      <c r="F134" s="497" t="s">
        <v>160</v>
      </c>
      <c r="G134" s="497"/>
      <c r="H134" s="362">
        <v>45072</v>
      </c>
    </row>
    <row r="135" spans="1:8" ht="37.5">
      <c r="A135" s="498" t="s">
        <v>159</v>
      </c>
      <c r="B135" s="498"/>
      <c r="C135" s="495"/>
      <c r="D135" s="495"/>
      <c r="E135" s="495"/>
      <c r="F135" s="497" t="s">
        <v>158</v>
      </c>
      <c r="G135" s="497"/>
      <c r="H135" s="363"/>
    </row>
    <row r="136" spans="1:8" ht="37.5">
      <c r="A136" s="497" t="s">
        <v>157</v>
      </c>
      <c r="B136" s="497"/>
      <c r="C136" s="495"/>
      <c r="D136" s="495"/>
      <c r="E136" s="495"/>
      <c r="F136" s="498" t="s">
        <v>156</v>
      </c>
      <c r="G136" s="498"/>
      <c r="H136" s="364"/>
    </row>
    <row r="137" spans="1:8" ht="37.5">
      <c r="A137" s="495" t="s">
        <v>155</v>
      </c>
      <c r="B137" s="496" t="s">
        <v>119</v>
      </c>
      <c r="C137" s="496" t="s">
        <v>120</v>
      </c>
      <c r="D137" s="496" t="s">
        <v>154</v>
      </c>
      <c r="E137" s="496"/>
      <c r="F137" s="496"/>
      <c r="G137" s="496"/>
      <c r="H137" s="495" t="s">
        <v>153</v>
      </c>
    </row>
    <row r="138" spans="1:8" ht="37.5">
      <c r="A138" s="495"/>
      <c r="B138" s="496"/>
      <c r="C138" s="496"/>
      <c r="D138" s="365" t="s">
        <v>7</v>
      </c>
      <c r="E138" s="365" t="s">
        <v>152</v>
      </c>
      <c r="F138" s="365" t="s">
        <v>152</v>
      </c>
      <c r="G138" s="365" t="s">
        <v>151</v>
      </c>
      <c r="H138" s="495"/>
    </row>
    <row r="139" spans="1:8" ht="41.25">
      <c r="A139" s="299"/>
      <c r="B139" s="298" t="s">
        <v>149</v>
      </c>
      <c r="C139" s="365"/>
      <c r="D139" s="365"/>
      <c r="E139" s="365" t="s">
        <v>168</v>
      </c>
      <c r="F139" s="365" t="s">
        <v>169</v>
      </c>
      <c r="G139" s="365"/>
      <c r="H139" s="366"/>
    </row>
    <row r="140" spans="1:8" ht="37.5">
      <c r="A140" s="378"/>
      <c r="B140" s="315"/>
      <c r="C140" s="377"/>
      <c r="D140" s="365"/>
      <c r="E140" s="365"/>
      <c r="F140" s="365"/>
      <c r="G140" s="365"/>
      <c r="H140" s="366"/>
    </row>
    <row r="141" spans="1:8" ht="315" customHeight="1">
      <c r="A141" s="346">
        <v>3</v>
      </c>
      <c r="B141" s="338" t="s">
        <v>332</v>
      </c>
      <c r="C141" s="377"/>
      <c r="D141" s="365"/>
      <c r="E141" s="365"/>
      <c r="F141" s="365"/>
      <c r="G141" s="365"/>
      <c r="H141" s="366"/>
    </row>
    <row r="142" spans="1:8" ht="62.25" customHeight="1">
      <c r="A142" s="379"/>
      <c r="B142" s="321" t="s">
        <v>170</v>
      </c>
      <c r="C142" s="347"/>
      <c r="D142" s="365"/>
      <c r="E142" s="365"/>
      <c r="F142" s="365"/>
      <c r="G142" s="365"/>
      <c r="H142" s="366"/>
    </row>
    <row r="143" spans="1:8" ht="48.75" customHeight="1">
      <c r="A143" s="379"/>
      <c r="B143" s="321"/>
      <c r="C143" s="347" t="s">
        <v>91</v>
      </c>
      <c r="D143" s="310"/>
      <c r="E143" s="367"/>
      <c r="F143" s="367"/>
      <c r="G143" s="365"/>
      <c r="H143" s="366"/>
    </row>
    <row r="144" spans="1:8" ht="48.75" customHeight="1">
      <c r="A144" s="379"/>
      <c r="B144" s="278"/>
      <c r="C144" s="347"/>
      <c r="D144" s="310">
        <v>1</v>
      </c>
      <c r="E144" s="367">
        <v>20</v>
      </c>
      <c r="F144" s="367">
        <v>20</v>
      </c>
      <c r="G144" s="365"/>
      <c r="H144" s="367"/>
    </row>
    <row r="145" spans="1:8" ht="48.75" customHeight="1">
      <c r="A145" s="276"/>
      <c r="B145" s="275"/>
      <c r="C145" s="274"/>
      <c r="D145" s="293"/>
      <c r="E145" s="293"/>
      <c r="F145" s="292"/>
      <c r="G145" s="292"/>
      <c r="H145" s="295"/>
    </row>
    <row r="146" spans="1:8" s="373" customFormat="1" ht="45">
      <c r="A146" s="372"/>
      <c r="B146" s="369" t="s">
        <v>145</v>
      </c>
      <c r="C146" s="370" t="s">
        <v>91</v>
      </c>
      <c r="D146" s="371"/>
      <c r="E146" s="355">
        <f>SUM(E143:E145)</f>
        <v>20</v>
      </c>
      <c r="F146" s="355">
        <f>SUM(F143:F145)</f>
        <v>20</v>
      </c>
      <c r="G146" s="356"/>
      <c r="H146" s="355"/>
    </row>
    <row r="148" spans="1:8" ht="60">
      <c r="A148" s="499" t="s">
        <v>164</v>
      </c>
      <c r="B148" s="500"/>
      <c r="C148" s="500"/>
      <c r="D148" s="500"/>
      <c r="E148" s="500"/>
      <c r="F148" s="500"/>
      <c r="G148" s="500"/>
      <c r="H148" s="501"/>
    </row>
    <row r="149" spans="1:8" s="373" customFormat="1" ht="45">
      <c r="A149" s="502" t="s">
        <v>163</v>
      </c>
      <c r="B149" s="503"/>
      <c r="C149" s="503"/>
      <c r="D149" s="503"/>
      <c r="E149" s="503"/>
      <c r="F149" s="503"/>
      <c r="G149" s="503"/>
      <c r="H149" s="504"/>
    </row>
    <row r="150" spans="1:8" ht="35.25">
      <c r="A150" s="505"/>
      <c r="B150" s="506"/>
      <c r="C150" s="506"/>
      <c r="D150" s="506"/>
      <c r="E150" s="506"/>
      <c r="F150" s="506"/>
      <c r="G150" s="506"/>
      <c r="H150" s="507"/>
    </row>
    <row r="151" spans="1:8" ht="33.75">
      <c r="A151" s="508"/>
      <c r="B151" s="508"/>
      <c r="C151" s="508"/>
      <c r="D151" s="508"/>
      <c r="E151" s="508"/>
      <c r="F151" s="508"/>
      <c r="G151" s="508"/>
      <c r="H151" s="508"/>
    </row>
    <row r="152" spans="1:8" ht="37.5">
      <c r="A152" s="497" t="s">
        <v>162</v>
      </c>
      <c r="B152" s="497"/>
      <c r="C152" s="495" t="s">
        <v>161</v>
      </c>
      <c r="D152" s="495"/>
      <c r="E152" s="495"/>
      <c r="F152" s="497" t="s">
        <v>160</v>
      </c>
      <c r="G152" s="497"/>
      <c r="H152" s="362">
        <v>45071</v>
      </c>
    </row>
    <row r="153" spans="1:8" ht="37.5">
      <c r="A153" s="498" t="s">
        <v>159</v>
      </c>
      <c r="B153" s="498"/>
      <c r="C153" s="495"/>
      <c r="D153" s="495"/>
      <c r="E153" s="495"/>
      <c r="F153" s="497" t="s">
        <v>158</v>
      </c>
      <c r="G153" s="497"/>
      <c r="H153" s="363"/>
    </row>
    <row r="154" spans="1:8" ht="37.5">
      <c r="A154" s="497" t="s">
        <v>157</v>
      </c>
      <c r="B154" s="497"/>
      <c r="C154" s="495"/>
      <c r="D154" s="495"/>
      <c r="E154" s="495"/>
      <c r="F154" s="498" t="s">
        <v>156</v>
      </c>
      <c r="G154" s="498"/>
      <c r="H154" s="364"/>
    </row>
    <row r="155" spans="1:8" ht="37.5">
      <c r="A155" s="495" t="s">
        <v>155</v>
      </c>
      <c r="B155" s="496" t="s">
        <v>119</v>
      </c>
      <c r="C155" s="496" t="s">
        <v>120</v>
      </c>
      <c r="D155" s="496" t="s">
        <v>154</v>
      </c>
      <c r="E155" s="496"/>
      <c r="F155" s="496"/>
      <c r="G155" s="496"/>
      <c r="H155" s="495" t="s">
        <v>153</v>
      </c>
    </row>
    <row r="156" spans="1:8" ht="37.5">
      <c r="A156" s="495"/>
      <c r="B156" s="496"/>
      <c r="C156" s="496"/>
      <c r="D156" s="365" t="s">
        <v>7</v>
      </c>
      <c r="E156" s="365" t="s">
        <v>152</v>
      </c>
      <c r="F156" s="365" t="s">
        <v>152</v>
      </c>
      <c r="G156" s="365" t="s">
        <v>151</v>
      </c>
      <c r="H156" s="495"/>
    </row>
    <row r="157" spans="1:8" ht="41.25">
      <c r="A157" s="299"/>
      <c r="B157" s="298" t="s">
        <v>149</v>
      </c>
      <c r="C157" s="365"/>
      <c r="D157" s="365"/>
      <c r="E157" s="365" t="s">
        <v>171</v>
      </c>
      <c r="F157" s="365" t="s">
        <v>167</v>
      </c>
      <c r="G157" s="365"/>
      <c r="H157" s="366"/>
    </row>
    <row r="158" spans="1:8" ht="37.5">
      <c r="A158" s="378"/>
      <c r="B158" s="315"/>
      <c r="C158" s="377"/>
      <c r="D158" s="365"/>
      <c r="E158" s="365"/>
      <c r="F158" s="365"/>
      <c r="G158" s="365"/>
      <c r="H158" s="366"/>
    </row>
    <row r="159" spans="1:8" ht="308.25" customHeight="1">
      <c r="A159" s="346">
        <v>5</v>
      </c>
      <c r="B159" s="380" t="s">
        <v>334</v>
      </c>
      <c r="C159" s="377"/>
      <c r="D159" s="365"/>
      <c r="E159" s="365"/>
      <c r="F159" s="365"/>
      <c r="G159" s="365"/>
      <c r="H159" s="366"/>
    </row>
    <row r="160" spans="1:8" ht="58.5" customHeight="1">
      <c r="A160" s="379"/>
      <c r="B160" s="321" t="s">
        <v>172</v>
      </c>
      <c r="C160" s="347"/>
      <c r="D160" s="365"/>
      <c r="E160" s="365"/>
      <c r="F160" s="365"/>
      <c r="G160" s="365"/>
      <c r="H160" s="366"/>
    </row>
    <row r="161" spans="1:8" ht="48.75" customHeight="1">
      <c r="A161" s="334">
        <v>5.4</v>
      </c>
      <c r="B161" s="308" t="s">
        <v>59</v>
      </c>
      <c r="C161" s="347" t="s">
        <v>91</v>
      </c>
      <c r="D161" s="310">
        <v>1</v>
      </c>
      <c r="E161" s="367">
        <v>1.1599999999999999</v>
      </c>
      <c r="F161" s="367">
        <v>1.83</v>
      </c>
      <c r="G161" s="365"/>
      <c r="H161" s="366"/>
    </row>
    <row r="162" spans="1:8" ht="48.75" customHeight="1">
      <c r="A162" s="379"/>
      <c r="B162" s="278"/>
      <c r="C162" s="347"/>
      <c r="D162" s="310">
        <v>1</v>
      </c>
      <c r="E162" s="367">
        <v>21.25</v>
      </c>
      <c r="F162" s="367">
        <v>21.5</v>
      </c>
      <c r="G162" s="365"/>
      <c r="H162" s="367"/>
    </row>
    <row r="163" spans="1:8" ht="48.75" customHeight="1">
      <c r="A163" s="379"/>
      <c r="B163" s="278"/>
      <c r="C163" s="347"/>
      <c r="D163" s="310">
        <v>1</v>
      </c>
      <c r="E163" s="367">
        <v>38.08</v>
      </c>
      <c r="F163" s="367">
        <v>38.5</v>
      </c>
      <c r="G163" s="365"/>
      <c r="H163" s="367"/>
    </row>
    <row r="164" spans="1:8" ht="48.75" customHeight="1">
      <c r="A164" s="379"/>
      <c r="B164" s="278"/>
      <c r="C164" s="347"/>
      <c r="D164" s="310">
        <v>1</v>
      </c>
      <c r="E164" s="367">
        <v>0.75</v>
      </c>
      <c r="F164" s="367">
        <v>1.41</v>
      </c>
      <c r="G164" s="365"/>
      <c r="H164" s="367"/>
    </row>
    <row r="165" spans="1:8" ht="48.75" customHeight="1">
      <c r="A165" s="379"/>
      <c r="B165" s="278"/>
      <c r="C165" s="347"/>
      <c r="D165" s="310">
        <v>1</v>
      </c>
      <c r="E165" s="367">
        <v>8.08</v>
      </c>
      <c r="F165" s="367">
        <v>7.5</v>
      </c>
      <c r="G165" s="365"/>
      <c r="H165" s="367"/>
    </row>
    <row r="166" spans="1:8" ht="48.75" customHeight="1">
      <c r="A166" s="379"/>
      <c r="B166" s="278"/>
      <c r="C166" s="347"/>
      <c r="D166" s="310">
        <v>1</v>
      </c>
      <c r="E166" s="367">
        <v>37.58</v>
      </c>
      <c r="F166" s="367">
        <v>36.909999999999997</v>
      </c>
      <c r="G166" s="365"/>
      <c r="H166" s="367"/>
    </row>
    <row r="167" spans="1:8" ht="48.75" customHeight="1">
      <c r="A167" s="276"/>
      <c r="B167" s="275"/>
      <c r="C167" s="274"/>
      <c r="D167" s="293"/>
      <c r="E167" s="293"/>
      <c r="F167" s="292"/>
      <c r="G167" s="292"/>
      <c r="H167" s="295"/>
    </row>
    <row r="168" spans="1:8" s="373" customFormat="1" ht="48.75" customHeight="1">
      <c r="A168" s="372"/>
      <c r="B168" s="369" t="s">
        <v>145</v>
      </c>
      <c r="C168" s="370" t="s">
        <v>91</v>
      </c>
      <c r="D168" s="371"/>
      <c r="E168" s="355">
        <f>SUM(E161:E167)</f>
        <v>106.89999999999999</v>
      </c>
      <c r="F168" s="355">
        <f>SUM(F161:F167)</f>
        <v>107.64999999999999</v>
      </c>
      <c r="G168" s="356"/>
      <c r="H168" s="355"/>
    </row>
    <row r="170" spans="1:8" ht="60">
      <c r="A170" s="499" t="s">
        <v>164</v>
      </c>
      <c r="B170" s="500"/>
      <c r="C170" s="500"/>
      <c r="D170" s="500"/>
      <c r="E170" s="500"/>
      <c r="F170" s="500"/>
      <c r="G170" s="500"/>
      <c r="H170" s="501"/>
    </row>
    <row r="171" spans="1:8" s="373" customFormat="1" ht="45">
      <c r="A171" s="502" t="s">
        <v>163</v>
      </c>
      <c r="B171" s="503"/>
      <c r="C171" s="503"/>
      <c r="D171" s="503"/>
      <c r="E171" s="503"/>
      <c r="F171" s="503"/>
      <c r="G171" s="503"/>
      <c r="H171" s="504"/>
    </row>
    <row r="172" spans="1:8" ht="35.25">
      <c r="A172" s="505"/>
      <c r="B172" s="506"/>
      <c r="C172" s="506"/>
      <c r="D172" s="506"/>
      <c r="E172" s="506"/>
      <c r="F172" s="506"/>
      <c r="G172" s="506"/>
      <c r="H172" s="507"/>
    </row>
    <row r="173" spans="1:8" ht="33.75">
      <c r="A173" s="508"/>
      <c r="B173" s="508"/>
      <c r="C173" s="508"/>
      <c r="D173" s="508"/>
      <c r="E173" s="508"/>
      <c r="F173" s="508"/>
      <c r="G173" s="508"/>
      <c r="H173" s="508"/>
    </row>
    <row r="174" spans="1:8" ht="37.5">
      <c r="A174" s="497" t="s">
        <v>162</v>
      </c>
      <c r="B174" s="497"/>
      <c r="C174" s="495" t="s">
        <v>161</v>
      </c>
      <c r="D174" s="495"/>
      <c r="E174" s="495"/>
      <c r="F174" s="497" t="s">
        <v>160</v>
      </c>
      <c r="G174" s="497"/>
      <c r="H174" s="362">
        <v>45117</v>
      </c>
    </row>
    <row r="175" spans="1:8" ht="37.5">
      <c r="A175" s="498" t="s">
        <v>159</v>
      </c>
      <c r="B175" s="498"/>
      <c r="C175" s="495"/>
      <c r="D175" s="495"/>
      <c r="E175" s="495"/>
      <c r="F175" s="497" t="s">
        <v>158</v>
      </c>
      <c r="G175" s="497"/>
      <c r="H175" s="363"/>
    </row>
    <row r="176" spans="1:8" ht="37.5">
      <c r="A176" s="497" t="s">
        <v>157</v>
      </c>
      <c r="B176" s="497"/>
      <c r="C176" s="495"/>
      <c r="D176" s="495"/>
      <c r="E176" s="495"/>
      <c r="F176" s="498" t="s">
        <v>156</v>
      </c>
      <c r="G176" s="498"/>
      <c r="H176" s="364"/>
    </row>
    <row r="177" spans="1:8" ht="37.5">
      <c r="A177" s="495" t="s">
        <v>155</v>
      </c>
      <c r="B177" s="496" t="s">
        <v>119</v>
      </c>
      <c r="C177" s="496" t="s">
        <v>120</v>
      </c>
      <c r="D177" s="496" t="s">
        <v>154</v>
      </c>
      <c r="E177" s="496"/>
      <c r="F177" s="496"/>
      <c r="G177" s="496"/>
      <c r="H177" s="495" t="s">
        <v>153</v>
      </c>
    </row>
    <row r="178" spans="1:8" ht="37.5">
      <c r="A178" s="495"/>
      <c r="B178" s="496"/>
      <c r="C178" s="496"/>
      <c r="D178" s="365" t="s">
        <v>7</v>
      </c>
      <c r="E178" s="365" t="s">
        <v>152</v>
      </c>
      <c r="F178" s="365" t="s">
        <v>152</v>
      </c>
      <c r="G178" s="365" t="s">
        <v>151</v>
      </c>
      <c r="H178" s="495"/>
    </row>
    <row r="179" spans="1:8" ht="41.25">
      <c r="A179" s="299"/>
      <c r="B179" s="298" t="s">
        <v>147</v>
      </c>
      <c r="C179" s="365"/>
      <c r="D179" s="365"/>
      <c r="E179" s="365" t="s">
        <v>171</v>
      </c>
      <c r="F179" s="365" t="s">
        <v>167</v>
      </c>
      <c r="G179" s="365"/>
      <c r="H179" s="366"/>
    </row>
    <row r="180" spans="1:8" ht="37.5">
      <c r="A180" s="378"/>
      <c r="B180" s="315"/>
      <c r="C180" s="377"/>
      <c r="D180" s="365"/>
      <c r="E180" s="365"/>
      <c r="F180" s="365"/>
      <c r="G180" s="365"/>
      <c r="H180" s="366"/>
    </row>
    <row r="181" spans="1:8" ht="350.25" customHeight="1">
      <c r="A181" s="346">
        <v>5</v>
      </c>
      <c r="B181" s="380" t="s">
        <v>334</v>
      </c>
      <c r="C181" s="377"/>
      <c r="D181" s="365"/>
      <c r="E181" s="365"/>
      <c r="F181" s="365"/>
      <c r="G181" s="365"/>
      <c r="H181" s="366"/>
    </row>
    <row r="182" spans="1:8" ht="46.5" customHeight="1">
      <c r="A182" s="379"/>
      <c r="B182" s="321" t="s">
        <v>172</v>
      </c>
      <c r="C182" s="347"/>
      <c r="D182" s="365"/>
      <c r="E182" s="365"/>
      <c r="F182" s="365"/>
      <c r="G182" s="365"/>
      <c r="H182" s="366"/>
    </row>
    <row r="183" spans="1:8" ht="46.5" customHeight="1">
      <c r="A183" s="334">
        <v>5.6</v>
      </c>
      <c r="B183" s="308" t="s">
        <v>61</v>
      </c>
      <c r="C183" s="347" t="s">
        <v>91</v>
      </c>
      <c r="D183" s="310">
        <v>1</v>
      </c>
      <c r="E183" s="367">
        <v>5.58</v>
      </c>
      <c r="F183" s="367">
        <v>5.83</v>
      </c>
      <c r="G183" s="365"/>
      <c r="H183" s="366"/>
    </row>
    <row r="184" spans="1:8" ht="46.5" customHeight="1">
      <c r="A184" s="379"/>
      <c r="B184" s="278"/>
      <c r="C184" s="347"/>
      <c r="D184" s="310">
        <v>1</v>
      </c>
      <c r="E184" s="367">
        <v>52.58</v>
      </c>
      <c r="F184" s="367">
        <v>52.66</v>
      </c>
      <c r="G184" s="365"/>
      <c r="H184" s="367"/>
    </row>
    <row r="185" spans="1:8" ht="46.5" customHeight="1">
      <c r="A185" s="379"/>
      <c r="B185" s="278"/>
      <c r="C185" s="347"/>
      <c r="D185" s="310">
        <v>1</v>
      </c>
      <c r="E185" s="367">
        <v>5.08</v>
      </c>
      <c r="F185" s="367">
        <v>4.91</v>
      </c>
      <c r="G185" s="365"/>
      <c r="H185" s="367"/>
    </row>
    <row r="186" spans="1:8" ht="46.5" customHeight="1">
      <c r="A186" s="379"/>
      <c r="B186" s="278"/>
      <c r="C186" s="347"/>
      <c r="D186" s="310">
        <v>1</v>
      </c>
      <c r="E186" s="367">
        <v>22.08</v>
      </c>
      <c r="F186" s="367">
        <v>22.16</v>
      </c>
      <c r="G186" s="365"/>
      <c r="H186" s="367"/>
    </row>
    <row r="187" spans="1:8" ht="46.5" customHeight="1">
      <c r="A187" s="379"/>
      <c r="B187" s="278"/>
      <c r="C187" s="347"/>
      <c r="D187" s="310">
        <v>1</v>
      </c>
      <c r="E187" s="367">
        <v>47.16</v>
      </c>
      <c r="F187" s="367">
        <v>47.58</v>
      </c>
      <c r="G187" s="365"/>
      <c r="H187" s="367"/>
    </row>
    <row r="188" spans="1:8" ht="46.5" customHeight="1">
      <c r="A188" s="379"/>
      <c r="B188" s="278"/>
      <c r="C188" s="347"/>
      <c r="D188" s="310">
        <v>1</v>
      </c>
      <c r="E188" s="367">
        <v>7</v>
      </c>
      <c r="F188" s="367">
        <v>7.33</v>
      </c>
      <c r="G188" s="365"/>
      <c r="H188" s="367"/>
    </row>
    <row r="189" spans="1:8" ht="46.5" customHeight="1">
      <c r="A189" s="379"/>
      <c r="B189" s="278"/>
      <c r="C189" s="347"/>
      <c r="D189" s="310">
        <v>1</v>
      </c>
      <c r="E189" s="367">
        <v>20.91</v>
      </c>
      <c r="F189" s="367">
        <v>20.41</v>
      </c>
      <c r="G189" s="365"/>
      <c r="H189" s="367"/>
    </row>
    <row r="190" spans="1:8" ht="46.5" customHeight="1">
      <c r="A190" s="379"/>
      <c r="B190" s="278"/>
      <c r="C190" s="347"/>
      <c r="D190" s="310">
        <v>1</v>
      </c>
      <c r="E190" s="367">
        <v>48</v>
      </c>
      <c r="F190" s="367">
        <v>48.16</v>
      </c>
      <c r="G190" s="365"/>
      <c r="H190" s="367"/>
    </row>
    <row r="191" spans="1:8" ht="46.5" customHeight="1">
      <c r="A191" s="379"/>
      <c r="B191" s="278"/>
      <c r="C191" s="347"/>
      <c r="D191" s="310">
        <v>1</v>
      </c>
      <c r="E191" s="367">
        <v>9.83</v>
      </c>
      <c r="F191" s="367">
        <v>10</v>
      </c>
      <c r="G191" s="365"/>
      <c r="H191" s="367"/>
    </row>
    <row r="192" spans="1:8" ht="46.5" customHeight="1">
      <c r="A192" s="379"/>
      <c r="B192" s="278"/>
      <c r="C192" s="347"/>
      <c r="D192" s="310">
        <v>1</v>
      </c>
      <c r="E192" s="367">
        <v>32.58</v>
      </c>
      <c r="F192" s="367">
        <v>32.909999999999997</v>
      </c>
      <c r="G192" s="365"/>
      <c r="H192" s="367"/>
    </row>
    <row r="193" spans="1:8" ht="46.5" customHeight="1">
      <c r="A193" s="379"/>
      <c r="B193" s="278"/>
      <c r="C193" s="347"/>
      <c r="D193" s="310">
        <v>1</v>
      </c>
      <c r="E193" s="367">
        <v>9.25</v>
      </c>
      <c r="F193" s="367">
        <v>9.41</v>
      </c>
      <c r="G193" s="365"/>
      <c r="H193" s="367"/>
    </row>
    <row r="194" spans="1:8" ht="46.5" customHeight="1">
      <c r="A194" s="381"/>
      <c r="B194" s="296"/>
      <c r="C194" s="382"/>
      <c r="D194" s="383">
        <v>1</v>
      </c>
      <c r="E194" s="384">
        <v>9.75</v>
      </c>
      <c r="F194" s="384">
        <v>10.08</v>
      </c>
      <c r="G194" s="385"/>
      <c r="H194" s="384"/>
    </row>
    <row r="195" spans="1:8" ht="46.5" customHeight="1">
      <c r="A195" s="379"/>
      <c r="B195" s="278"/>
      <c r="C195" s="347"/>
      <c r="D195" s="310">
        <v>1</v>
      </c>
      <c r="E195" s="367">
        <v>22.25</v>
      </c>
      <c r="F195" s="367">
        <v>22.08</v>
      </c>
      <c r="G195" s="365"/>
      <c r="H195" s="367"/>
    </row>
    <row r="196" spans="1:8" ht="46.5" customHeight="1">
      <c r="A196" s="379"/>
      <c r="B196" s="278"/>
      <c r="C196" s="347"/>
      <c r="D196" s="310">
        <v>1</v>
      </c>
      <c r="E196" s="367">
        <v>2.08</v>
      </c>
      <c r="F196" s="367">
        <v>1.75</v>
      </c>
      <c r="G196" s="365"/>
      <c r="H196" s="367"/>
    </row>
    <row r="197" spans="1:8" ht="46.5" customHeight="1">
      <c r="A197" s="379"/>
      <c r="B197" s="278"/>
      <c r="C197" s="347"/>
      <c r="D197" s="310">
        <v>1</v>
      </c>
      <c r="E197" s="367">
        <v>49.16</v>
      </c>
      <c r="F197" s="367">
        <v>49.5</v>
      </c>
      <c r="G197" s="365"/>
      <c r="H197" s="367"/>
    </row>
    <row r="198" spans="1:8" ht="46.5" customHeight="1">
      <c r="A198" s="379"/>
      <c r="B198" s="278"/>
      <c r="C198" s="347"/>
      <c r="D198" s="310">
        <v>1</v>
      </c>
      <c r="E198" s="367">
        <v>14.33</v>
      </c>
      <c r="F198" s="367">
        <v>14.33</v>
      </c>
      <c r="G198" s="365"/>
      <c r="H198" s="367"/>
    </row>
    <row r="199" spans="1:8" ht="46.5" customHeight="1">
      <c r="A199" s="379"/>
      <c r="B199" s="278"/>
      <c r="C199" s="347"/>
      <c r="D199" s="310">
        <v>1</v>
      </c>
      <c r="E199" s="367">
        <v>4.66</v>
      </c>
      <c r="F199" s="367">
        <v>4.75</v>
      </c>
      <c r="G199" s="365"/>
      <c r="H199" s="367"/>
    </row>
    <row r="200" spans="1:8" ht="46.5" customHeight="1">
      <c r="A200" s="379"/>
      <c r="B200" s="278"/>
      <c r="C200" s="347"/>
      <c r="D200" s="310">
        <v>1</v>
      </c>
      <c r="E200" s="367">
        <v>48.91</v>
      </c>
      <c r="F200" s="367">
        <v>48.25</v>
      </c>
      <c r="G200" s="365"/>
      <c r="H200" s="367"/>
    </row>
    <row r="201" spans="1:8" ht="46.5" customHeight="1">
      <c r="A201" s="379"/>
      <c r="B201" s="278"/>
      <c r="C201" s="347"/>
      <c r="D201" s="310">
        <v>1</v>
      </c>
      <c r="E201" s="367">
        <v>14</v>
      </c>
      <c r="F201" s="367">
        <v>14.16</v>
      </c>
      <c r="G201" s="365"/>
      <c r="H201" s="367"/>
    </row>
    <row r="202" spans="1:8" ht="46.5" customHeight="1">
      <c r="A202" s="379"/>
      <c r="B202" s="278"/>
      <c r="C202" s="347"/>
      <c r="D202" s="310">
        <v>1</v>
      </c>
      <c r="E202" s="367">
        <v>39.409999999999997</v>
      </c>
      <c r="F202" s="367">
        <v>39.75</v>
      </c>
      <c r="G202" s="365"/>
      <c r="H202" s="367"/>
    </row>
    <row r="203" spans="1:8" ht="46.5" customHeight="1">
      <c r="A203" s="379"/>
      <c r="B203" s="278"/>
      <c r="C203" s="347"/>
      <c r="D203" s="310">
        <v>1</v>
      </c>
      <c r="E203" s="367">
        <v>19.66</v>
      </c>
      <c r="F203" s="367">
        <v>19.91</v>
      </c>
      <c r="G203" s="365"/>
      <c r="H203" s="367"/>
    </row>
    <row r="204" spans="1:8" ht="46.5" customHeight="1">
      <c r="A204" s="379"/>
      <c r="B204" s="278"/>
      <c r="C204" s="347"/>
      <c r="D204" s="310">
        <v>1</v>
      </c>
      <c r="E204" s="367">
        <v>37.83</v>
      </c>
      <c r="F204" s="367">
        <v>38.25</v>
      </c>
      <c r="G204" s="365"/>
      <c r="H204" s="367"/>
    </row>
    <row r="205" spans="1:8" ht="46.5" customHeight="1">
      <c r="A205" s="379"/>
      <c r="B205" s="278"/>
      <c r="C205" s="347"/>
      <c r="D205" s="310">
        <v>1</v>
      </c>
      <c r="E205" s="367">
        <v>9.08</v>
      </c>
      <c r="F205" s="367">
        <v>9.25</v>
      </c>
      <c r="G205" s="365"/>
      <c r="H205" s="367"/>
    </row>
    <row r="206" spans="1:8" ht="46.5" customHeight="1">
      <c r="A206" s="379"/>
      <c r="B206" s="278"/>
      <c r="C206" s="347"/>
      <c r="D206" s="310">
        <v>1</v>
      </c>
      <c r="E206" s="367">
        <v>17</v>
      </c>
      <c r="F206" s="367">
        <v>17.5</v>
      </c>
      <c r="G206" s="365"/>
      <c r="H206" s="367"/>
    </row>
    <row r="207" spans="1:8" ht="46.5" customHeight="1">
      <c r="A207" s="379"/>
      <c r="B207" s="278"/>
      <c r="C207" s="347"/>
      <c r="D207" s="310">
        <v>1</v>
      </c>
      <c r="E207" s="367">
        <v>4.41</v>
      </c>
      <c r="F207" s="367">
        <v>4.58</v>
      </c>
      <c r="G207" s="365"/>
      <c r="H207" s="367"/>
    </row>
    <row r="208" spans="1:8" ht="46.5" customHeight="1">
      <c r="A208" s="379"/>
      <c r="B208" s="278"/>
      <c r="C208" s="347"/>
      <c r="D208" s="310">
        <v>1</v>
      </c>
      <c r="E208" s="367">
        <v>48.66</v>
      </c>
      <c r="F208" s="367">
        <v>48.5</v>
      </c>
      <c r="G208" s="365"/>
      <c r="H208" s="367"/>
    </row>
    <row r="209" spans="1:8" ht="46.5" customHeight="1">
      <c r="A209" s="379"/>
      <c r="B209" s="278"/>
      <c r="C209" s="347"/>
      <c r="D209" s="310">
        <v>1</v>
      </c>
      <c r="E209" s="367">
        <v>4.91</v>
      </c>
      <c r="F209" s="367">
        <v>5.08</v>
      </c>
      <c r="G209" s="365"/>
      <c r="H209" s="367"/>
    </row>
    <row r="210" spans="1:8" ht="46.5" customHeight="1">
      <c r="A210" s="379"/>
      <c r="B210" s="278"/>
      <c r="C210" s="347"/>
      <c r="D210" s="310">
        <v>1</v>
      </c>
      <c r="E210" s="367">
        <v>38.909999999999997</v>
      </c>
      <c r="F210" s="367">
        <v>39.08</v>
      </c>
      <c r="G210" s="365"/>
      <c r="H210" s="367"/>
    </row>
    <row r="211" spans="1:8" ht="46.5" customHeight="1">
      <c r="A211" s="379"/>
      <c r="B211" s="278"/>
      <c r="C211" s="347"/>
      <c r="D211" s="310">
        <v>1</v>
      </c>
      <c r="E211" s="367">
        <v>6.16</v>
      </c>
      <c r="F211" s="367">
        <v>6.33</v>
      </c>
      <c r="G211" s="365"/>
      <c r="H211" s="367"/>
    </row>
    <row r="212" spans="1:8" ht="46.5" customHeight="1">
      <c r="A212" s="379"/>
      <c r="B212" s="278"/>
      <c r="C212" s="347"/>
      <c r="D212" s="310">
        <v>1</v>
      </c>
      <c r="E212" s="367">
        <v>18.829999999999998</v>
      </c>
      <c r="F212" s="367">
        <v>19.079999999999998</v>
      </c>
      <c r="G212" s="365"/>
      <c r="H212" s="367"/>
    </row>
    <row r="213" spans="1:8" ht="46.5" customHeight="1">
      <c r="A213" s="379"/>
      <c r="B213" s="278"/>
      <c r="C213" s="347"/>
      <c r="D213" s="310">
        <v>1</v>
      </c>
      <c r="E213" s="367">
        <v>2.66</v>
      </c>
      <c r="F213" s="367">
        <v>2.83</v>
      </c>
      <c r="G213" s="365"/>
      <c r="H213" s="367"/>
    </row>
    <row r="214" spans="1:8" ht="46.5" customHeight="1">
      <c r="A214" s="379"/>
      <c r="B214" s="278"/>
      <c r="C214" s="347"/>
      <c r="D214" s="310">
        <v>1</v>
      </c>
      <c r="E214" s="367">
        <v>52.41</v>
      </c>
      <c r="F214" s="367">
        <v>52.25</v>
      </c>
      <c r="G214" s="365"/>
      <c r="H214" s="367"/>
    </row>
    <row r="215" spans="1:8" ht="46.5" customHeight="1">
      <c r="A215" s="379"/>
      <c r="B215" s="278"/>
      <c r="C215" s="347"/>
      <c r="D215" s="310">
        <v>1</v>
      </c>
      <c r="E215" s="367">
        <v>3.16</v>
      </c>
      <c r="F215" s="367">
        <v>3.33</v>
      </c>
      <c r="G215" s="365"/>
      <c r="H215" s="367"/>
    </row>
    <row r="216" spans="1:8" ht="46.5" customHeight="1">
      <c r="A216" s="379"/>
      <c r="B216" s="278"/>
      <c r="C216" s="347"/>
      <c r="D216" s="310">
        <v>1</v>
      </c>
      <c r="E216" s="367">
        <v>39.33</v>
      </c>
      <c r="F216" s="367">
        <v>39.659999999999997</v>
      </c>
      <c r="G216" s="365"/>
      <c r="H216" s="367"/>
    </row>
    <row r="217" spans="1:8" ht="46.5" customHeight="1">
      <c r="A217" s="379"/>
      <c r="B217" s="278"/>
      <c r="C217" s="347"/>
      <c r="D217" s="310">
        <v>1</v>
      </c>
      <c r="E217" s="367">
        <v>2.25</v>
      </c>
      <c r="F217" s="367">
        <v>2.41</v>
      </c>
      <c r="G217" s="365"/>
      <c r="H217" s="367"/>
    </row>
    <row r="218" spans="1:8" ht="46.5" customHeight="1">
      <c r="A218" s="379"/>
      <c r="B218" s="278"/>
      <c r="C218" s="347"/>
      <c r="D218" s="310">
        <v>1</v>
      </c>
      <c r="E218" s="367">
        <v>13.83</v>
      </c>
      <c r="F218" s="367">
        <v>14.08</v>
      </c>
      <c r="G218" s="365"/>
      <c r="H218" s="367"/>
    </row>
    <row r="219" spans="1:8" ht="46.5" customHeight="1">
      <c r="A219" s="379"/>
      <c r="B219" s="278"/>
      <c r="C219" s="347"/>
      <c r="D219" s="310">
        <v>1</v>
      </c>
      <c r="E219" s="367">
        <v>1.91</v>
      </c>
      <c r="F219" s="367">
        <v>2.08</v>
      </c>
      <c r="G219" s="365"/>
      <c r="H219" s="367"/>
    </row>
    <row r="220" spans="1:8" ht="46.5" customHeight="1">
      <c r="A220" s="379"/>
      <c r="B220" s="278"/>
      <c r="C220" s="347"/>
      <c r="D220" s="310">
        <v>1</v>
      </c>
      <c r="E220" s="367">
        <v>52.66</v>
      </c>
      <c r="F220" s="367">
        <v>52.91</v>
      </c>
      <c r="G220" s="365"/>
      <c r="H220" s="367"/>
    </row>
    <row r="221" spans="1:8" ht="46.5" customHeight="1">
      <c r="A221" s="379"/>
      <c r="B221" s="278"/>
      <c r="C221" s="347"/>
      <c r="D221" s="310">
        <v>1</v>
      </c>
      <c r="E221" s="367">
        <v>1.66</v>
      </c>
      <c r="F221" s="367">
        <v>1.83</v>
      </c>
      <c r="G221" s="365"/>
      <c r="H221" s="367"/>
    </row>
    <row r="222" spans="1:8" ht="46.5" customHeight="1">
      <c r="A222" s="379"/>
      <c r="B222" s="278"/>
      <c r="C222" s="347"/>
      <c r="D222" s="310">
        <v>1</v>
      </c>
      <c r="E222" s="367">
        <v>39.58</v>
      </c>
      <c r="F222" s="367">
        <v>39.83</v>
      </c>
      <c r="G222" s="365"/>
      <c r="H222" s="367"/>
    </row>
    <row r="223" spans="1:8" ht="46.5" customHeight="1">
      <c r="A223" s="379"/>
      <c r="B223" s="278"/>
      <c r="C223" s="347"/>
      <c r="D223" s="310">
        <v>1</v>
      </c>
      <c r="E223" s="367">
        <v>19.75</v>
      </c>
      <c r="F223" s="367">
        <v>19.079999999999998</v>
      </c>
      <c r="G223" s="365"/>
      <c r="H223" s="367"/>
    </row>
    <row r="224" spans="1:8" ht="46.5" customHeight="1">
      <c r="A224" s="379"/>
      <c r="B224" s="278"/>
      <c r="C224" s="347"/>
      <c r="D224" s="310">
        <v>1</v>
      </c>
      <c r="E224" s="367">
        <v>13.08</v>
      </c>
      <c r="F224" s="367">
        <v>13.33</v>
      </c>
      <c r="G224" s="365"/>
      <c r="H224" s="367"/>
    </row>
    <row r="225" spans="1:8" ht="46.5" customHeight="1">
      <c r="A225" s="379"/>
      <c r="B225" s="278"/>
      <c r="C225" s="347"/>
      <c r="D225" s="310">
        <v>1</v>
      </c>
      <c r="E225" s="367">
        <v>4.5</v>
      </c>
      <c r="F225" s="367">
        <v>6.16</v>
      </c>
      <c r="G225" s="365"/>
      <c r="H225" s="367"/>
    </row>
    <row r="226" spans="1:8" ht="35.25">
      <c r="A226" s="276"/>
      <c r="B226" s="275"/>
      <c r="C226" s="274"/>
      <c r="D226" s="293"/>
      <c r="E226" s="293"/>
      <c r="F226" s="292"/>
      <c r="G226" s="292"/>
      <c r="H226" s="295"/>
    </row>
    <row r="227" spans="1:8" s="373" customFormat="1" ht="45">
      <c r="A227" s="372"/>
      <c r="B227" s="369" t="s">
        <v>145</v>
      </c>
      <c r="C227" s="370" t="s">
        <v>91</v>
      </c>
      <c r="D227" s="371"/>
      <c r="E227" s="355">
        <f>SUM(E183:E226)</f>
        <v>916.82999999999981</v>
      </c>
      <c r="F227" s="355">
        <f>SUM(F183:F226)</f>
        <v>923.35000000000048</v>
      </c>
      <c r="G227" s="356"/>
      <c r="H227" s="355"/>
    </row>
    <row r="229" spans="1:8" ht="60">
      <c r="A229" s="499" t="s">
        <v>164</v>
      </c>
      <c r="B229" s="500"/>
      <c r="C229" s="500"/>
      <c r="D229" s="500"/>
      <c r="E229" s="500"/>
      <c r="F229" s="500"/>
      <c r="G229" s="500"/>
      <c r="H229" s="501"/>
    </row>
    <row r="230" spans="1:8" s="373" customFormat="1" ht="45">
      <c r="A230" s="502" t="s">
        <v>163</v>
      </c>
      <c r="B230" s="503"/>
      <c r="C230" s="503"/>
      <c r="D230" s="503"/>
      <c r="E230" s="503"/>
      <c r="F230" s="503"/>
      <c r="G230" s="503"/>
      <c r="H230" s="504"/>
    </row>
    <row r="231" spans="1:8" ht="35.25">
      <c r="A231" s="505"/>
      <c r="B231" s="506"/>
      <c r="C231" s="506"/>
      <c r="D231" s="506"/>
      <c r="E231" s="506"/>
      <c r="F231" s="506"/>
      <c r="G231" s="506"/>
      <c r="H231" s="507"/>
    </row>
    <row r="232" spans="1:8" ht="33.75">
      <c r="A232" s="508"/>
      <c r="B232" s="508"/>
      <c r="C232" s="508"/>
      <c r="D232" s="508"/>
      <c r="E232" s="508"/>
      <c r="F232" s="508"/>
      <c r="G232" s="508"/>
      <c r="H232" s="508"/>
    </row>
    <row r="233" spans="1:8" ht="37.5">
      <c r="A233" s="497" t="s">
        <v>162</v>
      </c>
      <c r="B233" s="497"/>
      <c r="C233" s="495" t="s">
        <v>161</v>
      </c>
      <c r="D233" s="495"/>
      <c r="E233" s="495"/>
      <c r="F233" s="497" t="s">
        <v>160</v>
      </c>
      <c r="G233" s="497"/>
      <c r="H233" s="362">
        <v>45117</v>
      </c>
    </row>
    <row r="234" spans="1:8" ht="37.5">
      <c r="A234" s="498" t="s">
        <v>159</v>
      </c>
      <c r="B234" s="498"/>
      <c r="C234" s="495"/>
      <c r="D234" s="495"/>
      <c r="E234" s="495"/>
      <c r="F234" s="497" t="s">
        <v>158</v>
      </c>
      <c r="G234" s="497"/>
      <c r="H234" s="363"/>
    </row>
    <row r="235" spans="1:8" ht="37.5">
      <c r="A235" s="497" t="s">
        <v>157</v>
      </c>
      <c r="B235" s="497"/>
      <c r="C235" s="495"/>
      <c r="D235" s="495"/>
      <c r="E235" s="495"/>
      <c r="F235" s="498" t="s">
        <v>156</v>
      </c>
      <c r="G235" s="498"/>
      <c r="H235" s="364"/>
    </row>
    <row r="236" spans="1:8" ht="37.5">
      <c r="A236" s="495" t="s">
        <v>155</v>
      </c>
      <c r="B236" s="496" t="s">
        <v>119</v>
      </c>
      <c r="C236" s="496" t="s">
        <v>120</v>
      </c>
      <c r="D236" s="496" t="s">
        <v>154</v>
      </c>
      <c r="E236" s="496"/>
      <c r="F236" s="496"/>
      <c r="G236" s="496"/>
      <c r="H236" s="495" t="s">
        <v>153</v>
      </c>
    </row>
    <row r="237" spans="1:8" ht="37.5">
      <c r="A237" s="495"/>
      <c r="B237" s="496"/>
      <c r="C237" s="496"/>
      <c r="D237" s="365" t="s">
        <v>7</v>
      </c>
      <c r="E237" s="365" t="s">
        <v>152</v>
      </c>
      <c r="F237" s="365" t="s">
        <v>152</v>
      </c>
      <c r="G237" s="365" t="s">
        <v>151</v>
      </c>
      <c r="H237" s="495"/>
    </row>
    <row r="238" spans="1:8" ht="41.25">
      <c r="A238" s="299"/>
      <c r="B238" s="298" t="s">
        <v>146</v>
      </c>
      <c r="C238" s="365"/>
      <c r="D238" s="365"/>
      <c r="E238" s="365" t="s">
        <v>171</v>
      </c>
      <c r="F238" s="365" t="s">
        <v>167</v>
      </c>
      <c r="G238" s="365"/>
      <c r="H238" s="366"/>
    </row>
    <row r="239" spans="1:8" ht="37.5">
      <c r="A239" s="378"/>
      <c r="B239" s="315"/>
      <c r="C239" s="377"/>
      <c r="D239" s="365"/>
      <c r="E239" s="365"/>
      <c r="F239" s="365"/>
      <c r="G239" s="365"/>
      <c r="H239" s="366"/>
    </row>
    <row r="240" spans="1:8" ht="334.5" customHeight="1">
      <c r="A240" s="346">
        <v>5</v>
      </c>
      <c r="B240" s="380" t="s">
        <v>334</v>
      </c>
      <c r="C240" s="377"/>
      <c r="D240" s="365"/>
      <c r="E240" s="365"/>
      <c r="F240" s="365"/>
      <c r="G240" s="365"/>
      <c r="H240" s="366"/>
    </row>
    <row r="241" spans="1:8" ht="54.75" customHeight="1">
      <c r="A241" s="379"/>
      <c r="B241" s="321" t="s">
        <v>172</v>
      </c>
      <c r="C241" s="347"/>
      <c r="D241" s="365"/>
      <c r="E241" s="365"/>
      <c r="F241" s="365"/>
      <c r="G241" s="365"/>
      <c r="H241" s="366"/>
    </row>
    <row r="242" spans="1:8" ht="46.5" customHeight="1">
      <c r="A242" s="334">
        <v>5.8</v>
      </c>
      <c r="B242" s="308" t="s">
        <v>63</v>
      </c>
      <c r="C242" s="347" t="s">
        <v>91</v>
      </c>
      <c r="D242" s="310">
        <v>1</v>
      </c>
      <c r="E242" s="367">
        <v>9.58</v>
      </c>
      <c r="F242" s="367">
        <v>10.16</v>
      </c>
      <c r="G242" s="365"/>
      <c r="H242" s="366"/>
    </row>
    <row r="243" spans="1:8" ht="46.5" customHeight="1">
      <c r="A243" s="379"/>
      <c r="B243" s="278"/>
      <c r="C243" s="347"/>
      <c r="D243" s="310">
        <v>1</v>
      </c>
      <c r="E243" s="367">
        <v>18.079999999999998</v>
      </c>
      <c r="F243" s="367">
        <v>18.41</v>
      </c>
      <c r="G243" s="365"/>
      <c r="H243" s="367"/>
    </row>
    <row r="244" spans="1:8" ht="46.5" customHeight="1">
      <c r="A244" s="379"/>
      <c r="B244" s="278"/>
      <c r="C244" s="347"/>
      <c r="D244" s="310">
        <v>1</v>
      </c>
      <c r="E244" s="367">
        <v>37</v>
      </c>
      <c r="F244" s="367">
        <v>36.75</v>
      </c>
      <c r="G244" s="365"/>
      <c r="H244" s="367"/>
    </row>
    <row r="245" spans="1:8" ht="46.5" customHeight="1">
      <c r="A245" s="379"/>
      <c r="B245" s="278"/>
      <c r="C245" s="347"/>
      <c r="D245" s="310">
        <v>1</v>
      </c>
      <c r="E245" s="367">
        <v>32.409999999999997</v>
      </c>
      <c r="F245" s="367">
        <v>32.58</v>
      </c>
      <c r="G245" s="365"/>
      <c r="H245" s="367"/>
    </row>
    <row r="246" spans="1:8" ht="46.5" customHeight="1">
      <c r="A246" s="379"/>
      <c r="B246" s="278"/>
      <c r="C246" s="347"/>
      <c r="D246" s="310">
        <v>1</v>
      </c>
      <c r="E246" s="367">
        <v>9.08</v>
      </c>
      <c r="F246" s="367">
        <v>9.41</v>
      </c>
      <c r="G246" s="365"/>
      <c r="H246" s="367"/>
    </row>
    <row r="247" spans="1:8" ht="46.5" customHeight="1">
      <c r="A247" s="379"/>
      <c r="B247" s="278"/>
      <c r="C247" s="347"/>
      <c r="D247" s="310">
        <v>1</v>
      </c>
      <c r="E247" s="367">
        <v>0.66</v>
      </c>
      <c r="F247" s="367">
        <v>0.91</v>
      </c>
      <c r="G247" s="365"/>
      <c r="H247" s="367"/>
    </row>
    <row r="248" spans="1:8" ht="46.5" customHeight="1">
      <c r="A248" s="379"/>
      <c r="B248" s="278"/>
      <c r="C248" s="347"/>
      <c r="D248" s="310">
        <v>1</v>
      </c>
      <c r="E248" s="367">
        <v>37.159999999999997</v>
      </c>
      <c r="F248" s="367">
        <v>37.159999999999997</v>
      </c>
      <c r="G248" s="365"/>
      <c r="H248" s="367"/>
    </row>
    <row r="249" spans="1:8" ht="46.5" customHeight="1">
      <c r="A249" s="379"/>
      <c r="B249" s="278"/>
      <c r="C249" s="347"/>
      <c r="D249" s="310">
        <v>1</v>
      </c>
      <c r="E249" s="367">
        <v>32.159999999999997</v>
      </c>
      <c r="F249" s="367">
        <v>32.33</v>
      </c>
      <c r="G249" s="365"/>
      <c r="H249" s="367"/>
    </row>
    <row r="250" spans="1:8" ht="46.5" customHeight="1">
      <c r="A250" s="379"/>
      <c r="B250" s="278"/>
      <c r="C250" s="347"/>
      <c r="D250" s="310">
        <v>1</v>
      </c>
      <c r="E250" s="367">
        <v>10.25</v>
      </c>
      <c r="F250" s="367">
        <v>9.83</v>
      </c>
      <c r="G250" s="365"/>
      <c r="H250" s="367"/>
    </row>
    <row r="251" spans="1:8" ht="46.5" customHeight="1">
      <c r="A251" s="379"/>
      <c r="B251" s="278"/>
      <c r="C251" s="347"/>
      <c r="D251" s="310">
        <v>1</v>
      </c>
      <c r="E251" s="367">
        <v>16</v>
      </c>
      <c r="F251" s="367">
        <v>15.83</v>
      </c>
      <c r="G251" s="365"/>
      <c r="H251" s="367"/>
    </row>
    <row r="252" spans="1:8" ht="46.5" customHeight="1">
      <c r="A252" s="379"/>
      <c r="B252" s="278"/>
      <c r="C252" s="347"/>
      <c r="D252" s="310">
        <v>1</v>
      </c>
      <c r="E252" s="367">
        <v>35.75</v>
      </c>
      <c r="F252" s="367">
        <v>36.409999999999997</v>
      </c>
      <c r="G252" s="365"/>
      <c r="H252" s="367"/>
    </row>
    <row r="253" spans="1:8" ht="46.5" customHeight="1">
      <c r="A253" s="379"/>
      <c r="B253" s="278"/>
      <c r="C253" s="347"/>
      <c r="D253" s="310">
        <v>1</v>
      </c>
      <c r="E253" s="367">
        <v>31.75</v>
      </c>
      <c r="F253" s="367">
        <v>31.91</v>
      </c>
      <c r="G253" s="365"/>
      <c r="H253" s="367"/>
    </row>
    <row r="254" spans="1:8" ht="46.5" customHeight="1">
      <c r="A254" s="379"/>
      <c r="B254" s="278"/>
      <c r="C254" s="347"/>
      <c r="D254" s="310">
        <v>1</v>
      </c>
      <c r="E254" s="367">
        <v>5.5</v>
      </c>
      <c r="F254" s="367">
        <v>5.75</v>
      </c>
      <c r="G254" s="365"/>
      <c r="H254" s="367"/>
    </row>
    <row r="255" spans="1:8" ht="46.5" customHeight="1">
      <c r="A255" s="379"/>
      <c r="B255" s="278"/>
      <c r="C255" s="347"/>
      <c r="D255" s="310">
        <v>1</v>
      </c>
      <c r="E255" s="367">
        <v>17.91</v>
      </c>
      <c r="F255" s="367">
        <v>18.329999999999998</v>
      </c>
      <c r="G255" s="365"/>
      <c r="H255" s="367"/>
    </row>
    <row r="256" spans="1:8" ht="46.5" customHeight="1">
      <c r="A256" s="379"/>
      <c r="B256" s="278"/>
      <c r="C256" s="347"/>
      <c r="D256" s="310">
        <v>1</v>
      </c>
      <c r="E256" s="367">
        <v>12.33</v>
      </c>
      <c r="F256" s="367">
        <v>12.33</v>
      </c>
      <c r="G256" s="365"/>
      <c r="H256" s="367"/>
    </row>
    <row r="257" spans="1:9" ht="46.5" customHeight="1">
      <c r="A257" s="379"/>
      <c r="B257" s="278"/>
      <c r="C257" s="347"/>
      <c r="D257" s="310">
        <v>1</v>
      </c>
      <c r="E257" s="367">
        <v>33</v>
      </c>
      <c r="F257" s="367">
        <v>33.25</v>
      </c>
      <c r="G257" s="365"/>
      <c r="H257" s="367"/>
    </row>
    <row r="258" spans="1:9" ht="46.5" customHeight="1">
      <c r="A258" s="379"/>
      <c r="B258" s="278"/>
      <c r="C258" s="347"/>
      <c r="D258" s="310">
        <v>1</v>
      </c>
      <c r="E258" s="367">
        <v>4.91</v>
      </c>
      <c r="F258" s="367">
        <v>5.25</v>
      </c>
      <c r="G258" s="365"/>
      <c r="H258" s="367"/>
    </row>
    <row r="259" spans="1:9" ht="46.5" customHeight="1">
      <c r="A259" s="379"/>
      <c r="B259" s="278"/>
      <c r="C259" s="347"/>
      <c r="D259" s="310">
        <v>1</v>
      </c>
      <c r="E259" s="367">
        <v>2.83</v>
      </c>
      <c r="F259" s="367">
        <v>3.08</v>
      </c>
      <c r="G259" s="365"/>
      <c r="H259" s="367"/>
    </row>
    <row r="260" spans="1:9" ht="46.5" customHeight="1">
      <c r="A260" s="379"/>
      <c r="B260" s="278"/>
      <c r="C260" s="347"/>
      <c r="D260" s="310">
        <v>1</v>
      </c>
      <c r="E260" s="367">
        <v>12.5</v>
      </c>
      <c r="F260" s="367">
        <v>12.41</v>
      </c>
      <c r="G260" s="365"/>
      <c r="H260" s="367"/>
    </row>
    <row r="261" spans="1:9" ht="46.5" customHeight="1">
      <c r="A261" s="379"/>
      <c r="B261" s="278"/>
      <c r="C261" s="347"/>
      <c r="D261" s="310">
        <v>1</v>
      </c>
      <c r="E261" s="367">
        <v>32.75</v>
      </c>
      <c r="F261" s="367">
        <v>32.909999999999997</v>
      </c>
      <c r="G261" s="365"/>
      <c r="H261" s="367"/>
    </row>
    <row r="262" spans="1:9" ht="46.5" customHeight="1">
      <c r="A262" s="379"/>
      <c r="B262" s="278"/>
      <c r="C262" s="347"/>
      <c r="D262" s="310">
        <v>1</v>
      </c>
      <c r="E262" s="367">
        <v>13.91</v>
      </c>
      <c r="F262" s="367">
        <v>14.16</v>
      </c>
      <c r="G262" s="365"/>
      <c r="H262" s="367"/>
    </row>
    <row r="263" spans="1:9" ht="46.5" customHeight="1">
      <c r="A263" s="379"/>
      <c r="B263" s="278"/>
      <c r="C263" s="347"/>
      <c r="D263" s="310">
        <v>1</v>
      </c>
      <c r="E263" s="367">
        <v>53</v>
      </c>
      <c r="F263" s="367">
        <v>53.33</v>
      </c>
      <c r="G263" s="365"/>
      <c r="H263" s="367"/>
    </row>
    <row r="264" spans="1:9" ht="46.5" customHeight="1">
      <c r="A264" s="379"/>
      <c r="B264" s="278"/>
      <c r="C264" s="347"/>
      <c r="D264" s="310">
        <v>1</v>
      </c>
      <c r="E264" s="367">
        <v>13.25</v>
      </c>
      <c r="F264" s="367">
        <v>13.58</v>
      </c>
      <c r="G264" s="365"/>
      <c r="H264" s="367"/>
    </row>
    <row r="265" spans="1:9" ht="46.5" customHeight="1">
      <c r="A265" s="379"/>
      <c r="B265" s="278"/>
      <c r="C265" s="347"/>
      <c r="D265" s="310">
        <v>1</v>
      </c>
      <c r="E265" s="367">
        <v>41.83</v>
      </c>
      <c r="F265" s="367">
        <v>42.25</v>
      </c>
      <c r="G265" s="365"/>
      <c r="H265" s="367"/>
    </row>
    <row r="266" spans="1:9" ht="46.5" customHeight="1">
      <c r="A266" s="379"/>
      <c r="B266" s="278"/>
      <c r="C266" s="347"/>
      <c r="D266" s="310">
        <v>1</v>
      </c>
      <c r="E266" s="367">
        <v>9.33</v>
      </c>
      <c r="F266" s="367">
        <v>9.58</v>
      </c>
      <c r="G266" s="365"/>
      <c r="H266" s="367"/>
    </row>
    <row r="267" spans="1:9" ht="46.5" customHeight="1">
      <c r="A267" s="379"/>
      <c r="B267" s="278"/>
      <c r="C267" s="347"/>
      <c r="D267" s="310">
        <v>1</v>
      </c>
      <c r="E267" s="367">
        <v>12.08</v>
      </c>
      <c r="F267" s="367">
        <v>12.41</v>
      </c>
      <c r="G267" s="365"/>
      <c r="H267" s="367"/>
    </row>
    <row r="268" spans="1:9" ht="46.5" customHeight="1">
      <c r="A268" s="379"/>
      <c r="B268" s="278"/>
      <c r="C268" s="347"/>
      <c r="D268" s="310">
        <v>1</v>
      </c>
      <c r="E268" s="367">
        <v>1.33</v>
      </c>
      <c r="F268" s="367">
        <v>1.75</v>
      </c>
      <c r="G268" s="365"/>
      <c r="H268" s="367"/>
      <c r="I268" s="409"/>
    </row>
    <row r="269" spans="1:9" ht="46.5" customHeight="1">
      <c r="A269" s="379"/>
      <c r="B269" s="278"/>
      <c r="C269" s="347"/>
      <c r="D269" s="310">
        <v>1</v>
      </c>
      <c r="E269" s="367">
        <v>8.41</v>
      </c>
      <c r="F269" s="367">
        <v>8.58</v>
      </c>
      <c r="G269" s="365"/>
      <c r="H269" s="367"/>
      <c r="I269" s="409"/>
    </row>
    <row r="270" spans="1:9" ht="46.5" customHeight="1">
      <c r="A270" s="379"/>
      <c r="B270" s="278"/>
      <c r="C270" s="347"/>
      <c r="D270" s="310">
        <v>1</v>
      </c>
      <c r="E270" s="367">
        <v>50.33</v>
      </c>
      <c r="F270" s="367">
        <v>50.08</v>
      </c>
      <c r="G270" s="365"/>
      <c r="H270" s="367"/>
      <c r="I270" s="409"/>
    </row>
    <row r="271" spans="1:9" ht="46.5" customHeight="1">
      <c r="A271" s="379"/>
      <c r="B271" s="278"/>
      <c r="C271" s="347"/>
      <c r="D271" s="310">
        <v>1</v>
      </c>
      <c r="E271" s="367">
        <v>2.41</v>
      </c>
      <c r="F271" s="367">
        <v>2.83</v>
      </c>
      <c r="G271" s="365"/>
      <c r="H271" s="367"/>
      <c r="I271" s="409"/>
    </row>
    <row r="272" spans="1:9" ht="46.5" customHeight="1">
      <c r="A272" s="379"/>
      <c r="B272" s="278"/>
      <c r="C272" s="347"/>
      <c r="D272" s="310">
        <v>1</v>
      </c>
      <c r="E272" s="367">
        <v>7.66</v>
      </c>
      <c r="F272" s="367">
        <v>7.83</v>
      </c>
      <c r="G272" s="365"/>
      <c r="H272" s="367"/>
      <c r="I272" s="409"/>
    </row>
    <row r="273" spans="1:9" ht="46.5" customHeight="1">
      <c r="A273" s="379"/>
      <c r="B273" s="278"/>
      <c r="C273" s="347"/>
      <c r="D273" s="310">
        <v>1</v>
      </c>
      <c r="E273" s="367">
        <v>45.41</v>
      </c>
      <c r="F273" s="367">
        <v>45.83</v>
      </c>
      <c r="G273" s="365"/>
      <c r="H273" s="367"/>
      <c r="I273" s="409"/>
    </row>
    <row r="274" spans="1:9" ht="46.5" customHeight="1">
      <c r="A274" s="379"/>
      <c r="B274" s="278"/>
      <c r="C274" s="347"/>
      <c r="D274" s="310">
        <v>1</v>
      </c>
      <c r="E274" s="367">
        <v>7.58</v>
      </c>
      <c r="F274" s="367">
        <v>7.5</v>
      </c>
      <c r="G274" s="365"/>
      <c r="H274" s="367"/>
      <c r="I274" s="409"/>
    </row>
    <row r="275" spans="1:9" ht="46.5" customHeight="1">
      <c r="A275" s="379"/>
      <c r="B275" s="278"/>
      <c r="C275" s="347"/>
      <c r="D275" s="310">
        <v>1</v>
      </c>
      <c r="E275" s="367">
        <v>32.58</v>
      </c>
      <c r="F275" s="367">
        <v>32.5</v>
      </c>
      <c r="G275" s="365"/>
      <c r="H275" s="367"/>
      <c r="I275" s="409"/>
    </row>
    <row r="276" spans="1:9" ht="46.5" customHeight="1">
      <c r="A276" s="379"/>
      <c r="B276" s="278"/>
      <c r="C276" s="347"/>
      <c r="D276" s="310">
        <v>1</v>
      </c>
      <c r="E276" s="367">
        <v>46.08</v>
      </c>
      <c r="F276" s="367">
        <v>46.25</v>
      </c>
      <c r="G276" s="365"/>
      <c r="H276" s="367"/>
      <c r="I276" s="409"/>
    </row>
    <row r="277" spans="1:9" ht="46.5" customHeight="1">
      <c r="A277" s="379"/>
      <c r="B277" s="278"/>
      <c r="C277" s="347"/>
      <c r="D277" s="310">
        <v>1</v>
      </c>
      <c r="E277" s="367">
        <v>6.91</v>
      </c>
      <c r="F277" s="367">
        <v>7.08</v>
      </c>
      <c r="G277" s="365"/>
      <c r="H277" s="367"/>
      <c r="I277" s="409"/>
    </row>
    <row r="278" spans="1:9" ht="46.5" customHeight="1">
      <c r="A278" s="379"/>
      <c r="B278" s="278"/>
      <c r="C278" s="347"/>
      <c r="D278" s="310">
        <v>1</v>
      </c>
      <c r="E278" s="367">
        <v>32</v>
      </c>
      <c r="F278" s="367">
        <v>32.409999999999997</v>
      </c>
      <c r="G278" s="365"/>
      <c r="H278" s="367"/>
      <c r="I278" s="409"/>
    </row>
    <row r="279" spans="1:9" ht="46.5" customHeight="1">
      <c r="A279" s="379"/>
      <c r="B279" s="278"/>
      <c r="C279" s="347"/>
      <c r="D279" s="310">
        <v>1</v>
      </c>
      <c r="E279" s="367">
        <v>45.58</v>
      </c>
      <c r="F279" s="367">
        <v>45.83</v>
      </c>
      <c r="G279" s="365"/>
      <c r="H279" s="367"/>
      <c r="I279" s="409"/>
    </row>
    <row r="280" spans="1:9" ht="46.5" customHeight="1">
      <c r="A280" s="379"/>
      <c r="B280" s="278"/>
      <c r="C280" s="347"/>
      <c r="D280" s="310">
        <v>1</v>
      </c>
      <c r="E280" s="367">
        <v>2.58</v>
      </c>
      <c r="F280" s="367">
        <v>2.83</v>
      </c>
      <c r="G280" s="365"/>
      <c r="H280" s="367"/>
    </row>
    <row r="281" spans="1:9" ht="46.5" customHeight="1">
      <c r="A281" s="379"/>
      <c r="B281" s="278"/>
      <c r="C281" s="347"/>
      <c r="D281" s="310">
        <v>1</v>
      </c>
      <c r="E281" s="367">
        <v>52.75</v>
      </c>
      <c r="F281" s="367">
        <v>53.08</v>
      </c>
      <c r="G281" s="365"/>
      <c r="H281" s="367"/>
    </row>
    <row r="282" spans="1:9" ht="46.5" customHeight="1">
      <c r="A282" s="379"/>
      <c r="B282" s="278"/>
      <c r="C282" s="347"/>
      <c r="D282" s="310">
        <v>1</v>
      </c>
      <c r="E282" s="367">
        <v>2</v>
      </c>
      <c r="F282" s="367">
        <v>2.25</v>
      </c>
      <c r="G282" s="365"/>
      <c r="H282" s="367"/>
    </row>
    <row r="283" spans="1:9" ht="46.5" customHeight="1">
      <c r="A283" s="379"/>
      <c r="B283" s="278"/>
      <c r="C283" s="347"/>
      <c r="D283" s="310">
        <v>1</v>
      </c>
      <c r="E283" s="367">
        <v>36.08</v>
      </c>
      <c r="F283" s="367">
        <v>36.33</v>
      </c>
      <c r="G283" s="365"/>
      <c r="H283" s="367"/>
    </row>
    <row r="284" spans="1:9" ht="46.5" customHeight="1">
      <c r="A284" s="379"/>
      <c r="B284" s="278"/>
      <c r="C284" s="347"/>
      <c r="D284" s="310">
        <v>1</v>
      </c>
      <c r="E284" s="367">
        <v>3.5</v>
      </c>
      <c r="F284" s="367">
        <v>3.83</v>
      </c>
      <c r="G284" s="365"/>
      <c r="H284" s="367"/>
    </row>
    <row r="285" spans="1:9" ht="46.5" customHeight="1">
      <c r="A285" s="379"/>
      <c r="B285" s="278"/>
      <c r="C285" s="347"/>
      <c r="D285" s="310">
        <v>1</v>
      </c>
      <c r="E285" s="367">
        <v>50.41</v>
      </c>
      <c r="F285" s="367">
        <v>50.75</v>
      </c>
      <c r="G285" s="365"/>
      <c r="H285" s="367"/>
    </row>
    <row r="286" spans="1:9" ht="46.5" customHeight="1">
      <c r="A286" s="379"/>
      <c r="B286" s="278"/>
      <c r="C286" s="347"/>
      <c r="D286" s="310">
        <v>1</v>
      </c>
      <c r="E286" s="367">
        <v>4</v>
      </c>
      <c r="F286" s="367">
        <v>4.33</v>
      </c>
      <c r="G286" s="365"/>
      <c r="H286" s="367"/>
    </row>
    <row r="287" spans="1:9" ht="46.5" customHeight="1">
      <c r="A287" s="379"/>
      <c r="B287" s="278"/>
      <c r="C287" s="347"/>
      <c r="D287" s="310">
        <v>1</v>
      </c>
      <c r="E287" s="367">
        <v>34.659999999999997</v>
      </c>
      <c r="F287" s="367">
        <v>35</v>
      </c>
      <c r="G287" s="365"/>
      <c r="H287" s="367"/>
    </row>
    <row r="288" spans="1:9" ht="46.5" customHeight="1">
      <c r="A288" s="379"/>
      <c r="B288" s="278"/>
      <c r="C288" s="347"/>
      <c r="D288" s="310">
        <v>1</v>
      </c>
      <c r="E288" s="367">
        <v>2</v>
      </c>
      <c r="F288" s="367">
        <v>1.83</v>
      </c>
      <c r="G288" s="365"/>
      <c r="H288" s="367"/>
    </row>
    <row r="289" spans="1:8" ht="46.5" customHeight="1">
      <c r="A289" s="379"/>
      <c r="B289" s="278"/>
      <c r="C289" s="347"/>
      <c r="D289" s="310">
        <v>1</v>
      </c>
      <c r="E289" s="367">
        <v>2.58</v>
      </c>
      <c r="F289" s="367">
        <v>2.75</v>
      </c>
      <c r="G289" s="365"/>
      <c r="H289" s="367"/>
    </row>
    <row r="290" spans="1:8" ht="46.5" customHeight="1">
      <c r="A290" s="379"/>
      <c r="B290" s="278"/>
      <c r="C290" s="347"/>
      <c r="D290" s="310">
        <v>1</v>
      </c>
      <c r="E290" s="367">
        <v>15.33</v>
      </c>
      <c r="F290" s="367">
        <v>15.5</v>
      </c>
      <c r="G290" s="365"/>
      <c r="H290" s="367"/>
    </row>
    <row r="291" spans="1:8" ht="35.25">
      <c r="A291" s="276"/>
      <c r="B291" s="275"/>
      <c r="C291" s="274"/>
      <c r="D291" s="293"/>
      <c r="E291" s="293"/>
      <c r="F291" s="292"/>
      <c r="G291" s="292"/>
      <c r="H291" s="295"/>
    </row>
    <row r="292" spans="1:8" s="373" customFormat="1" ht="45">
      <c r="A292" s="372"/>
      <c r="B292" s="369" t="s">
        <v>145</v>
      </c>
      <c r="C292" s="370" t="s">
        <v>91</v>
      </c>
      <c r="D292" s="371"/>
      <c r="E292" s="355">
        <f>SUM(E242:E291)</f>
        <v>1027.1800000000003</v>
      </c>
      <c r="F292" s="355">
        <f>SUM(F242:F291)</f>
        <v>1037.2600000000004</v>
      </c>
      <c r="G292" s="356"/>
      <c r="H292" s="355"/>
    </row>
    <row r="294" spans="1:8" ht="60">
      <c r="A294" s="499" t="s">
        <v>164</v>
      </c>
      <c r="B294" s="500"/>
      <c r="C294" s="500"/>
      <c r="D294" s="500"/>
      <c r="E294" s="500"/>
      <c r="F294" s="500"/>
      <c r="G294" s="500"/>
      <c r="H294" s="501"/>
    </row>
    <row r="295" spans="1:8" s="373" customFormat="1" ht="45">
      <c r="A295" s="502" t="s">
        <v>163</v>
      </c>
      <c r="B295" s="503"/>
      <c r="C295" s="503"/>
      <c r="D295" s="503"/>
      <c r="E295" s="503"/>
      <c r="F295" s="503"/>
      <c r="G295" s="503"/>
      <c r="H295" s="504"/>
    </row>
    <row r="296" spans="1:8" ht="35.25">
      <c r="A296" s="505"/>
      <c r="B296" s="506"/>
      <c r="C296" s="506"/>
      <c r="D296" s="506"/>
      <c r="E296" s="506"/>
      <c r="F296" s="506"/>
      <c r="G296" s="506"/>
      <c r="H296" s="507"/>
    </row>
    <row r="297" spans="1:8" ht="33.75">
      <c r="A297" s="508"/>
      <c r="B297" s="508"/>
      <c r="C297" s="508"/>
      <c r="D297" s="508"/>
      <c r="E297" s="508"/>
      <c r="F297" s="508"/>
      <c r="G297" s="508"/>
      <c r="H297" s="508"/>
    </row>
    <row r="298" spans="1:8" ht="37.5">
      <c r="A298" s="497" t="s">
        <v>162</v>
      </c>
      <c r="B298" s="497"/>
      <c r="C298" s="495" t="s">
        <v>161</v>
      </c>
      <c r="D298" s="495"/>
      <c r="E298" s="495"/>
      <c r="F298" s="497" t="s">
        <v>160</v>
      </c>
      <c r="G298" s="497"/>
      <c r="H298" s="362">
        <v>45115</v>
      </c>
    </row>
    <row r="299" spans="1:8" ht="37.5">
      <c r="A299" s="498" t="s">
        <v>159</v>
      </c>
      <c r="B299" s="498"/>
      <c r="C299" s="495"/>
      <c r="D299" s="495"/>
      <c r="E299" s="495"/>
      <c r="F299" s="497" t="s">
        <v>158</v>
      </c>
      <c r="G299" s="497"/>
      <c r="H299" s="363"/>
    </row>
    <row r="300" spans="1:8" ht="37.5">
      <c r="A300" s="497" t="s">
        <v>157</v>
      </c>
      <c r="B300" s="497"/>
      <c r="C300" s="495"/>
      <c r="D300" s="495"/>
      <c r="E300" s="495"/>
      <c r="F300" s="498" t="s">
        <v>156</v>
      </c>
      <c r="G300" s="498"/>
      <c r="H300" s="364"/>
    </row>
    <row r="301" spans="1:8" ht="37.5">
      <c r="A301" s="495" t="s">
        <v>155</v>
      </c>
      <c r="B301" s="496" t="s">
        <v>119</v>
      </c>
      <c r="C301" s="496" t="s">
        <v>120</v>
      </c>
      <c r="D301" s="496" t="s">
        <v>154</v>
      </c>
      <c r="E301" s="496"/>
      <c r="F301" s="496"/>
      <c r="G301" s="496"/>
      <c r="H301" s="495" t="s">
        <v>153</v>
      </c>
    </row>
    <row r="302" spans="1:8" ht="37.5">
      <c r="A302" s="495"/>
      <c r="B302" s="496"/>
      <c r="C302" s="496"/>
      <c r="D302" s="365" t="s">
        <v>7</v>
      </c>
      <c r="E302" s="365" t="s">
        <v>152</v>
      </c>
      <c r="F302" s="365" t="s">
        <v>173</v>
      </c>
      <c r="G302" s="365" t="s">
        <v>151</v>
      </c>
      <c r="H302" s="495"/>
    </row>
    <row r="303" spans="1:8" ht="41.25">
      <c r="A303" s="299"/>
      <c r="B303" s="298" t="s">
        <v>149</v>
      </c>
      <c r="C303" s="365"/>
      <c r="D303" s="365"/>
      <c r="E303" s="365"/>
      <c r="F303" s="365"/>
      <c r="G303" s="365"/>
      <c r="H303" s="366"/>
    </row>
    <row r="304" spans="1:8" ht="37.5">
      <c r="A304" s="378"/>
      <c r="B304" s="315"/>
      <c r="C304" s="377"/>
      <c r="D304" s="365"/>
      <c r="E304" s="365"/>
      <c r="F304" s="365"/>
      <c r="G304" s="365"/>
      <c r="H304" s="366"/>
    </row>
    <row r="305" spans="1:8" ht="276" customHeight="1">
      <c r="A305" s="346">
        <v>6</v>
      </c>
      <c r="B305" s="386" t="s">
        <v>17</v>
      </c>
      <c r="C305" s="377"/>
      <c r="D305" s="365"/>
      <c r="E305" s="365"/>
      <c r="F305" s="365"/>
      <c r="G305" s="365"/>
      <c r="H305" s="366"/>
    </row>
    <row r="306" spans="1:8" ht="51.75" customHeight="1">
      <c r="A306" s="379"/>
      <c r="B306" s="321" t="s">
        <v>174</v>
      </c>
      <c r="C306" s="347"/>
      <c r="D306" s="365"/>
      <c r="E306" s="365"/>
      <c r="F306" s="365"/>
      <c r="G306" s="365"/>
      <c r="H306" s="366"/>
    </row>
    <row r="307" spans="1:8" ht="51.75" customHeight="1">
      <c r="A307" s="379"/>
      <c r="B307" s="308" t="s">
        <v>175</v>
      </c>
      <c r="C307" s="347" t="s">
        <v>176</v>
      </c>
      <c r="D307" s="310">
        <v>1</v>
      </c>
      <c r="E307" s="367">
        <v>8.5</v>
      </c>
      <c r="F307" s="367">
        <v>6</v>
      </c>
      <c r="G307" s="367">
        <v>4</v>
      </c>
      <c r="H307" s="367">
        <f>(F307+G307)*E307/12</f>
        <v>7.083333333333333</v>
      </c>
    </row>
    <row r="308" spans="1:8" ht="51.75" customHeight="1">
      <c r="A308" s="379"/>
      <c r="B308" s="278"/>
      <c r="C308" s="347"/>
      <c r="D308" s="310">
        <v>1</v>
      </c>
      <c r="E308" s="367">
        <v>10.08</v>
      </c>
      <c r="F308" s="367">
        <v>6</v>
      </c>
      <c r="G308" s="367">
        <v>4</v>
      </c>
      <c r="H308" s="367">
        <f t="shared" ref="H308:H323" si="0">(F308+G308)*E308/12</f>
        <v>8.4</v>
      </c>
    </row>
    <row r="309" spans="1:8" ht="51.75" customHeight="1">
      <c r="A309" s="379"/>
      <c r="B309" s="278"/>
      <c r="C309" s="347"/>
      <c r="D309" s="310">
        <v>1</v>
      </c>
      <c r="E309" s="367">
        <v>5.83</v>
      </c>
      <c r="F309" s="367">
        <v>6</v>
      </c>
      <c r="G309" s="367">
        <v>4</v>
      </c>
      <c r="H309" s="367">
        <f t="shared" si="0"/>
        <v>4.8583333333333334</v>
      </c>
    </row>
    <row r="310" spans="1:8" ht="51.75" customHeight="1">
      <c r="A310" s="379"/>
      <c r="B310" s="278"/>
      <c r="C310" s="347"/>
      <c r="D310" s="310">
        <v>1</v>
      </c>
      <c r="E310" s="367">
        <v>10.41</v>
      </c>
      <c r="F310" s="367">
        <v>6</v>
      </c>
      <c r="G310" s="367">
        <v>4</v>
      </c>
      <c r="H310" s="367">
        <f t="shared" si="0"/>
        <v>8.6749999999999989</v>
      </c>
    </row>
    <row r="311" spans="1:8" ht="51.75" customHeight="1">
      <c r="A311" s="379"/>
      <c r="B311" s="278"/>
      <c r="C311" s="347"/>
      <c r="D311" s="310">
        <v>1</v>
      </c>
      <c r="E311" s="367">
        <v>13.66</v>
      </c>
      <c r="F311" s="367">
        <v>6</v>
      </c>
      <c r="G311" s="367">
        <v>4</v>
      </c>
      <c r="H311" s="367">
        <f t="shared" si="0"/>
        <v>11.383333333333333</v>
      </c>
    </row>
    <row r="312" spans="1:8" ht="51.75" customHeight="1">
      <c r="A312" s="379"/>
      <c r="B312" s="278"/>
      <c r="C312" s="347"/>
      <c r="D312" s="310">
        <v>1</v>
      </c>
      <c r="E312" s="367">
        <v>2.33</v>
      </c>
      <c r="F312" s="367">
        <v>6</v>
      </c>
      <c r="G312" s="367">
        <v>4</v>
      </c>
      <c r="H312" s="367">
        <f t="shared" si="0"/>
        <v>1.9416666666666667</v>
      </c>
    </row>
    <row r="313" spans="1:8" ht="51.75" customHeight="1">
      <c r="A313" s="379"/>
      <c r="B313" s="278"/>
      <c r="C313" s="347"/>
      <c r="D313" s="310">
        <v>1</v>
      </c>
      <c r="E313" s="367">
        <v>10.25</v>
      </c>
      <c r="F313" s="367">
        <v>6</v>
      </c>
      <c r="G313" s="367">
        <v>4</v>
      </c>
      <c r="H313" s="367">
        <f t="shared" si="0"/>
        <v>8.5416666666666661</v>
      </c>
    </row>
    <row r="314" spans="1:8" ht="51.75" customHeight="1">
      <c r="A314" s="379"/>
      <c r="B314" s="278"/>
      <c r="C314" s="347"/>
      <c r="D314" s="310">
        <v>1</v>
      </c>
      <c r="E314" s="367">
        <v>3.16</v>
      </c>
      <c r="F314" s="367">
        <v>6</v>
      </c>
      <c r="G314" s="367">
        <v>4</v>
      </c>
      <c r="H314" s="367">
        <f t="shared" si="0"/>
        <v>2.6333333333333333</v>
      </c>
    </row>
    <row r="315" spans="1:8" ht="51.75" customHeight="1">
      <c r="A315" s="379"/>
      <c r="B315" s="278"/>
      <c r="C315" s="347"/>
      <c r="D315" s="310">
        <v>1</v>
      </c>
      <c r="E315" s="367">
        <v>8.5</v>
      </c>
      <c r="F315" s="367">
        <v>6</v>
      </c>
      <c r="G315" s="367">
        <v>4</v>
      </c>
      <c r="H315" s="367">
        <f t="shared" si="0"/>
        <v>7.083333333333333</v>
      </c>
    </row>
    <row r="316" spans="1:8" ht="51.75" customHeight="1">
      <c r="A316" s="379"/>
      <c r="B316" s="278"/>
      <c r="C316" s="347"/>
      <c r="D316" s="310">
        <v>1</v>
      </c>
      <c r="E316" s="367">
        <v>7.33</v>
      </c>
      <c r="F316" s="367">
        <v>6</v>
      </c>
      <c r="G316" s="367">
        <v>4</v>
      </c>
      <c r="H316" s="367">
        <f t="shared" si="0"/>
        <v>6.1083333333333334</v>
      </c>
    </row>
    <row r="317" spans="1:8" ht="51.75" customHeight="1">
      <c r="A317" s="379"/>
      <c r="B317" s="278"/>
      <c r="C317" s="347"/>
      <c r="D317" s="310">
        <v>1</v>
      </c>
      <c r="E317" s="367">
        <v>16.5</v>
      </c>
      <c r="F317" s="367">
        <v>6</v>
      </c>
      <c r="G317" s="367">
        <v>4</v>
      </c>
      <c r="H317" s="367">
        <f t="shared" si="0"/>
        <v>13.75</v>
      </c>
    </row>
    <row r="318" spans="1:8" ht="51.75" customHeight="1">
      <c r="A318" s="379"/>
      <c r="B318" s="278"/>
      <c r="C318" s="347"/>
      <c r="D318" s="310">
        <v>1</v>
      </c>
      <c r="E318" s="367">
        <v>12</v>
      </c>
      <c r="F318" s="367">
        <v>6</v>
      </c>
      <c r="G318" s="367">
        <v>4</v>
      </c>
      <c r="H318" s="367">
        <f t="shared" si="0"/>
        <v>10</v>
      </c>
    </row>
    <row r="319" spans="1:8" ht="51.75" customHeight="1">
      <c r="A319" s="379"/>
      <c r="B319" s="278"/>
      <c r="C319" s="347"/>
      <c r="D319" s="310">
        <v>1</v>
      </c>
      <c r="E319" s="367">
        <v>3.75</v>
      </c>
      <c r="F319" s="367">
        <v>6</v>
      </c>
      <c r="G319" s="367">
        <v>4</v>
      </c>
      <c r="H319" s="367">
        <f t="shared" si="0"/>
        <v>3.125</v>
      </c>
    </row>
    <row r="320" spans="1:8" ht="51.75" customHeight="1">
      <c r="A320" s="379"/>
      <c r="B320" s="278"/>
      <c r="C320" s="347"/>
      <c r="D320" s="310">
        <v>1</v>
      </c>
      <c r="E320" s="367">
        <v>1.33</v>
      </c>
      <c r="F320" s="367">
        <v>6</v>
      </c>
      <c r="G320" s="367">
        <v>4</v>
      </c>
      <c r="H320" s="367">
        <f t="shared" si="0"/>
        <v>1.1083333333333334</v>
      </c>
    </row>
    <row r="321" spans="1:8" ht="51.75" customHeight="1">
      <c r="A321" s="379"/>
      <c r="B321" s="278"/>
      <c r="C321" s="347"/>
      <c r="D321" s="310">
        <v>1</v>
      </c>
      <c r="E321" s="367">
        <v>1.33</v>
      </c>
      <c r="F321" s="367">
        <v>6</v>
      </c>
      <c r="G321" s="367">
        <v>4</v>
      </c>
      <c r="H321" s="367">
        <f t="shared" si="0"/>
        <v>1.1083333333333334</v>
      </c>
    </row>
    <row r="322" spans="1:8" ht="51.75" customHeight="1">
      <c r="A322" s="379"/>
      <c r="B322" s="278"/>
      <c r="C322" s="347"/>
      <c r="D322" s="310">
        <v>1</v>
      </c>
      <c r="E322" s="367">
        <v>20.5</v>
      </c>
      <c r="F322" s="367">
        <v>6</v>
      </c>
      <c r="G322" s="367">
        <v>4</v>
      </c>
      <c r="H322" s="367">
        <f t="shared" si="0"/>
        <v>17.083333333333332</v>
      </c>
    </row>
    <row r="323" spans="1:8" ht="51.75" customHeight="1">
      <c r="A323" s="379"/>
      <c r="B323" s="278"/>
      <c r="C323" s="347"/>
      <c r="D323" s="310">
        <v>1</v>
      </c>
      <c r="E323" s="367">
        <v>36.909999999999997</v>
      </c>
      <c r="F323" s="367">
        <v>6</v>
      </c>
      <c r="G323" s="367">
        <v>4</v>
      </c>
      <c r="H323" s="367">
        <f t="shared" si="0"/>
        <v>30.758333333333329</v>
      </c>
    </row>
    <row r="324" spans="1:8" ht="35.25">
      <c r="A324" s="276"/>
      <c r="B324" s="275"/>
      <c r="C324" s="274"/>
      <c r="D324" s="293"/>
      <c r="E324" s="293"/>
      <c r="F324" s="292"/>
      <c r="G324" s="292"/>
      <c r="H324" s="295"/>
    </row>
    <row r="325" spans="1:8" s="373" customFormat="1" ht="45">
      <c r="A325" s="372"/>
      <c r="B325" s="369" t="s">
        <v>145</v>
      </c>
      <c r="C325" s="374" t="s">
        <v>176</v>
      </c>
      <c r="D325" s="371"/>
      <c r="E325" s="355"/>
      <c r="F325" s="355"/>
      <c r="G325" s="356"/>
      <c r="H325" s="355">
        <f>SUM(H307:H324)</f>
        <v>143.64166666666665</v>
      </c>
    </row>
    <row r="327" spans="1:8" ht="60">
      <c r="A327" s="499" t="s">
        <v>164</v>
      </c>
      <c r="B327" s="500"/>
      <c r="C327" s="500"/>
      <c r="D327" s="500"/>
      <c r="E327" s="500"/>
      <c r="F327" s="500"/>
      <c r="G327" s="500"/>
      <c r="H327" s="501"/>
    </row>
    <row r="328" spans="1:8" s="373" customFormat="1" ht="45">
      <c r="A328" s="502" t="s">
        <v>163</v>
      </c>
      <c r="B328" s="503"/>
      <c r="C328" s="503"/>
      <c r="D328" s="503"/>
      <c r="E328" s="503"/>
      <c r="F328" s="503"/>
      <c r="G328" s="503"/>
      <c r="H328" s="504"/>
    </row>
    <row r="329" spans="1:8" ht="35.25">
      <c r="A329" s="505"/>
      <c r="B329" s="506"/>
      <c r="C329" s="506"/>
      <c r="D329" s="506"/>
      <c r="E329" s="506"/>
      <c r="F329" s="506"/>
      <c r="G329" s="506"/>
      <c r="H329" s="507"/>
    </row>
    <row r="330" spans="1:8" ht="33.75">
      <c r="A330" s="508"/>
      <c r="B330" s="508"/>
      <c r="C330" s="508"/>
      <c r="D330" s="508"/>
      <c r="E330" s="508"/>
      <c r="F330" s="508"/>
      <c r="G330" s="508"/>
      <c r="H330" s="508"/>
    </row>
    <row r="331" spans="1:8" ht="37.5">
      <c r="A331" s="497" t="s">
        <v>162</v>
      </c>
      <c r="B331" s="497"/>
      <c r="C331" s="495" t="s">
        <v>161</v>
      </c>
      <c r="D331" s="495"/>
      <c r="E331" s="495"/>
      <c r="F331" s="497" t="s">
        <v>160</v>
      </c>
      <c r="G331" s="497"/>
      <c r="H331" s="362">
        <v>45115</v>
      </c>
    </row>
    <row r="332" spans="1:8" ht="37.5">
      <c r="A332" s="498" t="s">
        <v>159</v>
      </c>
      <c r="B332" s="498"/>
      <c r="C332" s="495"/>
      <c r="D332" s="495"/>
      <c r="E332" s="495"/>
      <c r="F332" s="497" t="s">
        <v>158</v>
      </c>
      <c r="G332" s="497"/>
      <c r="H332" s="363"/>
    </row>
    <row r="333" spans="1:8" ht="37.5">
      <c r="A333" s="497" t="s">
        <v>157</v>
      </c>
      <c r="B333" s="497"/>
      <c r="C333" s="495"/>
      <c r="D333" s="495"/>
      <c r="E333" s="495"/>
      <c r="F333" s="498" t="s">
        <v>156</v>
      </c>
      <c r="G333" s="498"/>
      <c r="H333" s="364"/>
    </row>
    <row r="334" spans="1:8" ht="37.5">
      <c r="A334" s="495" t="s">
        <v>155</v>
      </c>
      <c r="B334" s="496" t="s">
        <v>119</v>
      </c>
      <c r="C334" s="496" t="s">
        <v>120</v>
      </c>
      <c r="D334" s="496" t="s">
        <v>154</v>
      </c>
      <c r="E334" s="496"/>
      <c r="F334" s="496"/>
      <c r="G334" s="496"/>
      <c r="H334" s="495" t="s">
        <v>153</v>
      </c>
    </row>
    <row r="335" spans="1:8" ht="37.5">
      <c r="A335" s="495"/>
      <c r="B335" s="496"/>
      <c r="C335" s="496"/>
      <c r="D335" s="365" t="s">
        <v>7</v>
      </c>
      <c r="E335" s="365" t="s">
        <v>152</v>
      </c>
      <c r="F335" s="365" t="s">
        <v>173</v>
      </c>
      <c r="G335" s="365" t="s">
        <v>151</v>
      </c>
      <c r="H335" s="495"/>
    </row>
    <row r="336" spans="1:8" ht="41.25">
      <c r="A336" s="299"/>
      <c r="B336" s="298" t="s">
        <v>147</v>
      </c>
      <c r="C336" s="365"/>
      <c r="D336" s="365"/>
      <c r="E336" s="365"/>
      <c r="F336" s="365"/>
      <c r="G336" s="365"/>
      <c r="H336" s="366"/>
    </row>
    <row r="337" spans="1:8" ht="37.5">
      <c r="A337" s="378"/>
      <c r="B337" s="315"/>
      <c r="C337" s="377"/>
      <c r="D337" s="365"/>
      <c r="E337" s="365"/>
      <c r="F337" s="365"/>
      <c r="G337" s="365"/>
      <c r="H337" s="366"/>
    </row>
    <row r="338" spans="1:8" ht="283.5" customHeight="1">
      <c r="A338" s="346">
        <v>6</v>
      </c>
      <c r="B338" s="386" t="s">
        <v>17</v>
      </c>
      <c r="C338" s="377"/>
      <c r="D338" s="365"/>
      <c r="E338" s="365"/>
      <c r="F338" s="365"/>
      <c r="G338" s="365"/>
      <c r="H338" s="366"/>
    </row>
    <row r="339" spans="1:8" ht="47.25" customHeight="1">
      <c r="A339" s="379"/>
      <c r="B339" s="321" t="s">
        <v>174</v>
      </c>
      <c r="C339" s="347"/>
      <c r="D339" s="365"/>
      <c r="E339" s="365"/>
      <c r="F339" s="365"/>
      <c r="G339" s="365"/>
      <c r="H339" s="366"/>
    </row>
    <row r="340" spans="1:8" ht="47.25" customHeight="1">
      <c r="A340" s="379"/>
      <c r="B340" s="308" t="s">
        <v>175</v>
      </c>
      <c r="C340" s="347" t="s">
        <v>176</v>
      </c>
      <c r="D340" s="310">
        <v>1</v>
      </c>
      <c r="E340" s="367">
        <v>3.83</v>
      </c>
      <c r="F340" s="367">
        <v>6</v>
      </c>
      <c r="G340" s="367">
        <v>4</v>
      </c>
      <c r="H340" s="367">
        <f>(F340+G340)*E340/12</f>
        <v>3.1916666666666664</v>
      </c>
    </row>
    <row r="341" spans="1:8" ht="47.25" customHeight="1">
      <c r="A341" s="379"/>
      <c r="B341" s="278"/>
      <c r="C341" s="347"/>
      <c r="D341" s="310">
        <v>1</v>
      </c>
      <c r="E341" s="367">
        <v>5.08</v>
      </c>
      <c r="F341" s="367">
        <v>6</v>
      </c>
      <c r="G341" s="367">
        <v>4</v>
      </c>
      <c r="H341" s="367">
        <f t="shared" ref="H341:H361" si="1">(F341+G341)*E341/12</f>
        <v>4.2333333333333334</v>
      </c>
    </row>
    <row r="342" spans="1:8" ht="47.25" customHeight="1">
      <c r="A342" s="379"/>
      <c r="B342" s="278"/>
      <c r="C342" s="347"/>
      <c r="D342" s="310">
        <v>1</v>
      </c>
      <c r="E342" s="367">
        <v>3.5</v>
      </c>
      <c r="F342" s="367">
        <v>6</v>
      </c>
      <c r="G342" s="367">
        <v>4</v>
      </c>
      <c r="H342" s="367">
        <f t="shared" si="1"/>
        <v>2.9166666666666665</v>
      </c>
    </row>
    <row r="343" spans="1:8" ht="47.25" customHeight="1">
      <c r="A343" s="379"/>
      <c r="B343" s="278"/>
      <c r="C343" s="347"/>
      <c r="D343" s="310">
        <v>1</v>
      </c>
      <c r="E343" s="367">
        <v>5.66</v>
      </c>
      <c r="F343" s="367">
        <v>6</v>
      </c>
      <c r="G343" s="367">
        <v>4</v>
      </c>
      <c r="H343" s="367">
        <f t="shared" si="1"/>
        <v>4.7166666666666668</v>
      </c>
    </row>
    <row r="344" spans="1:8" ht="47.25" customHeight="1">
      <c r="A344" s="379"/>
      <c r="B344" s="278"/>
      <c r="C344" s="347"/>
      <c r="D344" s="310">
        <v>1</v>
      </c>
      <c r="E344" s="367">
        <v>8</v>
      </c>
      <c r="F344" s="367">
        <v>6</v>
      </c>
      <c r="G344" s="367">
        <v>4</v>
      </c>
      <c r="H344" s="367">
        <f t="shared" si="1"/>
        <v>6.666666666666667</v>
      </c>
    </row>
    <row r="345" spans="1:8" ht="47.25" customHeight="1">
      <c r="A345" s="379"/>
      <c r="B345" s="278"/>
      <c r="C345" s="347"/>
      <c r="D345" s="310">
        <v>1</v>
      </c>
      <c r="E345" s="367">
        <v>8</v>
      </c>
      <c r="F345" s="367">
        <v>6</v>
      </c>
      <c r="G345" s="367">
        <v>4</v>
      </c>
      <c r="H345" s="367">
        <f t="shared" si="1"/>
        <v>6.666666666666667</v>
      </c>
    </row>
    <row r="346" spans="1:8" ht="47.25" customHeight="1">
      <c r="A346" s="379"/>
      <c r="B346" s="278"/>
      <c r="C346" s="347"/>
      <c r="D346" s="310">
        <v>1</v>
      </c>
      <c r="E346" s="367">
        <v>18.16</v>
      </c>
      <c r="F346" s="367">
        <v>6</v>
      </c>
      <c r="G346" s="367">
        <v>4</v>
      </c>
      <c r="H346" s="367">
        <f t="shared" si="1"/>
        <v>15.133333333333333</v>
      </c>
    </row>
    <row r="347" spans="1:8" ht="47.25" customHeight="1">
      <c r="A347" s="379"/>
      <c r="B347" s="278"/>
      <c r="C347" s="347"/>
      <c r="D347" s="310">
        <v>1</v>
      </c>
      <c r="E347" s="367">
        <v>1.58</v>
      </c>
      <c r="F347" s="367">
        <v>6</v>
      </c>
      <c r="G347" s="367">
        <v>4</v>
      </c>
      <c r="H347" s="367">
        <f t="shared" si="1"/>
        <v>1.3166666666666667</v>
      </c>
    </row>
    <row r="348" spans="1:8" ht="47.25" customHeight="1">
      <c r="A348" s="379"/>
      <c r="B348" s="278"/>
      <c r="C348" s="347"/>
      <c r="D348" s="310">
        <v>1</v>
      </c>
      <c r="E348" s="367">
        <v>11.66</v>
      </c>
      <c r="F348" s="367">
        <v>6</v>
      </c>
      <c r="G348" s="367">
        <v>4</v>
      </c>
      <c r="H348" s="367">
        <f t="shared" si="1"/>
        <v>9.7166666666666668</v>
      </c>
    </row>
    <row r="349" spans="1:8" ht="47.25" customHeight="1">
      <c r="A349" s="379"/>
      <c r="B349" s="278"/>
      <c r="C349" s="347"/>
      <c r="D349" s="310">
        <v>1</v>
      </c>
      <c r="E349" s="367">
        <v>3.91</v>
      </c>
      <c r="F349" s="367">
        <v>6</v>
      </c>
      <c r="G349" s="367">
        <v>4</v>
      </c>
      <c r="H349" s="367">
        <f t="shared" si="1"/>
        <v>3.2583333333333333</v>
      </c>
    </row>
    <row r="350" spans="1:8" ht="47.25" customHeight="1">
      <c r="A350" s="379"/>
      <c r="B350" s="278"/>
      <c r="C350" s="347"/>
      <c r="D350" s="310">
        <v>1</v>
      </c>
      <c r="E350" s="367">
        <v>16.41</v>
      </c>
      <c r="F350" s="367">
        <v>6</v>
      </c>
      <c r="G350" s="367">
        <v>4</v>
      </c>
      <c r="H350" s="367">
        <f t="shared" si="1"/>
        <v>13.674999999999999</v>
      </c>
    </row>
    <row r="351" spans="1:8" ht="47.25" customHeight="1">
      <c r="A351" s="379"/>
      <c r="B351" s="278"/>
      <c r="C351" s="347"/>
      <c r="D351" s="310">
        <v>1</v>
      </c>
      <c r="E351" s="367">
        <v>11.66</v>
      </c>
      <c r="F351" s="367">
        <v>6</v>
      </c>
      <c r="G351" s="367">
        <v>4</v>
      </c>
      <c r="H351" s="367">
        <f t="shared" si="1"/>
        <v>9.7166666666666668</v>
      </c>
    </row>
    <row r="352" spans="1:8" ht="47.25" customHeight="1">
      <c r="A352" s="379"/>
      <c r="B352" s="278"/>
      <c r="C352" s="347"/>
      <c r="D352" s="310">
        <v>1</v>
      </c>
      <c r="E352" s="367">
        <v>6.83</v>
      </c>
      <c r="F352" s="367">
        <v>6</v>
      </c>
      <c r="G352" s="367">
        <v>4</v>
      </c>
      <c r="H352" s="367">
        <f t="shared" si="1"/>
        <v>5.6916666666666664</v>
      </c>
    </row>
    <row r="353" spans="1:8" ht="47.25" customHeight="1">
      <c r="A353" s="379"/>
      <c r="B353" s="278"/>
      <c r="C353" s="347"/>
      <c r="D353" s="310">
        <v>1</v>
      </c>
      <c r="E353" s="367">
        <v>3.91</v>
      </c>
      <c r="F353" s="367">
        <v>6</v>
      </c>
      <c r="G353" s="367">
        <v>4</v>
      </c>
      <c r="H353" s="367">
        <f t="shared" si="1"/>
        <v>3.2583333333333333</v>
      </c>
    </row>
    <row r="354" spans="1:8" ht="47.25" customHeight="1">
      <c r="A354" s="379"/>
      <c r="B354" s="278"/>
      <c r="C354" s="347"/>
      <c r="D354" s="310">
        <v>1</v>
      </c>
      <c r="E354" s="367">
        <v>4.16</v>
      </c>
      <c r="F354" s="367">
        <v>6</v>
      </c>
      <c r="G354" s="367">
        <v>4</v>
      </c>
      <c r="H354" s="367">
        <f t="shared" si="1"/>
        <v>3.4666666666666668</v>
      </c>
    </row>
    <row r="355" spans="1:8" ht="47.25" customHeight="1">
      <c r="A355" s="379"/>
      <c r="B355" s="278"/>
      <c r="C355" s="347"/>
      <c r="D355" s="310">
        <v>1</v>
      </c>
      <c r="E355" s="367">
        <v>4.16</v>
      </c>
      <c r="F355" s="367">
        <v>6</v>
      </c>
      <c r="G355" s="367">
        <v>4</v>
      </c>
      <c r="H355" s="367">
        <f t="shared" si="1"/>
        <v>3.4666666666666668</v>
      </c>
    </row>
    <row r="356" spans="1:8" ht="47.25" customHeight="1">
      <c r="A356" s="379"/>
      <c r="B356" s="278"/>
      <c r="C356" s="347"/>
      <c r="D356" s="310">
        <v>1</v>
      </c>
      <c r="E356" s="367">
        <v>2.66</v>
      </c>
      <c r="F356" s="367">
        <v>6</v>
      </c>
      <c r="G356" s="367">
        <v>4</v>
      </c>
      <c r="H356" s="367">
        <f t="shared" si="1"/>
        <v>2.2166666666666668</v>
      </c>
    </row>
    <row r="357" spans="1:8" ht="47.25" customHeight="1">
      <c r="A357" s="379"/>
      <c r="B357" s="278"/>
      <c r="C357" s="347"/>
      <c r="D357" s="310">
        <v>1</v>
      </c>
      <c r="E357" s="367">
        <v>2.41</v>
      </c>
      <c r="F357" s="367">
        <v>6</v>
      </c>
      <c r="G357" s="367">
        <v>4</v>
      </c>
      <c r="H357" s="367">
        <f t="shared" si="1"/>
        <v>2.0083333333333333</v>
      </c>
    </row>
    <row r="358" spans="1:8" ht="47.25" customHeight="1">
      <c r="A358" s="379"/>
      <c r="B358" s="278"/>
      <c r="C358" s="347"/>
      <c r="D358" s="310">
        <v>1</v>
      </c>
      <c r="E358" s="367">
        <v>1.25</v>
      </c>
      <c r="F358" s="367">
        <v>6</v>
      </c>
      <c r="G358" s="367">
        <v>4</v>
      </c>
      <c r="H358" s="367">
        <f t="shared" si="1"/>
        <v>1.0416666666666667</v>
      </c>
    </row>
    <row r="359" spans="1:8" ht="47.25" customHeight="1">
      <c r="A359" s="379"/>
      <c r="B359" s="278"/>
      <c r="C359" s="347"/>
      <c r="D359" s="310">
        <v>1</v>
      </c>
      <c r="E359" s="367">
        <v>1.1599999999999999</v>
      </c>
      <c r="F359" s="367">
        <v>6</v>
      </c>
      <c r="G359" s="367">
        <v>4</v>
      </c>
      <c r="H359" s="367">
        <f t="shared" si="1"/>
        <v>0.96666666666666667</v>
      </c>
    </row>
    <row r="360" spans="1:8" ht="47.25" customHeight="1">
      <c r="A360" s="379"/>
      <c r="B360" s="278"/>
      <c r="C360" s="347"/>
      <c r="D360" s="310">
        <v>1</v>
      </c>
      <c r="E360" s="367">
        <v>1.1599999999999999</v>
      </c>
      <c r="F360" s="367">
        <v>6</v>
      </c>
      <c r="G360" s="367">
        <v>4</v>
      </c>
      <c r="H360" s="367">
        <f t="shared" si="1"/>
        <v>0.96666666666666667</v>
      </c>
    </row>
    <row r="361" spans="1:8" ht="47.25" customHeight="1">
      <c r="A361" s="379"/>
      <c r="B361" s="278"/>
      <c r="C361" s="347"/>
      <c r="D361" s="310">
        <v>1</v>
      </c>
      <c r="E361" s="367">
        <v>10.08</v>
      </c>
      <c r="F361" s="367">
        <v>6</v>
      </c>
      <c r="G361" s="367">
        <v>4</v>
      </c>
      <c r="H361" s="367">
        <f t="shared" si="1"/>
        <v>8.4</v>
      </c>
    </row>
    <row r="362" spans="1:8" ht="35.25">
      <c r="A362" s="276"/>
      <c r="B362" s="275"/>
      <c r="C362" s="274"/>
      <c r="D362" s="293"/>
      <c r="E362" s="293"/>
      <c r="F362" s="292"/>
      <c r="G362" s="292"/>
      <c r="H362" s="295"/>
    </row>
    <row r="363" spans="1:8" s="373" customFormat="1" ht="45">
      <c r="A363" s="372"/>
      <c r="B363" s="369" t="s">
        <v>145</v>
      </c>
      <c r="C363" s="374" t="s">
        <v>176</v>
      </c>
      <c r="D363" s="371"/>
      <c r="E363" s="355"/>
      <c r="F363" s="355"/>
      <c r="G363" s="356"/>
      <c r="H363" s="355">
        <f>SUM(H340:H362)</f>
        <v>112.69166666666671</v>
      </c>
    </row>
    <row r="365" spans="1:8" ht="60">
      <c r="A365" s="499" t="s">
        <v>164</v>
      </c>
      <c r="B365" s="500"/>
      <c r="C365" s="500"/>
      <c r="D365" s="500"/>
      <c r="E365" s="500"/>
      <c r="F365" s="500"/>
      <c r="G365" s="500"/>
      <c r="H365" s="501"/>
    </row>
    <row r="366" spans="1:8" s="373" customFormat="1" ht="45">
      <c r="A366" s="502" t="s">
        <v>163</v>
      </c>
      <c r="B366" s="503"/>
      <c r="C366" s="503"/>
      <c r="D366" s="503"/>
      <c r="E366" s="503"/>
      <c r="F366" s="503"/>
      <c r="G366" s="503"/>
      <c r="H366" s="504"/>
    </row>
    <row r="367" spans="1:8" ht="35.25">
      <c r="A367" s="505"/>
      <c r="B367" s="506"/>
      <c r="C367" s="506"/>
      <c r="D367" s="506"/>
      <c r="E367" s="506"/>
      <c r="F367" s="506"/>
      <c r="G367" s="506"/>
      <c r="H367" s="507"/>
    </row>
    <row r="368" spans="1:8" ht="33.75">
      <c r="A368" s="508"/>
      <c r="B368" s="508"/>
      <c r="C368" s="508"/>
      <c r="D368" s="508"/>
      <c r="E368" s="508"/>
      <c r="F368" s="508"/>
      <c r="G368" s="508"/>
      <c r="H368" s="508"/>
    </row>
    <row r="369" spans="1:8" ht="37.5">
      <c r="A369" s="497" t="s">
        <v>162</v>
      </c>
      <c r="B369" s="497"/>
      <c r="C369" s="495" t="s">
        <v>161</v>
      </c>
      <c r="D369" s="495"/>
      <c r="E369" s="495"/>
      <c r="F369" s="497" t="s">
        <v>160</v>
      </c>
      <c r="G369" s="497"/>
      <c r="H369" s="362">
        <v>45115</v>
      </c>
    </row>
    <row r="370" spans="1:8" ht="37.5">
      <c r="A370" s="498" t="s">
        <v>159</v>
      </c>
      <c r="B370" s="498"/>
      <c r="C370" s="495"/>
      <c r="D370" s="495"/>
      <c r="E370" s="495"/>
      <c r="F370" s="497" t="s">
        <v>158</v>
      </c>
      <c r="G370" s="497"/>
      <c r="H370" s="363"/>
    </row>
    <row r="371" spans="1:8" ht="37.5">
      <c r="A371" s="497" t="s">
        <v>157</v>
      </c>
      <c r="B371" s="497"/>
      <c r="C371" s="495"/>
      <c r="D371" s="495"/>
      <c r="E371" s="495"/>
      <c r="F371" s="498" t="s">
        <v>156</v>
      </c>
      <c r="G371" s="498"/>
      <c r="H371" s="364"/>
    </row>
    <row r="372" spans="1:8" ht="37.5">
      <c r="A372" s="523" t="s">
        <v>155</v>
      </c>
      <c r="B372" s="496" t="s">
        <v>119</v>
      </c>
      <c r="C372" s="496" t="s">
        <v>120</v>
      </c>
      <c r="D372" s="496" t="s">
        <v>154</v>
      </c>
      <c r="E372" s="496"/>
      <c r="F372" s="496"/>
      <c r="G372" s="496"/>
      <c r="H372" s="495" t="s">
        <v>153</v>
      </c>
    </row>
    <row r="373" spans="1:8" ht="37.5">
      <c r="A373" s="523"/>
      <c r="B373" s="496"/>
      <c r="C373" s="496"/>
      <c r="D373" s="365" t="s">
        <v>7</v>
      </c>
      <c r="E373" s="365" t="s">
        <v>152</v>
      </c>
      <c r="F373" s="365" t="s">
        <v>173</v>
      </c>
      <c r="G373" s="365" t="s">
        <v>151</v>
      </c>
      <c r="H373" s="495"/>
    </row>
    <row r="374" spans="1:8" ht="41.25">
      <c r="A374" s="299"/>
      <c r="B374" s="298" t="s">
        <v>146</v>
      </c>
      <c r="C374" s="365"/>
      <c r="D374" s="365"/>
      <c r="E374" s="365"/>
      <c r="F374" s="365"/>
      <c r="G374" s="365"/>
      <c r="H374" s="366"/>
    </row>
    <row r="375" spans="1:8" ht="37.5">
      <c r="A375" s="378"/>
      <c r="B375" s="315"/>
      <c r="C375" s="377"/>
      <c r="D375" s="365"/>
      <c r="E375" s="365"/>
      <c r="F375" s="365"/>
      <c r="G375" s="365"/>
      <c r="H375" s="366"/>
    </row>
    <row r="376" spans="1:8" ht="264" customHeight="1">
      <c r="A376" s="346">
        <v>6</v>
      </c>
      <c r="B376" s="386" t="s">
        <v>17</v>
      </c>
      <c r="C376" s="377"/>
      <c r="D376" s="365"/>
      <c r="E376" s="365"/>
      <c r="F376" s="365"/>
      <c r="G376" s="365"/>
      <c r="H376" s="366"/>
    </row>
    <row r="377" spans="1:8" ht="51.75" customHeight="1">
      <c r="A377" s="379"/>
      <c r="B377" s="321" t="s">
        <v>174</v>
      </c>
      <c r="C377" s="347"/>
      <c r="D377" s="365"/>
      <c r="E377" s="365"/>
      <c r="F377" s="365"/>
      <c r="G377" s="365"/>
      <c r="H377" s="366"/>
    </row>
    <row r="378" spans="1:8" ht="51.75" customHeight="1">
      <c r="A378" s="379"/>
      <c r="B378" s="308" t="s">
        <v>175</v>
      </c>
      <c r="C378" s="347" t="s">
        <v>176</v>
      </c>
      <c r="D378" s="310">
        <v>1</v>
      </c>
      <c r="E378" s="367">
        <v>9</v>
      </c>
      <c r="F378" s="367">
        <v>6</v>
      </c>
      <c r="G378" s="367">
        <v>4</v>
      </c>
      <c r="H378" s="367">
        <f>(F378+G378)*E378/12</f>
        <v>7.5</v>
      </c>
    </row>
    <row r="379" spans="1:8" ht="51.75" customHeight="1">
      <c r="A379" s="379"/>
      <c r="B379" s="278"/>
      <c r="C379" s="347"/>
      <c r="D379" s="310">
        <v>1</v>
      </c>
      <c r="E379" s="367">
        <v>9</v>
      </c>
      <c r="F379" s="367">
        <v>6</v>
      </c>
      <c r="G379" s="367">
        <v>4</v>
      </c>
      <c r="H379" s="367">
        <f t="shared" ref="H379:H399" si="2">(F379+G379)*E379/12</f>
        <v>7.5</v>
      </c>
    </row>
    <row r="380" spans="1:8" ht="51.75" customHeight="1">
      <c r="A380" s="379"/>
      <c r="B380" s="278"/>
      <c r="C380" s="347"/>
      <c r="D380" s="310">
        <v>1</v>
      </c>
      <c r="E380" s="367">
        <v>9</v>
      </c>
      <c r="F380" s="367">
        <v>6</v>
      </c>
      <c r="G380" s="367">
        <v>4</v>
      </c>
      <c r="H380" s="367">
        <f t="shared" si="2"/>
        <v>7.5</v>
      </c>
    </row>
    <row r="381" spans="1:8" ht="51.75" customHeight="1">
      <c r="A381" s="379"/>
      <c r="B381" s="278"/>
      <c r="C381" s="347"/>
      <c r="D381" s="310">
        <v>1</v>
      </c>
      <c r="E381" s="367">
        <v>4.83</v>
      </c>
      <c r="F381" s="367">
        <v>6</v>
      </c>
      <c r="G381" s="367">
        <v>4</v>
      </c>
      <c r="H381" s="367">
        <f t="shared" si="2"/>
        <v>4.0249999999999995</v>
      </c>
    </row>
    <row r="382" spans="1:8" ht="51.75" customHeight="1">
      <c r="A382" s="379"/>
      <c r="B382" s="278"/>
      <c r="C382" s="347"/>
      <c r="D382" s="310">
        <v>1</v>
      </c>
      <c r="E382" s="367">
        <v>20.58</v>
      </c>
      <c r="F382" s="367">
        <v>6</v>
      </c>
      <c r="G382" s="367">
        <v>4</v>
      </c>
      <c r="H382" s="367">
        <f t="shared" si="2"/>
        <v>17.149999999999999</v>
      </c>
    </row>
    <row r="383" spans="1:8" ht="51.75" customHeight="1">
      <c r="A383" s="379"/>
      <c r="B383" s="278"/>
      <c r="C383" s="347"/>
      <c r="D383" s="310">
        <v>1</v>
      </c>
      <c r="E383" s="367">
        <v>4.83</v>
      </c>
      <c r="F383" s="367">
        <v>6</v>
      </c>
      <c r="G383" s="367">
        <v>4</v>
      </c>
      <c r="H383" s="367">
        <f t="shared" si="2"/>
        <v>4.0249999999999995</v>
      </c>
    </row>
    <row r="384" spans="1:8" ht="51.75" customHeight="1">
      <c r="A384" s="379"/>
      <c r="B384" s="278"/>
      <c r="C384" s="347"/>
      <c r="D384" s="310">
        <v>1</v>
      </c>
      <c r="E384" s="367">
        <v>12.66</v>
      </c>
      <c r="F384" s="367">
        <v>6</v>
      </c>
      <c r="G384" s="367">
        <v>4</v>
      </c>
      <c r="H384" s="367">
        <f t="shared" si="2"/>
        <v>10.549999999999999</v>
      </c>
    </row>
    <row r="385" spans="1:8" ht="51.75" customHeight="1">
      <c r="A385" s="379"/>
      <c r="B385" s="278"/>
      <c r="C385" s="347"/>
      <c r="D385" s="310">
        <v>1</v>
      </c>
      <c r="E385" s="367">
        <v>12.66</v>
      </c>
      <c r="F385" s="367">
        <v>6</v>
      </c>
      <c r="G385" s="367">
        <v>4</v>
      </c>
      <c r="H385" s="367">
        <f t="shared" si="2"/>
        <v>10.549999999999999</v>
      </c>
    </row>
    <row r="386" spans="1:8" ht="51.75" customHeight="1">
      <c r="A386" s="379"/>
      <c r="B386" s="278"/>
      <c r="C386" s="347"/>
      <c r="D386" s="310">
        <v>1</v>
      </c>
      <c r="E386" s="367">
        <v>9.25</v>
      </c>
      <c r="F386" s="367">
        <v>6</v>
      </c>
      <c r="G386" s="367">
        <v>4</v>
      </c>
      <c r="H386" s="367">
        <f t="shared" si="2"/>
        <v>7.708333333333333</v>
      </c>
    </row>
    <row r="387" spans="1:8" ht="51.75" customHeight="1">
      <c r="A387" s="379"/>
      <c r="B387" s="278"/>
      <c r="C387" s="347"/>
      <c r="D387" s="310">
        <v>1</v>
      </c>
      <c r="E387" s="367">
        <v>1.25</v>
      </c>
      <c r="F387" s="367">
        <v>6</v>
      </c>
      <c r="G387" s="367">
        <v>4</v>
      </c>
      <c r="H387" s="367">
        <f t="shared" si="2"/>
        <v>1.0416666666666667</v>
      </c>
    </row>
    <row r="388" spans="1:8" ht="51.75" customHeight="1">
      <c r="A388" s="379"/>
      <c r="B388" s="278"/>
      <c r="C388" s="347"/>
      <c r="D388" s="310">
        <v>1</v>
      </c>
      <c r="E388" s="367">
        <v>7.75</v>
      </c>
      <c r="F388" s="367">
        <v>6</v>
      </c>
      <c r="G388" s="367">
        <v>4</v>
      </c>
      <c r="H388" s="367">
        <f t="shared" si="2"/>
        <v>6.458333333333333</v>
      </c>
    </row>
    <row r="389" spans="1:8" ht="51.75" customHeight="1">
      <c r="A389" s="379"/>
      <c r="B389" s="278"/>
      <c r="C389" s="347"/>
      <c r="D389" s="310">
        <v>1</v>
      </c>
      <c r="E389" s="367">
        <v>2.25</v>
      </c>
      <c r="F389" s="367">
        <v>6</v>
      </c>
      <c r="G389" s="367">
        <v>4</v>
      </c>
      <c r="H389" s="367">
        <f t="shared" si="2"/>
        <v>1.875</v>
      </c>
    </row>
    <row r="390" spans="1:8" ht="51.75" customHeight="1">
      <c r="A390" s="379"/>
      <c r="B390" s="278"/>
      <c r="C390" s="347"/>
      <c r="D390" s="310">
        <v>1</v>
      </c>
      <c r="E390" s="367">
        <v>7.75</v>
      </c>
      <c r="F390" s="367">
        <v>6</v>
      </c>
      <c r="G390" s="367">
        <v>4</v>
      </c>
      <c r="H390" s="367">
        <f t="shared" si="2"/>
        <v>6.458333333333333</v>
      </c>
    </row>
    <row r="391" spans="1:8" ht="51.75" customHeight="1">
      <c r="A391" s="379"/>
      <c r="B391" s="278"/>
      <c r="C391" s="347"/>
      <c r="D391" s="310">
        <v>1</v>
      </c>
      <c r="E391" s="367">
        <v>7.25</v>
      </c>
      <c r="F391" s="367">
        <v>6</v>
      </c>
      <c r="G391" s="367">
        <v>4</v>
      </c>
      <c r="H391" s="367">
        <f t="shared" si="2"/>
        <v>6.041666666666667</v>
      </c>
    </row>
    <row r="392" spans="1:8" ht="51.75" customHeight="1">
      <c r="A392" s="379"/>
      <c r="B392" s="278"/>
      <c r="C392" s="347"/>
      <c r="D392" s="310">
        <v>1</v>
      </c>
      <c r="E392" s="367">
        <v>6.83</v>
      </c>
      <c r="F392" s="367">
        <v>6</v>
      </c>
      <c r="G392" s="367">
        <v>4</v>
      </c>
      <c r="H392" s="367">
        <f t="shared" si="2"/>
        <v>5.6916666666666664</v>
      </c>
    </row>
    <row r="393" spans="1:8" ht="51.75" customHeight="1">
      <c r="A393" s="379"/>
      <c r="B393" s="278"/>
      <c r="C393" s="347"/>
      <c r="D393" s="310">
        <v>1</v>
      </c>
      <c r="E393" s="367">
        <v>33.159999999999997</v>
      </c>
      <c r="F393" s="367">
        <v>6</v>
      </c>
      <c r="G393" s="367">
        <v>4</v>
      </c>
      <c r="H393" s="367">
        <f t="shared" si="2"/>
        <v>27.633333333333329</v>
      </c>
    </row>
    <row r="394" spans="1:8" ht="51.75" customHeight="1">
      <c r="A394" s="379"/>
      <c r="B394" s="278"/>
      <c r="C394" s="347"/>
      <c r="D394" s="310">
        <v>1</v>
      </c>
      <c r="E394" s="367">
        <v>1.41</v>
      </c>
      <c r="F394" s="367">
        <v>6</v>
      </c>
      <c r="G394" s="367">
        <v>4</v>
      </c>
      <c r="H394" s="367">
        <f t="shared" si="2"/>
        <v>1.175</v>
      </c>
    </row>
    <row r="395" spans="1:8" ht="51.75" customHeight="1">
      <c r="A395" s="379"/>
      <c r="B395" s="278"/>
      <c r="C395" s="347"/>
      <c r="D395" s="310">
        <v>1</v>
      </c>
      <c r="E395" s="367">
        <v>1.41</v>
      </c>
      <c r="F395" s="367">
        <v>6</v>
      </c>
      <c r="G395" s="367">
        <v>4</v>
      </c>
      <c r="H395" s="367">
        <f t="shared" si="2"/>
        <v>1.175</v>
      </c>
    </row>
    <row r="396" spans="1:8" ht="51.75" customHeight="1">
      <c r="A396" s="379"/>
      <c r="B396" s="278"/>
      <c r="C396" s="347"/>
      <c r="D396" s="310">
        <v>1</v>
      </c>
      <c r="E396" s="367">
        <v>3.33</v>
      </c>
      <c r="F396" s="367">
        <v>6</v>
      </c>
      <c r="G396" s="367">
        <v>4</v>
      </c>
      <c r="H396" s="367">
        <f t="shared" si="2"/>
        <v>2.7749999999999999</v>
      </c>
    </row>
    <row r="397" spans="1:8" ht="51.75" customHeight="1">
      <c r="A397" s="379"/>
      <c r="B397" s="278"/>
      <c r="C397" s="347"/>
      <c r="D397" s="310">
        <v>1</v>
      </c>
      <c r="E397" s="367">
        <v>3.33</v>
      </c>
      <c r="F397" s="367">
        <v>6</v>
      </c>
      <c r="G397" s="367">
        <v>4</v>
      </c>
      <c r="H397" s="367">
        <f t="shared" si="2"/>
        <v>2.7749999999999999</v>
      </c>
    </row>
    <row r="398" spans="1:8" ht="51.75" customHeight="1">
      <c r="A398" s="379"/>
      <c r="B398" s="278"/>
      <c r="C398" s="347"/>
      <c r="D398" s="310">
        <v>1</v>
      </c>
      <c r="E398" s="367">
        <v>1.5</v>
      </c>
      <c r="F398" s="367">
        <v>6</v>
      </c>
      <c r="G398" s="367">
        <v>4</v>
      </c>
      <c r="H398" s="367">
        <f t="shared" si="2"/>
        <v>1.25</v>
      </c>
    </row>
    <row r="399" spans="1:8" ht="51.75" customHeight="1">
      <c r="A399" s="379"/>
      <c r="B399" s="278"/>
      <c r="C399" s="347"/>
      <c r="D399" s="310">
        <v>1</v>
      </c>
      <c r="E399" s="367">
        <v>2.08</v>
      </c>
      <c r="F399" s="367">
        <v>6</v>
      </c>
      <c r="G399" s="367">
        <v>4</v>
      </c>
      <c r="H399" s="367">
        <f t="shared" si="2"/>
        <v>1.7333333333333334</v>
      </c>
    </row>
    <row r="400" spans="1:8" ht="35.25">
      <c r="A400" s="276"/>
      <c r="B400" s="275"/>
      <c r="C400" s="274"/>
      <c r="D400" s="293"/>
      <c r="E400" s="293"/>
      <c r="F400" s="292"/>
      <c r="G400" s="292"/>
      <c r="H400" s="295"/>
    </row>
    <row r="401" spans="1:8" s="373" customFormat="1" ht="50.25" customHeight="1">
      <c r="A401" s="372"/>
      <c r="B401" s="369" t="s">
        <v>145</v>
      </c>
      <c r="C401" s="374" t="s">
        <v>176</v>
      </c>
      <c r="D401" s="371"/>
      <c r="E401" s="355"/>
      <c r="F401" s="355"/>
      <c r="G401" s="356"/>
      <c r="H401" s="355">
        <f>SUM(H378:H400)</f>
        <v>142.59166666666667</v>
      </c>
    </row>
    <row r="403" spans="1:8" ht="60">
      <c r="A403" s="499" t="s">
        <v>164</v>
      </c>
      <c r="B403" s="500"/>
      <c r="C403" s="500"/>
      <c r="D403" s="500"/>
      <c r="E403" s="500"/>
      <c r="F403" s="500"/>
      <c r="G403" s="500"/>
      <c r="H403" s="501"/>
    </row>
    <row r="404" spans="1:8" s="373" customFormat="1" ht="45">
      <c r="A404" s="502" t="s">
        <v>163</v>
      </c>
      <c r="B404" s="503"/>
      <c r="C404" s="503"/>
      <c r="D404" s="503"/>
      <c r="E404" s="503"/>
      <c r="F404" s="503"/>
      <c r="G404" s="503"/>
      <c r="H404" s="504"/>
    </row>
    <row r="405" spans="1:8" ht="35.25">
      <c r="A405" s="505"/>
      <c r="B405" s="506"/>
      <c r="C405" s="506"/>
      <c r="D405" s="506"/>
      <c r="E405" s="506"/>
      <c r="F405" s="506"/>
      <c r="G405" s="506"/>
      <c r="H405" s="507"/>
    </row>
    <row r="406" spans="1:8" ht="33.75">
      <c r="A406" s="508"/>
      <c r="B406" s="508"/>
      <c r="C406" s="508"/>
      <c r="D406" s="508"/>
      <c r="E406" s="508"/>
      <c r="F406" s="508"/>
      <c r="G406" s="508"/>
      <c r="H406" s="508"/>
    </row>
    <row r="407" spans="1:8" ht="37.5">
      <c r="A407" s="497" t="s">
        <v>162</v>
      </c>
      <c r="B407" s="497"/>
      <c r="C407" s="495" t="s">
        <v>161</v>
      </c>
      <c r="D407" s="495"/>
      <c r="E407" s="495"/>
      <c r="F407" s="497" t="s">
        <v>160</v>
      </c>
      <c r="G407" s="497"/>
      <c r="H407" s="362">
        <v>45115</v>
      </c>
    </row>
    <row r="408" spans="1:8" ht="37.5">
      <c r="A408" s="498" t="s">
        <v>159</v>
      </c>
      <c r="B408" s="498"/>
      <c r="C408" s="495"/>
      <c r="D408" s="495"/>
      <c r="E408" s="495"/>
      <c r="F408" s="497" t="s">
        <v>158</v>
      </c>
      <c r="G408" s="497"/>
      <c r="H408" s="363"/>
    </row>
    <row r="409" spans="1:8" ht="37.5">
      <c r="A409" s="497" t="s">
        <v>157</v>
      </c>
      <c r="B409" s="497"/>
      <c r="C409" s="495"/>
      <c r="D409" s="495"/>
      <c r="E409" s="495"/>
      <c r="F409" s="498" t="s">
        <v>156</v>
      </c>
      <c r="G409" s="498"/>
      <c r="H409" s="364"/>
    </row>
    <row r="410" spans="1:8" ht="37.5">
      <c r="A410" s="523" t="s">
        <v>155</v>
      </c>
      <c r="B410" s="496" t="s">
        <v>119</v>
      </c>
      <c r="C410" s="496" t="s">
        <v>120</v>
      </c>
      <c r="D410" s="496" t="s">
        <v>154</v>
      </c>
      <c r="E410" s="496"/>
      <c r="F410" s="496"/>
      <c r="G410" s="496"/>
      <c r="H410" s="495" t="s">
        <v>153</v>
      </c>
    </row>
    <row r="411" spans="1:8" ht="37.5">
      <c r="A411" s="523"/>
      <c r="B411" s="496"/>
      <c r="C411" s="496"/>
      <c r="D411" s="365" t="s">
        <v>7</v>
      </c>
      <c r="E411" s="365" t="s">
        <v>152</v>
      </c>
      <c r="F411" s="365" t="s">
        <v>173</v>
      </c>
      <c r="G411" s="365" t="s">
        <v>151</v>
      </c>
      <c r="H411" s="495"/>
    </row>
    <row r="412" spans="1:8" ht="41.25">
      <c r="A412" s="299"/>
      <c r="B412" s="298" t="s">
        <v>147</v>
      </c>
      <c r="C412" s="365"/>
      <c r="D412" s="365"/>
      <c r="E412" s="365"/>
      <c r="F412" s="365"/>
      <c r="G412" s="365"/>
      <c r="H412" s="366"/>
    </row>
    <row r="413" spans="1:8" ht="37.5">
      <c r="A413" s="378"/>
      <c r="B413" s="315"/>
      <c r="C413" s="377"/>
      <c r="D413" s="365"/>
      <c r="E413" s="365"/>
      <c r="F413" s="365"/>
      <c r="G413" s="365"/>
      <c r="H413" s="366"/>
    </row>
    <row r="414" spans="1:8" ht="286.5" customHeight="1">
      <c r="A414" s="346">
        <v>6</v>
      </c>
      <c r="B414" s="386" t="s">
        <v>17</v>
      </c>
      <c r="C414" s="377"/>
      <c r="D414" s="365"/>
      <c r="E414" s="365"/>
      <c r="F414" s="365"/>
      <c r="G414" s="365"/>
      <c r="H414" s="366"/>
    </row>
    <row r="415" spans="1:8" ht="62.25" customHeight="1">
      <c r="A415" s="379"/>
      <c r="B415" s="321" t="s">
        <v>174</v>
      </c>
      <c r="C415" s="347"/>
      <c r="D415" s="365"/>
      <c r="E415" s="365"/>
      <c r="F415" s="365"/>
      <c r="G415" s="365"/>
      <c r="H415" s="366"/>
    </row>
    <row r="416" spans="1:8" ht="62.25" customHeight="1">
      <c r="A416" s="379"/>
      <c r="B416" s="308" t="s">
        <v>177</v>
      </c>
      <c r="C416" s="347" t="s">
        <v>176</v>
      </c>
      <c r="D416" s="310">
        <v>1</v>
      </c>
      <c r="E416" s="367">
        <v>20.75</v>
      </c>
      <c r="F416" s="367">
        <v>10</v>
      </c>
      <c r="G416" s="367">
        <v>4</v>
      </c>
      <c r="H416" s="367">
        <f>(F416+G416)*E416/12</f>
        <v>24.208333333333332</v>
      </c>
    </row>
    <row r="417" spans="1:8" ht="62.25" customHeight="1">
      <c r="A417" s="379"/>
      <c r="B417" s="278"/>
      <c r="C417" s="347"/>
      <c r="D417" s="310">
        <v>1</v>
      </c>
      <c r="E417" s="367">
        <v>42.5</v>
      </c>
      <c r="F417" s="367">
        <v>10</v>
      </c>
      <c r="G417" s="367">
        <v>4</v>
      </c>
      <c r="H417" s="367">
        <f t="shared" ref="H417:H421" si="3">(F417+G417)*E417/12</f>
        <v>49.583333333333336</v>
      </c>
    </row>
    <row r="418" spans="1:8" ht="62.25" customHeight="1">
      <c r="A418" s="379"/>
      <c r="B418" s="278"/>
      <c r="C418" s="347"/>
      <c r="D418" s="310">
        <v>1</v>
      </c>
      <c r="E418" s="367">
        <v>46.33</v>
      </c>
      <c r="F418" s="367">
        <v>10</v>
      </c>
      <c r="G418" s="367">
        <v>4</v>
      </c>
      <c r="H418" s="367">
        <f t="shared" si="3"/>
        <v>54.051666666666669</v>
      </c>
    </row>
    <row r="419" spans="1:8" ht="62.25" customHeight="1">
      <c r="A419" s="379"/>
      <c r="B419" s="278"/>
      <c r="C419" s="347"/>
      <c r="D419" s="310">
        <v>1</v>
      </c>
      <c r="E419" s="367">
        <v>49.5</v>
      </c>
      <c r="F419" s="367">
        <v>10</v>
      </c>
      <c r="G419" s="367">
        <v>4</v>
      </c>
      <c r="H419" s="367">
        <f t="shared" si="3"/>
        <v>57.75</v>
      </c>
    </row>
    <row r="420" spans="1:8" ht="62.25" customHeight="1">
      <c r="A420" s="379"/>
      <c r="B420" s="278"/>
      <c r="C420" s="347"/>
      <c r="D420" s="310">
        <v>1</v>
      </c>
      <c r="E420" s="367">
        <v>50.25</v>
      </c>
      <c r="F420" s="367">
        <v>10</v>
      </c>
      <c r="G420" s="367">
        <v>4</v>
      </c>
      <c r="H420" s="367">
        <f t="shared" si="3"/>
        <v>58.625</v>
      </c>
    </row>
    <row r="421" spans="1:8" ht="62.25" customHeight="1">
      <c r="A421" s="379"/>
      <c r="B421" s="278"/>
      <c r="C421" s="347"/>
      <c r="D421" s="310">
        <v>1</v>
      </c>
      <c r="E421" s="367">
        <v>50.41</v>
      </c>
      <c r="F421" s="367">
        <v>10</v>
      </c>
      <c r="G421" s="367">
        <v>4</v>
      </c>
      <c r="H421" s="367">
        <f t="shared" si="3"/>
        <v>58.811666666666667</v>
      </c>
    </row>
    <row r="422" spans="1:8" ht="35.25">
      <c r="A422" s="276"/>
      <c r="B422" s="275"/>
      <c r="C422" s="274"/>
      <c r="D422" s="293"/>
      <c r="E422" s="293"/>
      <c r="F422" s="292"/>
      <c r="G422" s="292"/>
      <c r="H422" s="295"/>
    </row>
    <row r="423" spans="1:8" s="373" customFormat="1" ht="57.75" customHeight="1">
      <c r="A423" s="372"/>
      <c r="B423" s="369" t="s">
        <v>145</v>
      </c>
      <c r="C423" s="374" t="s">
        <v>176</v>
      </c>
      <c r="D423" s="371"/>
      <c r="E423" s="355"/>
      <c r="F423" s="355"/>
      <c r="G423" s="356"/>
      <c r="H423" s="355">
        <f>SUM(H416:H422)</f>
        <v>303.02999999999997</v>
      </c>
    </row>
    <row r="425" spans="1:8" ht="60">
      <c r="A425" s="499" t="s">
        <v>164</v>
      </c>
      <c r="B425" s="500"/>
      <c r="C425" s="500"/>
      <c r="D425" s="500"/>
      <c r="E425" s="500"/>
      <c r="F425" s="500"/>
      <c r="G425" s="500"/>
      <c r="H425" s="501"/>
    </row>
    <row r="426" spans="1:8" s="373" customFormat="1" ht="45">
      <c r="A426" s="502" t="s">
        <v>163</v>
      </c>
      <c r="B426" s="503"/>
      <c r="C426" s="503"/>
      <c r="D426" s="503"/>
      <c r="E426" s="503"/>
      <c r="F426" s="503"/>
      <c r="G426" s="503"/>
      <c r="H426" s="504"/>
    </row>
    <row r="427" spans="1:8" ht="35.25">
      <c r="A427" s="505"/>
      <c r="B427" s="506"/>
      <c r="C427" s="506"/>
      <c r="D427" s="506"/>
      <c r="E427" s="506"/>
      <c r="F427" s="506"/>
      <c r="G427" s="506"/>
      <c r="H427" s="507"/>
    </row>
    <row r="428" spans="1:8" ht="33.75">
      <c r="A428" s="508"/>
      <c r="B428" s="508"/>
      <c r="C428" s="508"/>
      <c r="D428" s="508"/>
      <c r="E428" s="508"/>
      <c r="F428" s="508"/>
      <c r="G428" s="508"/>
      <c r="H428" s="508"/>
    </row>
    <row r="429" spans="1:8" ht="37.5">
      <c r="A429" s="497" t="s">
        <v>162</v>
      </c>
      <c r="B429" s="497"/>
      <c r="C429" s="495" t="s">
        <v>161</v>
      </c>
      <c r="D429" s="495"/>
      <c r="E429" s="495"/>
      <c r="F429" s="497" t="s">
        <v>160</v>
      </c>
      <c r="G429" s="497"/>
      <c r="H429" s="362">
        <v>45115</v>
      </c>
    </row>
    <row r="430" spans="1:8" ht="37.5">
      <c r="A430" s="498" t="s">
        <v>159</v>
      </c>
      <c r="B430" s="498"/>
      <c r="C430" s="495"/>
      <c r="D430" s="495"/>
      <c r="E430" s="495"/>
      <c r="F430" s="497" t="s">
        <v>158</v>
      </c>
      <c r="G430" s="497"/>
      <c r="H430" s="363"/>
    </row>
    <row r="431" spans="1:8" ht="37.5">
      <c r="A431" s="497" t="s">
        <v>157</v>
      </c>
      <c r="B431" s="497"/>
      <c r="C431" s="495"/>
      <c r="D431" s="495"/>
      <c r="E431" s="495"/>
      <c r="F431" s="498" t="s">
        <v>156</v>
      </c>
      <c r="G431" s="498"/>
      <c r="H431" s="364"/>
    </row>
    <row r="432" spans="1:8" ht="37.5">
      <c r="A432" s="523" t="s">
        <v>155</v>
      </c>
      <c r="B432" s="496" t="s">
        <v>119</v>
      </c>
      <c r="C432" s="496" t="s">
        <v>120</v>
      </c>
      <c r="D432" s="496" t="s">
        <v>154</v>
      </c>
      <c r="E432" s="496"/>
      <c r="F432" s="496"/>
      <c r="G432" s="496"/>
      <c r="H432" s="495" t="s">
        <v>153</v>
      </c>
    </row>
    <row r="433" spans="1:8" ht="37.5">
      <c r="A433" s="523"/>
      <c r="B433" s="496"/>
      <c r="C433" s="496"/>
      <c r="D433" s="365" t="s">
        <v>7</v>
      </c>
      <c r="E433" s="365" t="s">
        <v>152</v>
      </c>
      <c r="F433" s="365" t="s">
        <v>173</v>
      </c>
      <c r="G433" s="365" t="s">
        <v>151</v>
      </c>
      <c r="H433" s="495"/>
    </row>
    <row r="434" spans="1:8" ht="41.25">
      <c r="A434" s="299"/>
      <c r="B434" s="298" t="s">
        <v>146</v>
      </c>
      <c r="C434" s="365"/>
      <c r="D434" s="365"/>
      <c r="E434" s="365"/>
      <c r="F434" s="365"/>
      <c r="G434" s="365"/>
      <c r="H434" s="366"/>
    </row>
    <row r="435" spans="1:8" ht="37.5">
      <c r="A435" s="378"/>
      <c r="B435" s="315"/>
      <c r="C435" s="377"/>
      <c r="D435" s="365"/>
      <c r="E435" s="365"/>
      <c r="F435" s="365"/>
      <c r="G435" s="365"/>
      <c r="H435" s="366"/>
    </row>
    <row r="436" spans="1:8" ht="267" customHeight="1">
      <c r="A436" s="346">
        <v>6</v>
      </c>
      <c r="B436" s="386" t="s">
        <v>17</v>
      </c>
      <c r="C436" s="377"/>
      <c r="D436" s="365"/>
      <c r="E436" s="365"/>
      <c r="F436" s="365"/>
      <c r="G436" s="365"/>
      <c r="H436" s="366"/>
    </row>
    <row r="437" spans="1:8" ht="54" customHeight="1">
      <c r="A437" s="379"/>
      <c r="B437" s="387" t="s">
        <v>174</v>
      </c>
      <c r="C437" s="347"/>
      <c r="D437" s="365"/>
      <c r="E437" s="365"/>
      <c r="F437" s="365"/>
      <c r="G437" s="365"/>
      <c r="H437" s="366"/>
    </row>
    <row r="438" spans="1:8" ht="54" customHeight="1">
      <c r="A438" s="379"/>
      <c r="B438" s="308" t="s">
        <v>177</v>
      </c>
      <c r="C438" s="347" t="s">
        <v>176</v>
      </c>
      <c r="D438" s="310">
        <v>1</v>
      </c>
      <c r="E438" s="367">
        <v>38.58</v>
      </c>
      <c r="F438" s="367">
        <v>10</v>
      </c>
      <c r="G438" s="367">
        <v>4</v>
      </c>
      <c r="H438" s="367">
        <f>(F438+G438)*E438/12</f>
        <v>45.01</v>
      </c>
    </row>
    <row r="439" spans="1:8" ht="54" customHeight="1">
      <c r="A439" s="379"/>
      <c r="B439" s="278"/>
      <c r="C439" s="347"/>
      <c r="D439" s="310">
        <v>1</v>
      </c>
      <c r="E439" s="367">
        <v>37.83</v>
      </c>
      <c r="F439" s="367">
        <v>10</v>
      </c>
      <c r="G439" s="367">
        <v>4</v>
      </c>
      <c r="H439" s="367">
        <f t="shared" ref="H439:H444" si="4">(F439+G439)*E439/12</f>
        <v>44.134999999999998</v>
      </c>
    </row>
    <row r="440" spans="1:8" ht="54" customHeight="1">
      <c r="A440" s="379"/>
      <c r="B440" s="278"/>
      <c r="C440" s="347"/>
      <c r="D440" s="310">
        <v>1</v>
      </c>
      <c r="E440" s="367">
        <v>31.75</v>
      </c>
      <c r="F440" s="367">
        <v>10</v>
      </c>
      <c r="G440" s="367">
        <v>4</v>
      </c>
      <c r="H440" s="367">
        <f t="shared" si="4"/>
        <v>37.041666666666664</v>
      </c>
    </row>
    <row r="441" spans="1:8" ht="54" customHeight="1">
      <c r="A441" s="379"/>
      <c r="B441" s="278"/>
      <c r="C441" s="347"/>
      <c r="D441" s="310">
        <v>1</v>
      </c>
      <c r="E441" s="367">
        <v>54.33</v>
      </c>
      <c r="F441" s="367">
        <v>10</v>
      </c>
      <c r="G441" s="367">
        <v>4</v>
      </c>
      <c r="H441" s="367">
        <f t="shared" si="4"/>
        <v>63.384999999999998</v>
      </c>
    </row>
    <row r="442" spans="1:8" ht="54" customHeight="1">
      <c r="A442" s="379"/>
      <c r="B442" s="278"/>
      <c r="C442" s="347"/>
      <c r="D442" s="310">
        <v>1</v>
      </c>
      <c r="E442" s="367">
        <v>55</v>
      </c>
      <c r="F442" s="367">
        <v>10</v>
      </c>
      <c r="G442" s="367">
        <v>4</v>
      </c>
      <c r="H442" s="367">
        <f>(F442+G442)*E442/12</f>
        <v>64.166666666666671</v>
      </c>
    </row>
    <row r="443" spans="1:8" ht="54" customHeight="1">
      <c r="A443" s="379"/>
      <c r="B443" s="278"/>
      <c r="C443" s="347"/>
      <c r="D443" s="310">
        <v>1</v>
      </c>
      <c r="E443" s="367">
        <v>53.83</v>
      </c>
      <c r="F443" s="367">
        <v>10</v>
      </c>
      <c r="G443" s="367">
        <v>4</v>
      </c>
      <c r="H443" s="367">
        <f>(F443+G443)*E443/12</f>
        <v>62.801666666666669</v>
      </c>
    </row>
    <row r="444" spans="1:8" ht="54" customHeight="1">
      <c r="A444" s="379"/>
      <c r="B444" s="278"/>
      <c r="C444" s="347"/>
      <c r="D444" s="310">
        <v>1</v>
      </c>
      <c r="E444" s="367">
        <v>51.75</v>
      </c>
      <c r="F444" s="367">
        <v>10</v>
      </c>
      <c r="G444" s="367">
        <v>4</v>
      </c>
      <c r="H444" s="367">
        <f t="shared" si="4"/>
        <v>60.375</v>
      </c>
    </row>
    <row r="445" spans="1:8" ht="54" customHeight="1">
      <c r="A445" s="276"/>
      <c r="B445" s="275"/>
      <c r="C445" s="274"/>
      <c r="D445" s="293"/>
      <c r="E445" s="293"/>
      <c r="F445" s="292"/>
      <c r="G445" s="292"/>
      <c r="H445" s="295"/>
    </row>
    <row r="446" spans="1:8" s="373" customFormat="1" ht="54" customHeight="1">
      <c r="A446" s="372"/>
      <c r="B446" s="369" t="s">
        <v>145</v>
      </c>
      <c r="C446" s="374" t="s">
        <v>176</v>
      </c>
      <c r="D446" s="371"/>
      <c r="E446" s="355"/>
      <c r="F446" s="355"/>
      <c r="G446" s="356"/>
      <c r="H446" s="355">
        <f>SUM(H438:H445)</f>
        <v>376.91500000000002</v>
      </c>
    </row>
    <row r="448" spans="1:8" ht="60">
      <c r="A448" s="499" t="s">
        <v>164</v>
      </c>
      <c r="B448" s="500"/>
      <c r="C448" s="500"/>
      <c r="D448" s="500"/>
      <c r="E448" s="500"/>
      <c r="F448" s="500"/>
      <c r="G448" s="500"/>
      <c r="H448" s="501"/>
    </row>
    <row r="449" spans="1:8" s="373" customFormat="1" ht="45">
      <c r="A449" s="502" t="s">
        <v>163</v>
      </c>
      <c r="B449" s="503"/>
      <c r="C449" s="503"/>
      <c r="D449" s="503"/>
      <c r="E449" s="503"/>
      <c r="F449" s="503"/>
      <c r="G449" s="503"/>
      <c r="H449" s="504"/>
    </row>
    <row r="450" spans="1:8" ht="35.25">
      <c r="A450" s="505"/>
      <c r="B450" s="506"/>
      <c r="C450" s="506"/>
      <c r="D450" s="506"/>
      <c r="E450" s="506"/>
      <c r="F450" s="506"/>
      <c r="G450" s="506"/>
      <c r="H450" s="507"/>
    </row>
    <row r="451" spans="1:8" ht="33.75">
      <c r="A451" s="508"/>
      <c r="B451" s="508"/>
      <c r="C451" s="508"/>
      <c r="D451" s="508"/>
      <c r="E451" s="508"/>
      <c r="F451" s="508"/>
      <c r="G451" s="508"/>
      <c r="H451" s="508"/>
    </row>
    <row r="452" spans="1:8" ht="37.5">
      <c r="A452" s="497" t="s">
        <v>162</v>
      </c>
      <c r="B452" s="497"/>
      <c r="C452" s="495" t="s">
        <v>161</v>
      </c>
      <c r="D452" s="495"/>
      <c r="E452" s="495"/>
      <c r="F452" s="497" t="s">
        <v>160</v>
      </c>
      <c r="G452" s="497"/>
      <c r="H452" s="362">
        <v>45108</v>
      </c>
    </row>
    <row r="453" spans="1:8" ht="37.5">
      <c r="A453" s="498" t="s">
        <v>159</v>
      </c>
      <c r="B453" s="498"/>
      <c r="C453" s="495"/>
      <c r="D453" s="495"/>
      <c r="E453" s="495"/>
      <c r="F453" s="497" t="s">
        <v>158</v>
      </c>
      <c r="G453" s="497"/>
      <c r="H453" s="363"/>
    </row>
    <row r="454" spans="1:8" ht="37.5">
      <c r="A454" s="497" t="s">
        <v>157</v>
      </c>
      <c r="B454" s="497"/>
      <c r="C454" s="495"/>
      <c r="D454" s="495"/>
      <c r="E454" s="495"/>
      <c r="F454" s="498" t="s">
        <v>156</v>
      </c>
      <c r="G454" s="498"/>
      <c r="H454" s="364"/>
    </row>
    <row r="455" spans="1:8" ht="37.5">
      <c r="A455" s="523" t="s">
        <v>155</v>
      </c>
      <c r="B455" s="496" t="s">
        <v>119</v>
      </c>
      <c r="C455" s="496" t="s">
        <v>120</v>
      </c>
      <c r="D455" s="496" t="s">
        <v>154</v>
      </c>
      <c r="E455" s="496"/>
      <c r="F455" s="496"/>
      <c r="G455" s="496"/>
      <c r="H455" s="495" t="s">
        <v>153</v>
      </c>
    </row>
    <row r="456" spans="1:8" ht="37.5">
      <c r="A456" s="523"/>
      <c r="B456" s="496"/>
      <c r="C456" s="496"/>
      <c r="D456" s="365" t="s">
        <v>7</v>
      </c>
      <c r="E456" s="365" t="s">
        <v>152</v>
      </c>
      <c r="F456" s="365" t="s">
        <v>173</v>
      </c>
      <c r="G456" s="365" t="s">
        <v>151</v>
      </c>
      <c r="H456" s="495"/>
    </row>
    <row r="457" spans="1:8" ht="41.25">
      <c r="A457" s="299"/>
      <c r="B457" s="298" t="s">
        <v>149</v>
      </c>
      <c r="C457" s="365"/>
      <c r="D457" s="365"/>
      <c r="E457" s="365"/>
      <c r="F457" s="365"/>
      <c r="G457" s="365"/>
      <c r="H457" s="366"/>
    </row>
    <row r="458" spans="1:8" ht="37.5">
      <c r="A458" s="378"/>
      <c r="B458" s="315"/>
      <c r="C458" s="377"/>
      <c r="D458" s="365"/>
      <c r="E458" s="365"/>
      <c r="F458" s="365"/>
      <c r="G458" s="365"/>
      <c r="H458" s="366"/>
    </row>
    <row r="459" spans="1:8" ht="268.5" customHeight="1">
      <c r="A459" s="346">
        <v>7</v>
      </c>
      <c r="B459" s="386" t="s">
        <v>69</v>
      </c>
      <c r="C459" s="377"/>
      <c r="D459" s="365"/>
      <c r="E459" s="365"/>
      <c r="F459" s="365"/>
      <c r="G459" s="365"/>
      <c r="H459" s="366"/>
    </row>
    <row r="460" spans="1:8" ht="51.75" customHeight="1">
      <c r="A460" s="379"/>
      <c r="B460" s="297" t="s">
        <v>178</v>
      </c>
      <c r="C460" s="347"/>
      <c r="D460" s="365"/>
      <c r="E460" s="365"/>
      <c r="F460" s="365"/>
      <c r="G460" s="365"/>
      <c r="H460" s="366"/>
    </row>
    <row r="461" spans="1:8" ht="51.75" customHeight="1">
      <c r="A461" s="379">
        <v>7.1</v>
      </c>
      <c r="B461" s="308" t="s">
        <v>179</v>
      </c>
      <c r="C461" s="347" t="s">
        <v>91</v>
      </c>
      <c r="D461" s="310">
        <v>1</v>
      </c>
      <c r="E461" s="367">
        <v>2.83</v>
      </c>
      <c r="F461" s="367"/>
      <c r="G461" s="365"/>
      <c r="H461" s="367">
        <f>E461</f>
        <v>2.83</v>
      </c>
    </row>
    <row r="462" spans="1:8" ht="51.75" customHeight="1">
      <c r="A462" s="379"/>
      <c r="B462" s="278"/>
      <c r="C462" s="347"/>
      <c r="D462" s="310">
        <v>1</v>
      </c>
      <c r="E462" s="367">
        <v>7.33</v>
      </c>
      <c r="F462" s="367"/>
      <c r="G462" s="365"/>
      <c r="H462" s="367">
        <f t="shared" ref="H462:H487" si="5">E462</f>
        <v>7.33</v>
      </c>
    </row>
    <row r="463" spans="1:8" ht="51.75" customHeight="1">
      <c r="A463" s="379"/>
      <c r="B463" s="278"/>
      <c r="C463" s="347"/>
      <c r="D463" s="310">
        <v>1</v>
      </c>
      <c r="E463" s="367">
        <v>2</v>
      </c>
      <c r="F463" s="367"/>
      <c r="G463" s="365"/>
      <c r="H463" s="367">
        <f t="shared" si="5"/>
        <v>2</v>
      </c>
    </row>
    <row r="464" spans="1:8" ht="51.75" customHeight="1">
      <c r="A464" s="379"/>
      <c r="B464" s="278"/>
      <c r="C464" s="347"/>
      <c r="D464" s="310">
        <v>1</v>
      </c>
      <c r="E464" s="367">
        <v>11.75</v>
      </c>
      <c r="F464" s="367"/>
      <c r="G464" s="365"/>
      <c r="H464" s="367">
        <f t="shared" si="5"/>
        <v>11.75</v>
      </c>
    </row>
    <row r="465" spans="1:8" ht="51.75" customHeight="1">
      <c r="A465" s="379"/>
      <c r="B465" s="278"/>
      <c r="C465" s="347"/>
      <c r="D465" s="310">
        <v>1</v>
      </c>
      <c r="E465" s="367">
        <v>2</v>
      </c>
      <c r="F465" s="367"/>
      <c r="G465" s="365"/>
      <c r="H465" s="367">
        <f t="shared" si="5"/>
        <v>2</v>
      </c>
    </row>
    <row r="466" spans="1:8" ht="51.75" customHeight="1">
      <c r="A466" s="379"/>
      <c r="B466" s="278"/>
      <c r="C466" s="347"/>
      <c r="D466" s="310">
        <v>1</v>
      </c>
      <c r="E466" s="367">
        <v>12</v>
      </c>
      <c r="F466" s="367"/>
      <c r="G466" s="365"/>
      <c r="H466" s="367">
        <f t="shared" si="5"/>
        <v>12</v>
      </c>
    </row>
    <row r="467" spans="1:8" ht="51.75" customHeight="1">
      <c r="A467" s="379"/>
      <c r="B467" s="278"/>
      <c r="C467" s="347"/>
      <c r="D467" s="310">
        <v>1</v>
      </c>
      <c r="E467" s="367">
        <v>1.83</v>
      </c>
      <c r="F467" s="367"/>
      <c r="G467" s="365"/>
      <c r="H467" s="367">
        <f t="shared" si="5"/>
        <v>1.83</v>
      </c>
    </row>
    <row r="468" spans="1:8" ht="51.75" customHeight="1">
      <c r="A468" s="379"/>
      <c r="B468" s="278"/>
      <c r="C468" s="347"/>
      <c r="D468" s="310">
        <v>1</v>
      </c>
      <c r="E468" s="367">
        <v>1.83</v>
      </c>
      <c r="F468" s="367"/>
      <c r="G468" s="365"/>
      <c r="H468" s="367">
        <f t="shared" si="5"/>
        <v>1.83</v>
      </c>
    </row>
    <row r="469" spans="1:8" ht="51.75" customHeight="1">
      <c r="A469" s="379"/>
      <c r="B469" s="278"/>
      <c r="C469" s="347"/>
      <c r="D469" s="310">
        <v>1</v>
      </c>
      <c r="E469" s="367">
        <v>18.579999999999998</v>
      </c>
      <c r="F469" s="367"/>
      <c r="G469" s="365"/>
      <c r="H469" s="367">
        <f t="shared" si="5"/>
        <v>18.579999999999998</v>
      </c>
    </row>
    <row r="470" spans="1:8" ht="51.75" customHeight="1">
      <c r="A470" s="379"/>
      <c r="B470" s="278"/>
      <c r="C470" s="347"/>
      <c r="D470" s="310">
        <v>1</v>
      </c>
      <c r="E470" s="367">
        <v>2</v>
      </c>
      <c r="F470" s="367"/>
      <c r="G470" s="365"/>
      <c r="H470" s="367">
        <f t="shared" si="5"/>
        <v>2</v>
      </c>
    </row>
    <row r="471" spans="1:8" ht="51.75" customHeight="1">
      <c r="A471" s="379"/>
      <c r="B471" s="278"/>
      <c r="C471" s="347"/>
      <c r="D471" s="310">
        <v>1</v>
      </c>
      <c r="E471" s="367">
        <v>5.75</v>
      </c>
      <c r="F471" s="367"/>
      <c r="G471" s="365"/>
      <c r="H471" s="367">
        <f t="shared" si="5"/>
        <v>5.75</v>
      </c>
    </row>
    <row r="472" spans="1:8" ht="51.75" customHeight="1">
      <c r="A472" s="379"/>
      <c r="B472" s="278"/>
      <c r="C472" s="347"/>
      <c r="D472" s="310">
        <v>1</v>
      </c>
      <c r="E472" s="367">
        <v>15.33</v>
      </c>
      <c r="F472" s="367"/>
      <c r="G472" s="365"/>
      <c r="H472" s="367">
        <f t="shared" si="5"/>
        <v>15.33</v>
      </c>
    </row>
    <row r="473" spans="1:8" ht="51.75" customHeight="1">
      <c r="A473" s="379"/>
      <c r="B473" s="278"/>
      <c r="C473" s="347"/>
      <c r="D473" s="310">
        <v>1</v>
      </c>
      <c r="E473" s="367">
        <v>5</v>
      </c>
      <c r="F473" s="367"/>
      <c r="G473" s="365"/>
      <c r="H473" s="367">
        <f t="shared" si="5"/>
        <v>5</v>
      </c>
    </row>
    <row r="474" spans="1:8" ht="51.75" customHeight="1">
      <c r="A474" s="379"/>
      <c r="B474" s="278"/>
      <c r="C474" s="347"/>
      <c r="D474" s="310">
        <v>1</v>
      </c>
      <c r="E474" s="367">
        <v>0.75</v>
      </c>
      <c r="F474" s="367"/>
      <c r="G474" s="365"/>
      <c r="H474" s="367">
        <f t="shared" si="5"/>
        <v>0.75</v>
      </c>
    </row>
    <row r="475" spans="1:8" ht="51.75" customHeight="1">
      <c r="A475" s="379"/>
      <c r="B475" s="278"/>
      <c r="C475" s="347"/>
      <c r="D475" s="310">
        <v>1</v>
      </c>
      <c r="E475" s="367">
        <v>1.33</v>
      </c>
      <c r="F475" s="367"/>
      <c r="G475" s="365"/>
      <c r="H475" s="367">
        <f t="shared" si="5"/>
        <v>1.33</v>
      </c>
    </row>
    <row r="476" spans="1:8" ht="51.75" customHeight="1">
      <c r="A476" s="379"/>
      <c r="B476" s="278"/>
      <c r="C476" s="347"/>
      <c r="D476" s="310">
        <v>1</v>
      </c>
      <c r="E476" s="367">
        <v>0.91</v>
      </c>
      <c r="F476" s="367"/>
      <c r="G476" s="365"/>
      <c r="H476" s="367">
        <f t="shared" si="5"/>
        <v>0.91</v>
      </c>
    </row>
    <row r="477" spans="1:8" ht="51.75" customHeight="1">
      <c r="A477" s="379"/>
      <c r="B477" s="278"/>
      <c r="C477" s="347"/>
      <c r="D477" s="310">
        <v>1</v>
      </c>
      <c r="E477" s="367">
        <v>1.33</v>
      </c>
      <c r="F477" s="367"/>
      <c r="G477" s="365"/>
      <c r="H477" s="367">
        <f t="shared" si="5"/>
        <v>1.33</v>
      </c>
    </row>
    <row r="478" spans="1:8" ht="51.75" customHeight="1">
      <c r="A478" s="379"/>
      <c r="B478" s="278"/>
      <c r="C478" s="347"/>
      <c r="D478" s="310">
        <v>1</v>
      </c>
      <c r="E478" s="367">
        <v>16.079999999999998</v>
      </c>
      <c r="F478" s="367"/>
      <c r="G478" s="365"/>
      <c r="H478" s="367">
        <f t="shared" si="5"/>
        <v>16.079999999999998</v>
      </c>
    </row>
    <row r="479" spans="1:8" ht="51.75" customHeight="1">
      <c r="A479" s="379"/>
      <c r="B479" s="278"/>
      <c r="C479" s="347"/>
      <c r="D479" s="310">
        <v>1</v>
      </c>
      <c r="E479" s="367">
        <v>2</v>
      </c>
      <c r="F479" s="367"/>
      <c r="G479" s="365"/>
      <c r="H479" s="367">
        <f t="shared" si="5"/>
        <v>2</v>
      </c>
    </row>
    <row r="480" spans="1:8" ht="51.75" customHeight="1">
      <c r="A480" s="379"/>
      <c r="B480" s="278"/>
      <c r="C480" s="347"/>
      <c r="D480" s="310">
        <v>1</v>
      </c>
      <c r="E480" s="367">
        <v>13.5</v>
      </c>
      <c r="F480" s="367"/>
      <c r="G480" s="365"/>
      <c r="H480" s="367">
        <f t="shared" si="5"/>
        <v>13.5</v>
      </c>
    </row>
    <row r="481" spans="1:8" ht="51.75" customHeight="1">
      <c r="A481" s="379"/>
      <c r="B481" s="278"/>
      <c r="C481" s="347"/>
      <c r="D481" s="310">
        <v>1</v>
      </c>
      <c r="E481" s="367">
        <v>1</v>
      </c>
      <c r="F481" s="367"/>
      <c r="G481" s="365"/>
      <c r="H481" s="367">
        <f t="shared" si="5"/>
        <v>1</v>
      </c>
    </row>
    <row r="482" spans="1:8" ht="51.75" customHeight="1">
      <c r="A482" s="379"/>
      <c r="B482" s="278"/>
      <c r="C482" s="347"/>
      <c r="D482" s="310">
        <v>1</v>
      </c>
      <c r="E482" s="367">
        <v>13.91</v>
      </c>
      <c r="F482" s="367"/>
      <c r="G482" s="365"/>
      <c r="H482" s="367">
        <f t="shared" si="5"/>
        <v>13.91</v>
      </c>
    </row>
    <row r="483" spans="1:8" ht="51.75" customHeight="1">
      <c r="A483" s="379"/>
      <c r="B483" s="278"/>
      <c r="C483" s="347"/>
      <c r="D483" s="310">
        <v>1</v>
      </c>
      <c r="E483" s="367">
        <v>12.58</v>
      </c>
      <c r="F483" s="367"/>
      <c r="G483" s="365"/>
      <c r="H483" s="367">
        <f t="shared" si="5"/>
        <v>12.58</v>
      </c>
    </row>
    <row r="484" spans="1:8" ht="51.75" customHeight="1">
      <c r="A484" s="379"/>
      <c r="B484" s="278"/>
      <c r="C484" s="347"/>
      <c r="D484" s="310">
        <v>1</v>
      </c>
      <c r="E484" s="367">
        <v>4.66</v>
      </c>
      <c r="F484" s="367"/>
      <c r="G484" s="365"/>
      <c r="H484" s="367">
        <f t="shared" si="5"/>
        <v>4.66</v>
      </c>
    </row>
    <row r="485" spans="1:8" ht="51.75" customHeight="1">
      <c r="A485" s="379"/>
      <c r="B485" s="278"/>
      <c r="C485" s="347"/>
      <c r="D485" s="310">
        <v>1</v>
      </c>
      <c r="E485" s="367">
        <v>1.1599999999999999</v>
      </c>
      <c r="F485" s="367"/>
      <c r="G485" s="365"/>
      <c r="H485" s="367">
        <f t="shared" si="5"/>
        <v>1.1599999999999999</v>
      </c>
    </row>
    <row r="486" spans="1:8" ht="51.75" customHeight="1">
      <c r="A486" s="379"/>
      <c r="B486" s="278"/>
      <c r="C486" s="347"/>
      <c r="D486" s="310">
        <v>1</v>
      </c>
      <c r="E486" s="367">
        <v>2.66</v>
      </c>
      <c r="F486" s="367"/>
      <c r="G486" s="365"/>
      <c r="H486" s="367">
        <f t="shared" si="5"/>
        <v>2.66</v>
      </c>
    </row>
    <row r="487" spans="1:8" ht="51.75" customHeight="1">
      <c r="A487" s="379"/>
      <c r="B487" s="278"/>
      <c r="C487" s="347"/>
      <c r="D487" s="310">
        <v>1</v>
      </c>
      <c r="E487" s="367">
        <v>15.25</v>
      </c>
      <c r="F487" s="367"/>
      <c r="G487" s="365"/>
      <c r="H487" s="367">
        <f t="shared" si="5"/>
        <v>15.25</v>
      </c>
    </row>
    <row r="488" spans="1:8" ht="39" customHeight="1">
      <c r="A488" s="276"/>
      <c r="B488" s="275"/>
      <c r="C488" s="274"/>
      <c r="D488" s="293"/>
      <c r="E488" s="293"/>
      <c r="F488" s="292"/>
      <c r="G488" s="292"/>
      <c r="H488" s="295"/>
    </row>
    <row r="489" spans="1:8" s="373" customFormat="1" ht="51.75" customHeight="1">
      <c r="A489" s="372"/>
      <c r="B489" s="369" t="s">
        <v>145</v>
      </c>
      <c r="C489" s="370" t="s">
        <v>91</v>
      </c>
      <c r="D489" s="371"/>
      <c r="E489" s="355"/>
      <c r="F489" s="355"/>
      <c r="G489" s="356"/>
      <c r="H489" s="355">
        <f>SUM(H461:H488)</f>
        <v>175.35</v>
      </c>
    </row>
    <row r="490" spans="1:8" ht="39">
      <c r="A490" s="279"/>
      <c r="B490" s="278"/>
      <c r="C490" s="274"/>
      <c r="D490" s="293"/>
      <c r="E490" s="294"/>
      <c r="F490" s="294"/>
      <c r="G490" s="292"/>
      <c r="H490" s="294"/>
    </row>
    <row r="491" spans="1:8" ht="51.75" customHeight="1">
      <c r="A491" s="379">
        <v>7.2</v>
      </c>
      <c r="B491" s="308" t="s">
        <v>180</v>
      </c>
      <c r="C491" s="347"/>
      <c r="D491" s="310"/>
      <c r="E491" s="367"/>
      <c r="F491" s="367"/>
      <c r="G491" s="365"/>
      <c r="H491" s="367"/>
    </row>
    <row r="492" spans="1:8" ht="51.75" customHeight="1">
      <c r="A492" s="379"/>
      <c r="B492" s="278"/>
      <c r="C492" s="347"/>
      <c r="D492" s="310">
        <v>1</v>
      </c>
      <c r="E492" s="367">
        <v>2</v>
      </c>
      <c r="F492" s="367"/>
      <c r="G492" s="365"/>
      <c r="H492" s="367">
        <f t="shared" ref="H492:H501" si="6">E492</f>
        <v>2</v>
      </c>
    </row>
    <row r="493" spans="1:8" ht="51.75" customHeight="1">
      <c r="A493" s="379"/>
      <c r="B493" s="278"/>
      <c r="C493" s="347"/>
      <c r="D493" s="310">
        <v>1</v>
      </c>
      <c r="E493" s="367">
        <v>6.16</v>
      </c>
      <c r="F493" s="367"/>
      <c r="G493" s="365"/>
      <c r="H493" s="367">
        <f t="shared" si="6"/>
        <v>6.16</v>
      </c>
    </row>
    <row r="494" spans="1:8" ht="51.75" customHeight="1">
      <c r="A494" s="379"/>
      <c r="B494" s="278"/>
      <c r="C494" s="347"/>
      <c r="D494" s="310">
        <v>1</v>
      </c>
      <c r="E494" s="367">
        <v>40.25</v>
      </c>
      <c r="F494" s="367"/>
      <c r="G494" s="365"/>
      <c r="H494" s="367">
        <f t="shared" si="6"/>
        <v>40.25</v>
      </c>
    </row>
    <row r="495" spans="1:8" ht="51.75" customHeight="1">
      <c r="A495" s="379"/>
      <c r="B495" s="278"/>
      <c r="C495" s="347"/>
      <c r="D495" s="310">
        <v>1</v>
      </c>
      <c r="E495" s="367">
        <v>41.08</v>
      </c>
      <c r="F495" s="367"/>
      <c r="G495" s="365"/>
      <c r="H495" s="367">
        <f t="shared" si="6"/>
        <v>41.08</v>
      </c>
    </row>
    <row r="496" spans="1:8" ht="51.75" customHeight="1">
      <c r="A496" s="379"/>
      <c r="B496" s="278"/>
      <c r="C496" s="347"/>
      <c r="D496" s="310">
        <v>1</v>
      </c>
      <c r="E496" s="367">
        <v>26.08</v>
      </c>
      <c r="F496" s="367"/>
      <c r="G496" s="365"/>
      <c r="H496" s="367">
        <f t="shared" si="6"/>
        <v>26.08</v>
      </c>
    </row>
    <row r="497" spans="1:8" ht="51.75" customHeight="1">
      <c r="A497" s="379"/>
      <c r="B497" s="278"/>
      <c r="C497" s="347"/>
      <c r="D497" s="310">
        <v>1</v>
      </c>
      <c r="E497" s="367">
        <v>6.08</v>
      </c>
      <c r="F497" s="367"/>
      <c r="G497" s="365"/>
      <c r="H497" s="367">
        <f t="shared" si="6"/>
        <v>6.08</v>
      </c>
    </row>
    <row r="498" spans="1:8" ht="51.75" customHeight="1">
      <c r="A498" s="379"/>
      <c r="B498" s="278"/>
      <c r="C498" s="347"/>
      <c r="D498" s="310">
        <v>1</v>
      </c>
      <c r="E498" s="367">
        <v>16.5</v>
      </c>
      <c r="F498" s="367"/>
      <c r="G498" s="365"/>
      <c r="H498" s="367">
        <f t="shared" si="6"/>
        <v>16.5</v>
      </c>
    </row>
    <row r="499" spans="1:8" ht="51.75" customHeight="1">
      <c r="A499" s="379"/>
      <c r="B499" s="278"/>
      <c r="C499" s="347"/>
      <c r="D499" s="310">
        <v>1</v>
      </c>
      <c r="E499" s="367">
        <v>12.25</v>
      </c>
      <c r="F499" s="367"/>
      <c r="G499" s="365"/>
      <c r="H499" s="367">
        <f t="shared" si="6"/>
        <v>12.25</v>
      </c>
    </row>
    <row r="500" spans="1:8" ht="51.75" customHeight="1">
      <c r="A500" s="379"/>
      <c r="B500" s="341"/>
      <c r="C500" s="347"/>
      <c r="D500" s="310">
        <v>1</v>
      </c>
      <c r="E500" s="367">
        <v>1.1599999999999999</v>
      </c>
      <c r="F500" s="367"/>
      <c r="G500" s="365"/>
      <c r="H500" s="367">
        <f t="shared" si="6"/>
        <v>1.1599999999999999</v>
      </c>
    </row>
    <row r="501" spans="1:8" ht="51.75" customHeight="1">
      <c r="A501" s="379"/>
      <c r="B501" s="341"/>
      <c r="C501" s="347"/>
      <c r="D501" s="310">
        <v>1</v>
      </c>
      <c r="E501" s="367">
        <v>34.909999999999997</v>
      </c>
      <c r="F501" s="367"/>
      <c r="G501" s="365"/>
      <c r="H501" s="367">
        <f t="shared" si="6"/>
        <v>34.909999999999997</v>
      </c>
    </row>
    <row r="502" spans="1:8" ht="35.25">
      <c r="A502" s="276"/>
      <c r="B502" s="275"/>
      <c r="C502" s="274"/>
      <c r="D502" s="293"/>
      <c r="E502" s="294"/>
      <c r="F502" s="294"/>
      <c r="G502" s="292"/>
      <c r="H502" s="294"/>
    </row>
    <row r="503" spans="1:8" s="373" customFormat="1" ht="52.5" customHeight="1">
      <c r="A503" s="372"/>
      <c r="B503" s="369" t="s">
        <v>145</v>
      </c>
      <c r="C503" s="370" t="s">
        <v>91</v>
      </c>
      <c r="D503" s="371"/>
      <c r="E503" s="355"/>
      <c r="F503" s="355"/>
      <c r="G503" s="356"/>
      <c r="H503" s="355">
        <f>SUM(H492:H502)</f>
        <v>186.46999999999997</v>
      </c>
    </row>
    <row r="505" spans="1:8" ht="60">
      <c r="A505" s="499" t="s">
        <v>164</v>
      </c>
      <c r="B505" s="500"/>
      <c r="C505" s="500"/>
      <c r="D505" s="500"/>
      <c r="E505" s="500"/>
      <c r="F505" s="500"/>
      <c r="G505" s="500"/>
      <c r="H505" s="501"/>
    </row>
    <row r="506" spans="1:8" s="373" customFormat="1" ht="45">
      <c r="A506" s="502" t="s">
        <v>163</v>
      </c>
      <c r="B506" s="503"/>
      <c r="C506" s="503"/>
      <c r="D506" s="503"/>
      <c r="E506" s="503"/>
      <c r="F506" s="503"/>
      <c r="G506" s="503"/>
      <c r="H506" s="504"/>
    </row>
    <row r="507" spans="1:8" ht="35.25">
      <c r="A507" s="505"/>
      <c r="B507" s="506"/>
      <c r="C507" s="506"/>
      <c r="D507" s="506"/>
      <c r="E507" s="506"/>
      <c r="F507" s="506"/>
      <c r="G507" s="506"/>
      <c r="H507" s="507"/>
    </row>
    <row r="508" spans="1:8" ht="33.75">
      <c r="A508" s="508"/>
      <c r="B508" s="508"/>
      <c r="C508" s="508"/>
      <c r="D508" s="508"/>
      <c r="E508" s="508"/>
      <c r="F508" s="508"/>
      <c r="G508" s="508"/>
      <c r="H508" s="508"/>
    </row>
    <row r="509" spans="1:8" ht="37.5">
      <c r="A509" s="497" t="s">
        <v>162</v>
      </c>
      <c r="B509" s="497"/>
      <c r="C509" s="495" t="s">
        <v>161</v>
      </c>
      <c r="D509" s="495"/>
      <c r="E509" s="495"/>
      <c r="F509" s="497" t="s">
        <v>160</v>
      </c>
      <c r="G509" s="497"/>
      <c r="H509" s="362">
        <v>45079</v>
      </c>
    </row>
    <row r="510" spans="1:8" ht="37.5">
      <c r="A510" s="497" t="s">
        <v>159</v>
      </c>
      <c r="B510" s="497"/>
      <c r="C510" s="495"/>
      <c r="D510" s="495"/>
      <c r="E510" s="495"/>
      <c r="F510" s="497" t="s">
        <v>158</v>
      </c>
      <c r="G510" s="497"/>
      <c r="H510" s="363"/>
    </row>
    <row r="511" spans="1:8" ht="37.5">
      <c r="A511" s="497" t="s">
        <v>157</v>
      </c>
      <c r="B511" s="497"/>
      <c r="C511" s="495"/>
      <c r="D511" s="495"/>
      <c r="E511" s="495"/>
      <c r="F511" s="498" t="s">
        <v>156</v>
      </c>
      <c r="G511" s="498"/>
      <c r="H511" s="364"/>
    </row>
    <row r="512" spans="1:8" ht="37.5">
      <c r="A512" s="495" t="s">
        <v>155</v>
      </c>
      <c r="B512" s="496" t="s">
        <v>119</v>
      </c>
      <c r="C512" s="496" t="s">
        <v>120</v>
      </c>
      <c r="D512" s="496" t="s">
        <v>154</v>
      </c>
      <c r="E512" s="496"/>
      <c r="F512" s="496"/>
      <c r="G512" s="496"/>
      <c r="H512" s="495" t="s">
        <v>153</v>
      </c>
    </row>
    <row r="513" spans="1:8" ht="37.5">
      <c r="A513" s="495"/>
      <c r="B513" s="496"/>
      <c r="C513" s="496"/>
      <c r="D513" s="365" t="s">
        <v>7</v>
      </c>
      <c r="E513" s="365" t="s">
        <v>152</v>
      </c>
      <c r="F513" s="365" t="s">
        <v>173</v>
      </c>
      <c r="G513" s="365" t="s">
        <v>151</v>
      </c>
      <c r="H513" s="495"/>
    </row>
    <row r="514" spans="1:8" ht="41.25">
      <c r="A514" s="299"/>
      <c r="B514" s="298" t="s">
        <v>149</v>
      </c>
      <c r="C514" s="365"/>
      <c r="D514" s="365"/>
      <c r="E514" s="365"/>
      <c r="F514" s="365"/>
      <c r="G514" s="365"/>
      <c r="H514" s="366"/>
    </row>
    <row r="515" spans="1:8" ht="37.5">
      <c r="A515" s="378"/>
      <c r="B515" s="315"/>
      <c r="C515" s="377"/>
      <c r="D515" s="365"/>
      <c r="E515" s="365"/>
      <c r="F515" s="365"/>
      <c r="G515" s="365"/>
      <c r="H515" s="366"/>
    </row>
    <row r="516" spans="1:8" ht="342.75" customHeight="1">
      <c r="A516" s="346">
        <v>10</v>
      </c>
      <c r="B516" s="300" t="s">
        <v>50</v>
      </c>
      <c r="C516" s="309"/>
      <c r="D516" s="365"/>
      <c r="E516" s="365"/>
      <c r="F516" s="365"/>
      <c r="G516" s="365"/>
      <c r="H516" s="366"/>
    </row>
    <row r="517" spans="1:8" ht="54.75" customHeight="1">
      <c r="A517" s="309"/>
      <c r="B517" s="390" t="s">
        <v>181</v>
      </c>
      <c r="C517" s="309"/>
      <c r="D517" s="365"/>
      <c r="E517" s="365"/>
      <c r="F517" s="365"/>
      <c r="G517" s="365"/>
      <c r="H517" s="366"/>
    </row>
    <row r="518" spans="1:8" ht="45" customHeight="1">
      <c r="A518" s="309"/>
      <c r="B518" s="308" t="s">
        <v>182</v>
      </c>
      <c r="C518" s="309"/>
      <c r="D518" s="310">
        <v>2</v>
      </c>
      <c r="E518" s="310">
        <v>1</v>
      </c>
      <c r="F518" s="310">
        <v>0.33</v>
      </c>
      <c r="G518" s="310">
        <v>0.5</v>
      </c>
      <c r="H518" s="311">
        <f t="shared" ref="H518:H519" si="7">(E518+F518)*D518*G518</f>
        <v>1.33</v>
      </c>
    </row>
    <row r="519" spans="1:8" ht="45" customHeight="1">
      <c r="A519" s="309"/>
      <c r="B519" s="308" t="s">
        <v>183</v>
      </c>
      <c r="C519" s="309"/>
      <c r="D519" s="310">
        <v>2</v>
      </c>
      <c r="E519" s="310">
        <v>1</v>
      </c>
      <c r="F519" s="310">
        <v>0.33</v>
      </c>
      <c r="G519" s="310">
        <v>11.08</v>
      </c>
      <c r="H519" s="311">
        <f t="shared" si="7"/>
        <v>29.472800000000003</v>
      </c>
    </row>
    <row r="520" spans="1:8" ht="45" customHeight="1">
      <c r="A520" s="309"/>
      <c r="B520" s="308" t="s">
        <v>184</v>
      </c>
      <c r="C520" s="309"/>
      <c r="D520" s="310">
        <v>1</v>
      </c>
      <c r="E520" s="310">
        <v>1</v>
      </c>
      <c r="F520" s="310">
        <v>0.33</v>
      </c>
      <c r="G520" s="310">
        <v>0</v>
      </c>
      <c r="H520" s="311">
        <v>0.33</v>
      </c>
    </row>
    <row r="521" spans="1:8" ht="45" customHeight="1">
      <c r="A521" s="309"/>
      <c r="B521" s="308" t="s">
        <v>182</v>
      </c>
      <c r="C521" s="309"/>
      <c r="D521" s="310">
        <v>2</v>
      </c>
      <c r="E521" s="310">
        <v>1</v>
      </c>
      <c r="F521" s="310">
        <v>0.33</v>
      </c>
      <c r="G521" s="310">
        <v>0.5</v>
      </c>
      <c r="H521" s="311">
        <f t="shared" ref="H521:H522" si="8">(E521+F521)*D521*G521</f>
        <v>1.33</v>
      </c>
    </row>
    <row r="522" spans="1:8" ht="45" customHeight="1">
      <c r="A522" s="309"/>
      <c r="B522" s="308" t="s">
        <v>183</v>
      </c>
      <c r="C522" s="309"/>
      <c r="D522" s="310">
        <v>2</v>
      </c>
      <c r="E522" s="310">
        <v>1</v>
      </c>
      <c r="F522" s="310">
        <v>0.33</v>
      </c>
      <c r="G522" s="310">
        <v>1.75</v>
      </c>
      <c r="H522" s="311">
        <f t="shared" si="8"/>
        <v>4.6550000000000002</v>
      </c>
    </row>
    <row r="523" spans="1:8" ht="45" customHeight="1">
      <c r="A523" s="309"/>
      <c r="B523" s="308" t="s">
        <v>184</v>
      </c>
      <c r="C523" s="309"/>
      <c r="D523" s="310">
        <v>1</v>
      </c>
      <c r="E523" s="310">
        <v>1</v>
      </c>
      <c r="F523" s="310">
        <v>0.33</v>
      </c>
      <c r="G523" s="310">
        <v>0</v>
      </c>
      <c r="H523" s="311">
        <v>0.33</v>
      </c>
    </row>
    <row r="524" spans="1:8" ht="45" customHeight="1">
      <c r="A524" s="309"/>
      <c r="B524" s="308" t="s">
        <v>185</v>
      </c>
      <c r="C524" s="309"/>
      <c r="D524" s="310">
        <v>2</v>
      </c>
      <c r="E524" s="310">
        <v>1</v>
      </c>
      <c r="F524" s="310">
        <v>0.5</v>
      </c>
      <c r="G524" s="310">
        <v>0.5</v>
      </c>
      <c r="H524" s="311">
        <f t="shared" ref="H524:H525" si="9">(E524+F524)*D524*G524</f>
        <v>1.5</v>
      </c>
    </row>
    <row r="525" spans="1:8" ht="45" customHeight="1">
      <c r="A525" s="309"/>
      <c r="B525" s="308" t="s">
        <v>186</v>
      </c>
      <c r="C525" s="309"/>
      <c r="D525" s="310">
        <v>2</v>
      </c>
      <c r="E525" s="310">
        <v>1</v>
      </c>
      <c r="F525" s="310">
        <v>0.5</v>
      </c>
      <c r="G525" s="310">
        <v>10.25</v>
      </c>
      <c r="H525" s="311">
        <f t="shared" si="9"/>
        <v>30.75</v>
      </c>
    </row>
    <row r="526" spans="1:8" ht="45" customHeight="1">
      <c r="A526" s="309"/>
      <c r="B526" s="308" t="s">
        <v>187</v>
      </c>
      <c r="C526" s="309"/>
      <c r="D526" s="310">
        <v>1</v>
      </c>
      <c r="E526" s="310">
        <v>1</v>
      </c>
      <c r="F526" s="310">
        <v>0.5</v>
      </c>
      <c r="G526" s="310">
        <v>0</v>
      </c>
      <c r="H526" s="311">
        <v>0.5</v>
      </c>
    </row>
    <row r="527" spans="1:8" ht="45" customHeight="1">
      <c r="A527" s="309"/>
      <c r="B527" s="308" t="s">
        <v>188</v>
      </c>
      <c r="C527" s="309"/>
      <c r="D527" s="310">
        <v>2</v>
      </c>
      <c r="E527" s="310">
        <v>1.1599999999999999</v>
      </c>
      <c r="F527" s="310">
        <v>0.83</v>
      </c>
      <c r="G527" s="310">
        <v>6.58</v>
      </c>
      <c r="H527" s="311">
        <f t="shared" ref="H527:H529" si="10">(E527+F527)*D527*G527</f>
        <v>26.188399999999998</v>
      </c>
    </row>
    <row r="528" spans="1:8" ht="45" customHeight="1">
      <c r="A528" s="309"/>
      <c r="B528" s="308" t="s">
        <v>189</v>
      </c>
      <c r="C528" s="309"/>
      <c r="D528" s="310">
        <v>2</v>
      </c>
      <c r="E528" s="310">
        <v>1</v>
      </c>
      <c r="F528" s="310">
        <v>0.66</v>
      </c>
      <c r="G528" s="310">
        <v>1.1599999999999999</v>
      </c>
      <c r="H528" s="311">
        <f t="shared" si="10"/>
        <v>3.8512</v>
      </c>
    </row>
    <row r="529" spans="1:8" ht="45" customHeight="1">
      <c r="A529" s="309"/>
      <c r="B529" s="308" t="s">
        <v>183</v>
      </c>
      <c r="C529" s="309"/>
      <c r="D529" s="310">
        <v>2</v>
      </c>
      <c r="E529" s="310">
        <v>1</v>
      </c>
      <c r="F529" s="310">
        <v>0.33</v>
      </c>
      <c r="G529" s="310">
        <v>10.66</v>
      </c>
      <c r="H529" s="311">
        <f t="shared" si="10"/>
        <v>28.355600000000003</v>
      </c>
    </row>
    <row r="530" spans="1:8" ht="45" customHeight="1">
      <c r="A530" s="309"/>
      <c r="B530" s="308" t="s">
        <v>184</v>
      </c>
      <c r="C530" s="309"/>
      <c r="D530" s="310">
        <v>1</v>
      </c>
      <c r="E530" s="310">
        <v>1</v>
      </c>
      <c r="F530" s="310">
        <v>0.33</v>
      </c>
      <c r="G530" s="310">
        <v>0</v>
      </c>
      <c r="H530" s="311">
        <v>0.33</v>
      </c>
    </row>
    <row r="531" spans="1:8" ht="45" customHeight="1">
      <c r="A531" s="309"/>
      <c r="B531" s="388" t="s">
        <v>190</v>
      </c>
      <c r="C531" s="312"/>
      <c r="D531" s="383">
        <v>2</v>
      </c>
      <c r="E531" s="383">
        <v>0.66</v>
      </c>
      <c r="F531" s="383">
        <v>0.33</v>
      </c>
      <c r="G531" s="383">
        <v>0.5</v>
      </c>
      <c r="H531" s="389">
        <f t="shared" ref="H531:H532" si="11">(E531+F531)*D531*G531</f>
        <v>0.99</v>
      </c>
    </row>
    <row r="532" spans="1:8" ht="45" customHeight="1">
      <c r="A532" s="309"/>
      <c r="B532" s="388" t="s">
        <v>191</v>
      </c>
      <c r="C532" s="312"/>
      <c r="D532" s="383">
        <v>2</v>
      </c>
      <c r="E532" s="383">
        <v>0.66</v>
      </c>
      <c r="F532" s="383">
        <v>0.33</v>
      </c>
      <c r="G532" s="383">
        <v>2.25</v>
      </c>
      <c r="H532" s="389">
        <f t="shared" si="11"/>
        <v>4.4550000000000001</v>
      </c>
    </row>
    <row r="533" spans="1:8" ht="45" customHeight="1">
      <c r="A533" s="309"/>
      <c r="B533" s="388" t="s">
        <v>192</v>
      </c>
      <c r="C533" s="312"/>
      <c r="D533" s="383">
        <v>1</v>
      </c>
      <c r="E533" s="383">
        <v>0.66</v>
      </c>
      <c r="F533" s="383">
        <v>0.33</v>
      </c>
      <c r="G533" s="383">
        <v>0</v>
      </c>
      <c r="H533" s="389">
        <v>0.22</v>
      </c>
    </row>
    <row r="534" spans="1:8" ht="45" customHeight="1">
      <c r="A534" s="309"/>
      <c r="B534" s="388" t="s">
        <v>190</v>
      </c>
      <c r="C534" s="312"/>
      <c r="D534" s="383">
        <v>2</v>
      </c>
      <c r="E534" s="383">
        <v>0.66</v>
      </c>
      <c r="F534" s="383">
        <v>0.33</v>
      </c>
      <c r="G534" s="383">
        <v>0.5</v>
      </c>
      <c r="H534" s="389">
        <f t="shared" ref="H534:H535" si="12">(E534+F534)*D534*G534</f>
        <v>0.99</v>
      </c>
    </row>
    <row r="535" spans="1:8" ht="45" customHeight="1">
      <c r="A535" s="309"/>
      <c r="B535" s="388" t="s">
        <v>191</v>
      </c>
      <c r="C535" s="312"/>
      <c r="D535" s="383">
        <v>2</v>
      </c>
      <c r="E535" s="383">
        <v>0.66</v>
      </c>
      <c r="F535" s="383">
        <v>0.33</v>
      </c>
      <c r="G535" s="383">
        <v>0.91</v>
      </c>
      <c r="H535" s="389">
        <f t="shared" si="12"/>
        <v>1.8018000000000001</v>
      </c>
    </row>
    <row r="536" spans="1:8" ht="45" customHeight="1">
      <c r="A536" s="309"/>
      <c r="B536" s="388" t="s">
        <v>192</v>
      </c>
      <c r="C536" s="312"/>
      <c r="D536" s="383">
        <v>1</v>
      </c>
      <c r="E536" s="383">
        <v>0.66</v>
      </c>
      <c r="F536" s="383">
        <v>0.33</v>
      </c>
      <c r="G536" s="383">
        <v>0</v>
      </c>
      <c r="H536" s="389">
        <v>0.22</v>
      </c>
    </row>
    <row r="537" spans="1:8" ht="45" customHeight="1">
      <c r="A537" s="312"/>
      <c r="B537" s="308" t="s">
        <v>193</v>
      </c>
      <c r="C537" s="309"/>
      <c r="D537" s="310">
        <v>2</v>
      </c>
      <c r="E537" s="310">
        <v>1.1599999999999999</v>
      </c>
      <c r="F537" s="310">
        <v>0.66</v>
      </c>
      <c r="G537" s="310">
        <v>2.66</v>
      </c>
      <c r="H537" s="311">
        <f t="shared" ref="H537:H541" si="13">(E537+F537)*D537*G537</f>
        <v>9.6823999999999995</v>
      </c>
    </row>
    <row r="538" spans="1:8" ht="45" customHeight="1">
      <c r="A538" s="309"/>
      <c r="B538" s="308" t="s">
        <v>335</v>
      </c>
      <c r="C538" s="312"/>
      <c r="D538" s="310">
        <v>2</v>
      </c>
      <c r="E538" s="310">
        <v>1.1599999999999999</v>
      </c>
      <c r="F538" s="310">
        <v>0.66</v>
      </c>
      <c r="G538" s="310">
        <v>1.99</v>
      </c>
      <c r="H538" s="311">
        <f t="shared" si="13"/>
        <v>7.2435999999999989</v>
      </c>
    </row>
    <row r="539" spans="1:8" ht="45" customHeight="1">
      <c r="A539" s="309"/>
      <c r="B539" s="308" t="s">
        <v>193</v>
      </c>
      <c r="C539" s="309"/>
      <c r="D539" s="310">
        <v>2</v>
      </c>
      <c r="E539" s="310">
        <v>1.1599999999999999</v>
      </c>
      <c r="F539" s="310">
        <v>0.66</v>
      </c>
      <c r="G539" s="310">
        <v>2.83</v>
      </c>
      <c r="H539" s="311">
        <f t="shared" si="13"/>
        <v>10.3012</v>
      </c>
    </row>
    <row r="540" spans="1:8" ht="45" customHeight="1">
      <c r="A540" s="309"/>
      <c r="B540" s="308" t="s">
        <v>194</v>
      </c>
      <c r="C540" s="309"/>
      <c r="D540" s="310">
        <v>2</v>
      </c>
      <c r="E540" s="310">
        <v>0.91</v>
      </c>
      <c r="F540" s="310">
        <v>0.75</v>
      </c>
      <c r="G540" s="310">
        <v>1</v>
      </c>
      <c r="H540" s="311">
        <f t="shared" si="13"/>
        <v>3.3200000000000003</v>
      </c>
    </row>
    <row r="541" spans="1:8" ht="45" customHeight="1">
      <c r="A541" s="309"/>
      <c r="B541" s="308" t="s">
        <v>195</v>
      </c>
      <c r="C541" s="309"/>
      <c r="D541" s="310">
        <v>2</v>
      </c>
      <c r="E541" s="310">
        <v>1.1599999999999999</v>
      </c>
      <c r="F541" s="310">
        <v>0.33</v>
      </c>
      <c r="G541" s="310">
        <v>2.16</v>
      </c>
      <c r="H541" s="311">
        <f t="shared" si="13"/>
        <v>6.4368000000000007</v>
      </c>
    </row>
    <row r="542" spans="1:8" ht="45" customHeight="1">
      <c r="A542" s="309"/>
      <c r="B542" s="308" t="s">
        <v>196</v>
      </c>
      <c r="C542" s="309"/>
      <c r="D542" s="310">
        <v>1</v>
      </c>
      <c r="E542" s="310">
        <v>1.1599999999999999</v>
      </c>
      <c r="F542" s="310">
        <v>0.33</v>
      </c>
      <c r="G542" s="310">
        <v>0</v>
      </c>
      <c r="H542" s="311">
        <v>0.39</v>
      </c>
    </row>
    <row r="543" spans="1:8" ht="45" customHeight="1">
      <c r="A543" s="309"/>
      <c r="B543" s="308" t="s">
        <v>197</v>
      </c>
      <c r="C543" s="309"/>
      <c r="D543" s="310">
        <v>2</v>
      </c>
      <c r="E543" s="310">
        <v>1.1599999999999999</v>
      </c>
      <c r="F543" s="310">
        <v>0.33</v>
      </c>
      <c r="G543" s="310">
        <v>0.5</v>
      </c>
      <c r="H543" s="311">
        <f t="shared" ref="H543:H544" si="14">(E543+F543)*D543*G543</f>
        <v>1.49</v>
      </c>
    </row>
    <row r="544" spans="1:8" ht="45" customHeight="1">
      <c r="A544" s="309"/>
      <c r="B544" s="308" t="s">
        <v>195</v>
      </c>
      <c r="C544" s="309"/>
      <c r="D544" s="310">
        <v>2</v>
      </c>
      <c r="E544" s="310">
        <v>1.1599999999999999</v>
      </c>
      <c r="F544" s="310">
        <v>0.33</v>
      </c>
      <c r="G544" s="310">
        <v>6.5</v>
      </c>
      <c r="H544" s="311">
        <f t="shared" si="14"/>
        <v>19.37</v>
      </c>
    </row>
    <row r="545" spans="1:8" ht="45" customHeight="1">
      <c r="A545" s="309"/>
      <c r="B545" s="308" t="s">
        <v>196</v>
      </c>
      <c r="C545" s="309"/>
      <c r="D545" s="310">
        <v>1</v>
      </c>
      <c r="E545" s="310">
        <v>1.1599999999999999</v>
      </c>
      <c r="F545" s="310">
        <v>0.33</v>
      </c>
      <c r="G545" s="310">
        <v>0</v>
      </c>
      <c r="H545" s="311">
        <v>0.39</v>
      </c>
    </row>
    <row r="546" spans="1:8" ht="45" customHeight="1">
      <c r="A546" s="309"/>
      <c r="B546" s="308" t="s">
        <v>198</v>
      </c>
      <c r="C546" s="309"/>
      <c r="D546" s="310">
        <v>2</v>
      </c>
      <c r="E546" s="310">
        <v>0.83</v>
      </c>
      <c r="F546" s="310">
        <v>0.83</v>
      </c>
      <c r="G546" s="310">
        <v>0.25</v>
      </c>
      <c r="H546" s="311">
        <f t="shared" ref="H546:H553" si="15">(E546+F546)*D546*G546</f>
        <v>0.83</v>
      </c>
    </row>
    <row r="547" spans="1:8" ht="45" customHeight="1">
      <c r="A547" s="309"/>
      <c r="B547" s="308" t="s">
        <v>336</v>
      </c>
      <c r="C547" s="312"/>
      <c r="D547" s="310">
        <v>2</v>
      </c>
      <c r="E547" s="310">
        <v>0.83</v>
      </c>
      <c r="F547" s="310">
        <v>0.83</v>
      </c>
      <c r="G547" s="310">
        <v>1.41</v>
      </c>
      <c r="H547" s="311">
        <f t="shared" si="15"/>
        <v>4.6811999999999996</v>
      </c>
    </row>
    <row r="548" spans="1:8" ht="45" customHeight="1">
      <c r="A548" s="309"/>
      <c r="B548" s="308" t="s">
        <v>199</v>
      </c>
      <c r="C548" s="309"/>
      <c r="D548" s="310">
        <v>2</v>
      </c>
      <c r="E548" s="310">
        <v>0.83</v>
      </c>
      <c r="F548" s="310">
        <v>0.83</v>
      </c>
      <c r="G548" s="310">
        <v>5.66</v>
      </c>
      <c r="H548" s="311">
        <f t="shared" si="15"/>
        <v>18.7912</v>
      </c>
    </row>
    <row r="549" spans="1:8" ht="45" customHeight="1">
      <c r="A549" s="309"/>
      <c r="B549" s="308" t="s">
        <v>336</v>
      </c>
      <c r="C549" s="312"/>
      <c r="D549" s="310">
        <v>2</v>
      </c>
      <c r="E549" s="310">
        <v>0.83</v>
      </c>
      <c r="F549" s="310">
        <v>0.83</v>
      </c>
      <c r="G549" s="310">
        <v>1.41</v>
      </c>
      <c r="H549" s="311">
        <f t="shared" si="15"/>
        <v>4.6811999999999996</v>
      </c>
    </row>
    <row r="550" spans="1:8" ht="45" customHeight="1">
      <c r="A550" s="309"/>
      <c r="B550" s="308" t="s">
        <v>199</v>
      </c>
      <c r="C550" s="309"/>
      <c r="D550" s="310">
        <v>2</v>
      </c>
      <c r="E550" s="310">
        <v>0.83</v>
      </c>
      <c r="F550" s="310">
        <v>0.83</v>
      </c>
      <c r="G550" s="310">
        <v>0.33</v>
      </c>
      <c r="H550" s="311">
        <f t="shared" si="15"/>
        <v>1.0955999999999999</v>
      </c>
    </row>
    <row r="551" spans="1:8" ht="45" customHeight="1">
      <c r="A551" s="312"/>
      <c r="B551" s="308" t="s">
        <v>200</v>
      </c>
      <c r="C551" s="309"/>
      <c r="D551" s="310">
        <v>2</v>
      </c>
      <c r="E551" s="310">
        <v>1.5</v>
      </c>
      <c r="F551" s="310">
        <v>0.83</v>
      </c>
      <c r="G551" s="310">
        <v>9.16</v>
      </c>
      <c r="H551" s="311">
        <f t="shared" si="15"/>
        <v>42.685600000000001</v>
      </c>
    </row>
    <row r="552" spans="1:8" ht="45" customHeight="1">
      <c r="A552" s="309"/>
      <c r="B552" s="308" t="s">
        <v>201</v>
      </c>
      <c r="C552" s="309"/>
      <c r="D552" s="310">
        <v>2</v>
      </c>
      <c r="E552" s="310">
        <v>1.1599999999999999</v>
      </c>
      <c r="F552" s="310">
        <v>1.08</v>
      </c>
      <c r="G552" s="310">
        <v>1.5</v>
      </c>
      <c r="H552" s="311">
        <f t="shared" si="15"/>
        <v>6.7200000000000006</v>
      </c>
    </row>
    <row r="553" spans="1:8" ht="45" customHeight="1">
      <c r="A553" s="309"/>
      <c r="B553" s="308" t="s">
        <v>202</v>
      </c>
      <c r="C553" s="309"/>
      <c r="D553" s="310">
        <v>2</v>
      </c>
      <c r="E553" s="310">
        <v>1.33</v>
      </c>
      <c r="F553" s="310">
        <v>0.83</v>
      </c>
      <c r="G553" s="310">
        <v>5.41</v>
      </c>
      <c r="H553" s="311">
        <f t="shared" si="15"/>
        <v>23.371200000000002</v>
      </c>
    </row>
    <row r="554" spans="1:8" ht="45" customHeight="1">
      <c r="A554" s="309"/>
      <c r="B554" s="308" t="s">
        <v>203</v>
      </c>
      <c r="C554" s="309"/>
      <c r="D554" s="310">
        <v>1</v>
      </c>
      <c r="E554" s="310">
        <v>1.33</v>
      </c>
      <c r="F554" s="310">
        <v>0.83</v>
      </c>
      <c r="G554" s="310">
        <v>0</v>
      </c>
      <c r="H554" s="311">
        <v>1.1100000000000001</v>
      </c>
    </row>
    <row r="555" spans="1:8" ht="45" customHeight="1">
      <c r="A555" s="309"/>
      <c r="B555" s="308" t="s">
        <v>204</v>
      </c>
      <c r="C555" s="309"/>
      <c r="D555" s="310">
        <v>2</v>
      </c>
      <c r="E555" s="310">
        <v>1.33</v>
      </c>
      <c r="F555" s="310">
        <v>0.66</v>
      </c>
      <c r="G555" s="310">
        <v>0.5</v>
      </c>
      <c r="H555" s="311">
        <f t="shared" ref="H555:H556" si="16">(E555+F555)*D555*G555</f>
        <v>1.9900000000000002</v>
      </c>
    </row>
    <row r="556" spans="1:8" ht="45" customHeight="1">
      <c r="A556" s="309"/>
      <c r="B556" s="308" t="s">
        <v>205</v>
      </c>
      <c r="C556" s="309"/>
      <c r="D556" s="310">
        <v>2</v>
      </c>
      <c r="E556" s="310">
        <v>1.33</v>
      </c>
      <c r="F556" s="310">
        <v>0.66</v>
      </c>
      <c r="G556" s="310">
        <v>5.33</v>
      </c>
      <c r="H556" s="311">
        <f t="shared" si="16"/>
        <v>21.213400000000004</v>
      </c>
    </row>
    <row r="557" spans="1:8" ht="45" customHeight="1">
      <c r="A557" s="309"/>
      <c r="B557" s="308" t="s">
        <v>206</v>
      </c>
      <c r="C557" s="309"/>
      <c r="D557" s="310">
        <v>1</v>
      </c>
      <c r="E557" s="310">
        <v>1.33</v>
      </c>
      <c r="F557" s="310">
        <v>0.66</v>
      </c>
      <c r="G557" s="310">
        <v>0</v>
      </c>
      <c r="H557" s="311">
        <v>0.89</v>
      </c>
    </row>
    <row r="558" spans="1:8" ht="45" customHeight="1">
      <c r="A558" s="309"/>
      <c r="B558" s="308" t="s">
        <v>190</v>
      </c>
      <c r="C558" s="309"/>
      <c r="D558" s="310">
        <v>2</v>
      </c>
      <c r="E558" s="310">
        <v>0.66</v>
      </c>
      <c r="F558" s="310">
        <v>0.33</v>
      </c>
      <c r="G558" s="310">
        <v>0.5</v>
      </c>
      <c r="H558" s="311">
        <f t="shared" ref="H558:H559" si="17">(E558+F558)*D558*G558</f>
        <v>0.99</v>
      </c>
    </row>
    <row r="559" spans="1:8" ht="45" customHeight="1">
      <c r="A559" s="309"/>
      <c r="B559" s="308" t="s">
        <v>207</v>
      </c>
      <c r="C559" s="309"/>
      <c r="D559" s="310">
        <v>2</v>
      </c>
      <c r="E559" s="310">
        <v>0.66</v>
      </c>
      <c r="F559" s="310">
        <v>0.33</v>
      </c>
      <c r="G559" s="310">
        <v>1.25</v>
      </c>
      <c r="H559" s="311">
        <f t="shared" si="17"/>
        <v>2.4750000000000001</v>
      </c>
    </row>
    <row r="560" spans="1:8" ht="45" customHeight="1">
      <c r="A560" s="309"/>
      <c r="B560" s="308" t="s">
        <v>192</v>
      </c>
      <c r="C560" s="309"/>
      <c r="D560" s="310">
        <v>1</v>
      </c>
      <c r="E560" s="310">
        <v>0.66</v>
      </c>
      <c r="F560" s="310">
        <v>0.33</v>
      </c>
      <c r="G560" s="310">
        <v>0</v>
      </c>
      <c r="H560" s="311">
        <v>0.22</v>
      </c>
    </row>
    <row r="561" spans="1:8" ht="45" customHeight="1">
      <c r="A561" s="309"/>
      <c r="B561" s="308" t="s">
        <v>208</v>
      </c>
      <c r="C561" s="309"/>
      <c r="D561" s="310">
        <v>2</v>
      </c>
      <c r="E561" s="310">
        <v>1.5</v>
      </c>
      <c r="F561" s="310">
        <v>0.5</v>
      </c>
      <c r="G561" s="310">
        <v>0.5</v>
      </c>
      <c r="H561" s="311">
        <f t="shared" ref="H561:H562" si="18">(E561+F561)*D561*G561</f>
        <v>2</v>
      </c>
    </row>
    <row r="562" spans="1:8" ht="45" customHeight="1">
      <c r="A562" s="309"/>
      <c r="B562" s="308" t="s">
        <v>209</v>
      </c>
      <c r="C562" s="309"/>
      <c r="D562" s="310">
        <v>2</v>
      </c>
      <c r="E562" s="310">
        <v>1.5</v>
      </c>
      <c r="F562" s="310">
        <v>0.5</v>
      </c>
      <c r="G562" s="310">
        <v>2.66</v>
      </c>
      <c r="H562" s="311">
        <f t="shared" si="18"/>
        <v>10.64</v>
      </c>
    </row>
    <row r="563" spans="1:8" ht="45" customHeight="1">
      <c r="A563" s="309"/>
      <c r="B563" s="308" t="s">
        <v>210</v>
      </c>
      <c r="C563" s="309"/>
      <c r="D563" s="310">
        <v>1</v>
      </c>
      <c r="E563" s="310">
        <v>1.5</v>
      </c>
      <c r="F563" s="310">
        <v>0.5</v>
      </c>
      <c r="G563" s="310">
        <v>0</v>
      </c>
      <c r="H563" s="311">
        <v>0.75</v>
      </c>
    </row>
    <row r="564" spans="1:8" ht="45" customHeight="1">
      <c r="A564" s="309"/>
      <c r="B564" s="308" t="s">
        <v>208</v>
      </c>
      <c r="C564" s="309"/>
      <c r="D564" s="310">
        <v>2</v>
      </c>
      <c r="E564" s="310">
        <v>1.5</v>
      </c>
      <c r="F564" s="310">
        <v>0.5</v>
      </c>
      <c r="G564" s="310">
        <v>0.5</v>
      </c>
      <c r="H564" s="311">
        <f t="shared" ref="H564:H567" si="19">(E564+F564)*D564*G564</f>
        <v>2</v>
      </c>
    </row>
    <row r="565" spans="1:8" ht="45" customHeight="1">
      <c r="A565" s="309"/>
      <c r="B565" s="308" t="s">
        <v>209</v>
      </c>
      <c r="C565" s="309"/>
      <c r="D565" s="310">
        <v>2</v>
      </c>
      <c r="E565" s="310">
        <v>1.5</v>
      </c>
      <c r="F565" s="310">
        <v>0.5</v>
      </c>
      <c r="G565" s="310">
        <v>9.5</v>
      </c>
      <c r="H565" s="311">
        <f t="shared" si="19"/>
        <v>38</v>
      </c>
    </row>
    <row r="566" spans="1:8" ht="45" customHeight="1">
      <c r="A566" s="309"/>
      <c r="B566" s="308" t="s">
        <v>337</v>
      </c>
      <c r="C566" s="312"/>
      <c r="D566" s="310">
        <v>2</v>
      </c>
      <c r="E566" s="310">
        <v>1.5</v>
      </c>
      <c r="F566" s="310">
        <v>0.5</v>
      </c>
      <c r="G566" s="310">
        <v>2.2400000000000002</v>
      </c>
      <c r="H566" s="311">
        <f t="shared" si="19"/>
        <v>8.9600000000000009</v>
      </c>
    </row>
    <row r="567" spans="1:8" ht="45" customHeight="1">
      <c r="A567" s="309"/>
      <c r="B567" s="308" t="s">
        <v>209</v>
      </c>
      <c r="C567" s="309"/>
      <c r="D567" s="310">
        <v>2</v>
      </c>
      <c r="E567" s="310">
        <v>1.5</v>
      </c>
      <c r="F567" s="310">
        <v>0.5</v>
      </c>
      <c r="G567" s="310">
        <v>3.91</v>
      </c>
      <c r="H567" s="311">
        <f t="shared" si="19"/>
        <v>15.64</v>
      </c>
    </row>
    <row r="568" spans="1:8" ht="45" customHeight="1">
      <c r="A568" s="309"/>
      <c r="B568" s="308" t="s">
        <v>210</v>
      </c>
      <c r="C568" s="309"/>
      <c r="D568" s="310">
        <v>1</v>
      </c>
      <c r="E568" s="310">
        <v>1.5</v>
      </c>
      <c r="F568" s="310">
        <v>0.5</v>
      </c>
      <c r="G568" s="310">
        <v>0</v>
      </c>
      <c r="H568" s="311">
        <v>0.75</v>
      </c>
    </row>
    <row r="569" spans="1:8" ht="45" customHeight="1">
      <c r="A569" s="309"/>
      <c r="B569" s="308" t="s">
        <v>190</v>
      </c>
      <c r="C569" s="309"/>
      <c r="D569" s="310">
        <v>2</v>
      </c>
      <c r="E569" s="310">
        <v>0.66</v>
      </c>
      <c r="F569" s="310">
        <v>0.33</v>
      </c>
      <c r="G569" s="310">
        <v>0.5</v>
      </c>
      <c r="H569" s="311">
        <f t="shared" ref="H569:H570" si="20">(E569+F569)*D569*G569</f>
        <v>0.99</v>
      </c>
    </row>
    <row r="570" spans="1:8" ht="45" customHeight="1">
      <c r="A570" s="309"/>
      <c r="B570" s="308" t="s">
        <v>191</v>
      </c>
      <c r="C570" s="309"/>
      <c r="D570" s="310">
        <v>2</v>
      </c>
      <c r="E570" s="310">
        <v>0.66</v>
      </c>
      <c r="F570" s="310">
        <v>0.33</v>
      </c>
      <c r="G570" s="310">
        <v>8</v>
      </c>
      <c r="H570" s="311">
        <f t="shared" si="20"/>
        <v>15.84</v>
      </c>
    </row>
    <row r="571" spans="1:8" ht="45" customHeight="1">
      <c r="A571" s="309"/>
      <c r="B571" s="308" t="s">
        <v>192</v>
      </c>
      <c r="C571" s="309"/>
      <c r="D571" s="310">
        <v>1</v>
      </c>
      <c r="E571" s="310">
        <v>0.66</v>
      </c>
      <c r="F571" s="310">
        <v>0.33</v>
      </c>
      <c r="G571" s="310">
        <v>0</v>
      </c>
      <c r="H571" s="311">
        <v>0.22</v>
      </c>
    </row>
    <row r="572" spans="1:8" ht="45" customHeight="1">
      <c r="A572" s="309"/>
      <c r="B572" s="308" t="s">
        <v>190</v>
      </c>
      <c r="C572" s="309"/>
      <c r="D572" s="310">
        <v>2</v>
      </c>
      <c r="E572" s="310">
        <v>0.66</v>
      </c>
      <c r="F572" s="310">
        <v>0.33</v>
      </c>
      <c r="G572" s="310">
        <v>0.5</v>
      </c>
      <c r="H572" s="311">
        <f t="shared" ref="H572:H573" si="21">(E572+F572)*D572*G572</f>
        <v>0.99</v>
      </c>
    </row>
    <row r="573" spans="1:8" ht="45" customHeight="1">
      <c r="A573" s="309"/>
      <c r="B573" s="308" t="s">
        <v>207</v>
      </c>
      <c r="C573" s="309"/>
      <c r="D573" s="310">
        <v>2</v>
      </c>
      <c r="E573" s="310">
        <v>0.66</v>
      </c>
      <c r="F573" s="310">
        <v>0.33</v>
      </c>
      <c r="G573" s="310">
        <v>1.25</v>
      </c>
      <c r="H573" s="311">
        <f t="shared" si="21"/>
        <v>2.4750000000000001</v>
      </c>
    </row>
    <row r="574" spans="1:8" ht="45" customHeight="1">
      <c r="A574" s="309"/>
      <c r="B574" s="308" t="s">
        <v>192</v>
      </c>
      <c r="C574" s="309"/>
      <c r="D574" s="310">
        <v>1</v>
      </c>
      <c r="E574" s="310">
        <v>0.66</v>
      </c>
      <c r="F574" s="310">
        <v>0.33</v>
      </c>
      <c r="G574" s="310">
        <v>0</v>
      </c>
      <c r="H574" s="311">
        <v>0.22</v>
      </c>
    </row>
    <row r="575" spans="1:8" ht="45" customHeight="1">
      <c r="A575" s="309"/>
      <c r="B575" s="308" t="s">
        <v>211</v>
      </c>
      <c r="C575" s="309"/>
      <c r="D575" s="310">
        <v>2</v>
      </c>
      <c r="E575" s="310">
        <v>1.1599999999999999</v>
      </c>
      <c r="F575" s="310">
        <v>0.83</v>
      </c>
      <c r="G575" s="310">
        <v>12.08</v>
      </c>
      <c r="H575" s="311">
        <f t="shared" ref="H575:H577" si="22">(E575+F575)*D575*G575</f>
        <v>48.078399999999995</v>
      </c>
    </row>
    <row r="576" spans="1:8" ht="45" customHeight="1">
      <c r="A576" s="309"/>
      <c r="B576" s="308" t="s">
        <v>212</v>
      </c>
      <c r="C576" s="309"/>
      <c r="D576" s="310">
        <v>2</v>
      </c>
      <c r="E576" s="310">
        <v>2</v>
      </c>
      <c r="F576" s="310">
        <v>0.33</v>
      </c>
      <c r="G576" s="310">
        <v>0.5</v>
      </c>
      <c r="H576" s="311">
        <f t="shared" si="22"/>
        <v>2.33</v>
      </c>
    </row>
    <row r="577" spans="1:8" ht="45" customHeight="1">
      <c r="A577" s="309"/>
      <c r="B577" s="308" t="s">
        <v>213</v>
      </c>
      <c r="C577" s="309"/>
      <c r="D577" s="310">
        <v>2</v>
      </c>
      <c r="E577" s="310">
        <v>2</v>
      </c>
      <c r="F577" s="310">
        <v>0.33</v>
      </c>
      <c r="G577" s="310">
        <v>3.5</v>
      </c>
      <c r="H577" s="311">
        <f t="shared" si="22"/>
        <v>16.310000000000002</v>
      </c>
    </row>
    <row r="578" spans="1:8" ht="45" customHeight="1">
      <c r="A578" s="309"/>
      <c r="B578" s="308" t="s">
        <v>214</v>
      </c>
      <c r="C578" s="309"/>
      <c r="D578" s="310">
        <v>1</v>
      </c>
      <c r="E578" s="310">
        <v>2</v>
      </c>
      <c r="F578" s="310">
        <v>0.33</v>
      </c>
      <c r="G578" s="310">
        <v>0</v>
      </c>
      <c r="H578" s="311">
        <v>0.66</v>
      </c>
    </row>
    <row r="579" spans="1:8" ht="45" customHeight="1">
      <c r="A579" s="312"/>
      <c r="B579" s="308" t="s">
        <v>188</v>
      </c>
      <c r="C579" s="309"/>
      <c r="D579" s="310">
        <v>2</v>
      </c>
      <c r="E579" s="310">
        <v>1.1599999999999999</v>
      </c>
      <c r="F579" s="310">
        <v>0.83</v>
      </c>
      <c r="G579" s="310">
        <v>12.25</v>
      </c>
      <c r="H579" s="311">
        <f t="shared" ref="H579" si="23">(E579+F579)*D579*G579</f>
        <v>48.754999999999995</v>
      </c>
    </row>
    <row r="580" spans="1:8" ht="45" customHeight="1">
      <c r="A580" s="309"/>
      <c r="B580" s="308" t="s">
        <v>215</v>
      </c>
      <c r="C580" s="309"/>
      <c r="D580" s="310">
        <v>1</v>
      </c>
      <c r="E580" s="310">
        <v>1.1599999999999999</v>
      </c>
      <c r="F580" s="310">
        <v>0.83</v>
      </c>
      <c r="G580" s="310">
        <v>0</v>
      </c>
      <c r="H580" s="311">
        <v>0.97</v>
      </c>
    </row>
    <row r="581" spans="1:8" ht="45" customHeight="1">
      <c r="A581" s="309"/>
      <c r="B581" s="308" t="s">
        <v>208</v>
      </c>
      <c r="C581" s="309"/>
      <c r="D581" s="310">
        <v>2</v>
      </c>
      <c r="E581" s="310">
        <v>1.5</v>
      </c>
      <c r="F581" s="310">
        <v>0.5</v>
      </c>
      <c r="G581" s="310">
        <v>0.5</v>
      </c>
      <c r="H581" s="311">
        <f t="shared" ref="H581:H588" si="24">(E581+F581)*D581*G581</f>
        <v>2</v>
      </c>
    </row>
    <row r="582" spans="1:8" ht="45" customHeight="1">
      <c r="A582" s="309"/>
      <c r="B582" s="308" t="s">
        <v>216</v>
      </c>
      <c r="C582" s="309"/>
      <c r="D582" s="310">
        <v>2</v>
      </c>
      <c r="E582" s="310">
        <v>1.5</v>
      </c>
      <c r="F582" s="310">
        <v>0.5</v>
      </c>
      <c r="G582" s="310">
        <v>2</v>
      </c>
      <c r="H582" s="311">
        <f t="shared" si="24"/>
        <v>8</v>
      </c>
    </row>
    <row r="583" spans="1:8" ht="45" customHeight="1">
      <c r="A583" s="309"/>
      <c r="B583" s="308" t="s">
        <v>209</v>
      </c>
      <c r="C583" s="309"/>
      <c r="D583" s="310">
        <v>2</v>
      </c>
      <c r="E583" s="310">
        <v>1.5</v>
      </c>
      <c r="F583" s="310">
        <v>0.5</v>
      </c>
      <c r="G583" s="310">
        <v>2</v>
      </c>
      <c r="H583" s="311">
        <f t="shared" si="24"/>
        <v>8</v>
      </c>
    </row>
    <row r="584" spans="1:8" ht="45" customHeight="1">
      <c r="A584" s="309"/>
      <c r="B584" s="308" t="s">
        <v>216</v>
      </c>
      <c r="C584" s="309"/>
      <c r="D584" s="310">
        <v>2</v>
      </c>
      <c r="E584" s="310">
        <v>1.5</v>
      </c>
      <c r="F584" s="310">
        <v>0.5</v>
      </c>
      <c r="G584" s="310">
        <v>2</v>
      </c>
      <c r="H584" s="311">
        <f t="shared" si="24"/>
        <v>8</v>
      </c>
    </row>
    <row r="585" spans="1:8" ht="45" customHeight="1">
      <c r="A585" s="309"/>
      <c r="B585" s="308" t="s">
        <v>338</v>
      </c>
      <c r="C585" s="312"/>
      <c r="D585" s="310">
        <v>2</v>
      </c>
      <c r="E585" s="310">
        <v>1.5</v>
      </c>
      <c r="F585" s="310">
        <v>0.5</v>
      </c>
      <c r="G585" s="310">
        <v>1.08</v>
      </c>
      <c r="H585" s="311">
        <f t="shared" si="24"/>
        <v>4.32</v>
      </c>
    </row>
    <row r="586" spans="1:8" ht="45" customHeight="1">
      <c r="A586" s="309"/>
      <c r="B586" s="308" t="s">
        <v>216</v>
      </c>
      <c r="C586" s="309"/>
      <c r="D586" s="310">
        <v>2</v>
      </c>
      <c r="E586" s="310">
        <v>1.5</v>
      </c>
      <c r="F586" s="310">
        <v>0.5</v>
      </c>
      <c r="G586" s="310">
        <v>4.83</v>
      </c>
      <c r="H586" s="311">
        <f t="shared" si="24"/>
        <v>19.32</v>
      </c>
    </row>
    <row r="587" spans="1:8" ht="45" customHeight="1">
      <c r="A587" s="309"/>
      <c r="B587" s="308" t="s">
        <v>338</v>
      </c>
      <c r="C587" s="312"/>
      <c r="D587" s="310">
        <v>2</v>
      </c>
      <c r="E587" s="310">
        <v>1.5</v>
      </c>
      <c r="F587" s="310">
        <v>0.5</v>
      </c>
      <c r="G587" s="310">
        <v>1.08</v>
      </c>
      <c r="H587" s="311">
        <f t="shared" si="24"/>
        <v>4.32</v>
      </c>
    </row>
    <row r="588" spans="1:8" ht="45" customHeight="1">
      <c r="A588" s="309"/>
      <c r="B588" s="308" t="s">
        <v>209</v>
      </c>
      <c r="C588" s="309"/>
      <c r="D588" s="310">
        <v>2</v>
      </c>
      <c r="E588" s="310">
        <v>1.5</v>
      </c>
      <c r="F588" s="310">
        <v>0.5</v>
      </c>
      <c r="G588" s="310">
        <v>29.5</v>
      </c>
      <c r="H588" s="311">
        <f t="shared" si="24"/>
        <v>118</v>
      </c>
    </row>
    <row r="589" spans="1:8" ht="45" customHeight="1">
      <c r="A589" s="309"/>
      <c r="B589" s="308" t="s">
        <v>210</v>
      </c>
      <c r="C589" s="309"/>
      <c r="D589" s="310">
        <v>1</v>
      </c>
      <c r="E589" s="310">
        <v>1.5</v>
      </c>
      <c r="F589" s="310">
        <v>0.5</v>
      </c>
      <c r="G589" s="310">
        <v>0</v>
      </c>
      <c r="H589" s="311">
        <v>0.75</v>
      </c>
    </row>
    <row r="590" spans="1:8" ht="45" customHeight="1">
      <c r="A590" s="309"/>
      <c r="B590" s="308" t="s">
        <v>217</v>
      </c>
      <c r="C590" s="309"/>
      <c r="D590" s="310">
        <v>2</v>
      </c>
      <c r="E590" s="310">
        <v>1.5</v>
      </c>
      <c r="F590" s="310">
        <v>0.5</v>
      </c>
      <c r="G590" s="310">
        <v>0.5</v>
      </c>
      <c r="H590" s="311">
        <f t="shared" ref="H590:H591" si="25">(E590+F590)*D590*G590</f>
        <v>2</v>
      </c>
    </row>
    <row r="591" spans="1:8" ht="45" customHeight="1">
      <c r="A591" s="309"/>
      <c r="B591" s="308" t="s">
        <v>209</v>
      </c>
      <c r="C591" s="309"/>
      <c r="D591" s="310">
        <v>2</v>
      </c>
      <c r="E591" s="310">
        <v>1.5</v>
      </c>
      <c r="F591" s="310">
        <v>0.5</v>
      </c>
      <c r="G591" s="310">
        <v>2.41</v>
      </c>
      <c r="H591" s="311">
        <f t="shared" si="25"/>
        <v>9.64</v>
      </c>
    </row>
    <row r="592" spans="1:8" ht="45" customHeight="1">
      <c r="A592" s="309"/>
      <c r="B592" s="308" t="s">
        <v>210</v>
      </c>
      <c r="C592" s="309"/>
      <c r="D592" s="310">
        <v>1</v>
      </c>
      <c r="E592" s="310">
        <v>1.5</v>
      </c>
      <c r="F592" s="310">
        <v>0.5</v>
      </c>
      <c r="G592" s="310">
        <v>0</v>
      </c>
      <c r="H592" s="311">
        <v>0.75</v>
      </c>
    </row>
    <row r="593" spans="1:8" ht="34.5">
      <c r="A593" s="301"/>
      <c r="B593" s="303"/>
      <c r="C593" s="284"/>
      <c r="D593" s="293"/>
      <c r="E593" s="293"/>
      <c r="F593" s="293"/>
      <c r="G593" s="293"/>
      <c r="H593" s="302"/>
    </row>
    <row r="594" spans="1:8" s="373" customFormat="1" ht="45">
      <c r="A594" s="408"/>
      <c r="B594" s="369" t="s">
        <v>145</v>
      </c>
      <c r="C594" s="375" t="s">
        <v>218</v>
      </c>
      <c r="D594" s="369"/>
      <c r="E594" s="376"/>
      <c r="F594" s="376"/>
      <c r="G594" s="376"/>
      <c r="H594" s="355">
        <f>SUM(H518:H593)</f>
        <v>729.64660000000026</v>
      </c>
    </row>
    <row r="596" spans="1:8" ht="60">
      <c r="A596" s="499" t="s">
        <v>164</v>
      </c>
      <c r="B596" s="500"/>
      <c r="C596" s="500"/>
      <c r="D596" s="500"/>
      <c r="E596" s="500"/>
      <c r="F596" s="500"/>
      <c r="G596" s="500"/>
      <c r="H596" s="501"/>
    </row>
    <row r="597" spans="1:8" s="373" customFormat="1" ht="45">
      <c r="A597" s="502" t="s">
        <v>163</v>
      </c>
      <c r="B597" s="503"/>
      <c r="C597" s="503"/>
      <c r="D597" s="503"/>
      <c r="E597" s="503"/>
      <c r="F597" s="503"/>
      <c r="G597" s="503"/>
      <c r="H597" s="504"/>
    </row>
    <row r="598" spans="1:8" ht="35.25">
      <c r="A598" s="505"/>
      <c r="B598" s="506"/>
      <c r="C598" s="506"/>
      <c r="D598" s="506"/>
      <c r="E598" s="506"/>
      <c r="F598" s="506"/>
      <c r="G598" s="506"/>
      <c r="H598" s="507"/>
    </row>
    <row r="599" spans="1:8" ht="33.75">
      <c r="A599" s="508"/>
      <c r="B599" s="508"/>
      <c r="C599" s="508"/>
      <c r="D599" s="508"/>
      <c r="E599" s="508"/>
      <c r="F599" s="508"/>
      <c r="G599" s="508"/>
      <c r="H599" s="508"/>
    </row>
    <row r="600" spans="1:8" ht="37.5">
      <c r="A600" s="497" t="s">
        <v>162</v>
      </c>
      <c r="B600" s="497"/>
      <c r="C600" s="495" t="s">
        <v>161</v>
      </c>
      <c r="D600" s="495"/>
      <c r="E600" s="495"/>
      <c r="F600" s="497" t="s">
        <v>160</v>
      </c>
      <c r="G600" s="497"/>
      <c r="H600" s="362">
        <v>45115</v>
      </c>
    </row>
    <row r="601" spans="1:8" ht="37.5">
      <c r="A601" s="497" t="s">
        <v>159</v>
      </c>
      <c r="B601" s="497"/>
      <c r="C601" s="495"/>
      <c r="D601" s="495"/>
      <c r="E601" s="495"/>
      <c r="F601" s="497" t="s">
        <v>158</v>
      </c>
      <c r="G601" s="497"/>
      <c r="H601" s="363"/>
    </row>
    <row r="602" spans="1:8" ht="37.5">
      <c r="A602" s="497" t="s">
        <v>157</v>
      </c>
      <c r="B602" s="497"/>
      <c r="C602" s="495"/>
      <c r="D602" s="495"/>
      <c r="E602" s="495"/>
      <c r="F602" s="498" t="s">
        <v>156</v>
      </c>
      <c r="G602" s="498"/>
      <c r="H602" s="364"/>
    </row>
    <row r="603" spans="1:8" ht="37.5">
      <c r="A603" s="495" t="s">
        <v>155</v>
      </c>
      <c r="B603" s="496" t="s">
        <v>119</v>
      </c>
      <c r="C603" s="496" t="s">
        <v>120</v>
      </c>
      <c r="D603" s="496" t="s">
        <v>154</v>
      </c>
      <c r="E603" s="496"/>
      <c r="F603" s="496"/>
      <c r="G603" s="496"/>
      <c r="H603" s="495" t="s">
        <v>153</v>
      </c>
    </row>
    <row r="604" spans="1:8" ht="37.5">
      <c r="A604" s="495"/>
      <c r="B604" s="496"/>
      <c r="C604" s="496"/>
      <c r="D604" s="365" t="s">
        <v>7</v>
      </c>
      <c r="E604" s="365" t="s">
        <v>152</v>
      </c>
      <c r="F604" s="365" t="s">
        <v>173</v>
      </c>
      <c r="G604" s="365" t="s">
        <v>151</v>
      </c>
      <c r="H604" s="495"/>
    </row>
    <row r="605" spans="1:8" ht="41.25">
      <c r="A605" s="299"/>
      <c r="B605" s="298" t="s">
        <v>146</v>
      </c>
      <c r="C605" s="365"/>
      <c r="D605" s="365"/>
      <c r="E605" s="365"/>
      <c r="F605" s="365"/>
      <c r="G605" s="365"/>
      <c r="H605" s="366"/>
    </row>
    <row r="606" spans="1:8" ht="37.5">
      <c r="A606" s="378"/>
      <c r="B606" s="315"/>
      <c r="C606" s="377"/>
      <c r="D606" s="365"/>
      <c r="E606" s="365"/>
      <c r="F606" s="365"/>
      <c r="G606" s="365"/>
      <c r="H606" s="366"/>
    </row>
    <row r="607" spans="1:8" ht="349.5" customHeight="1">
      <c r="A607" s="346">
        <v>10</v>
      </c>
      <c r="B607" s="300" t="s">
        <v>50</v>
      </c>
      <c r="C607" s="309"/>
      <c r="D607" s="365"/>
      <c r="E607" s="365"/>
      <c r="F607" s="365"/>
      <c r="G607" s="365"/>
      <c r="H607" s="366"/>
    </row>
    <row r="608" spans="1:8" ht="47.25" customHeight="1">
      <c r="A608" s="309"/>
      <c r="B608" s="390" t="s">
        <v>181</v>
      </c>
      <c r="C608" s="309"/>
      <c r="D608" s="365"/>
      <c r="E608" s="365"/>
      <c r="F608" s="365"/>
      <c r="G608" s="365"/>
      <c r="H608" s="366"/>
    </row>
    <row r="609" spans="1:8" ht="47.25" customHeight="1">
      <c r="A609" s="309"/>
      <c r="B609" s="308" t="s">
        <v>188</v>
      </c>
      <c r="C609" s="309"/>
      <c r="D609" s="310">
        <v>2</v>
      </c>
      <c r="E609" s="310">
        <v>1.1599999999999999</v>
      </c>
      <c r="F609" s="310">
        <v>0.83</v>
      </c>
      <c r="G609" s="310">
        <v>20</v>
      </c>
      <c r="H609" s="311">
        <f t="shared" ref="H609" si="26">(E609+F609)*D609*G609</f>
        <v>79.599999999999994</v>
      </c>
    </row>
    <row r="610" spans="1:8" ht="47.25" customHeight="1">
      <c r="A610" s="309"/>
      <c r="B610" s="308" t="s">
        <v>215</v>
      </c>
      <c r="C610" s="309"/>
      <c r="D610" s="310">
        <v>1</v>
      </c>
      <c r="E610" s="310">
        <v>1.1599999999999999</v>
      </c>
      <c r="F610" s="310">
        <v>0.83</v>
      </c>
      <c r="G610" s="310">
        <v>0</v>
      </c>
      <c r="H610" s="311">
        <v>0.97</v>
      </c>
    </row>
    <row r="611" spans="1:8" ht="47.25" customHeight="1">
      <c r="A611" s="309"/>
      <c r="B611" s="308" t="s">
        <v>182</v>
      </c>
      <c r="C611" s="309"/>
      <c r="D611" s="310">
        <v>2</v>
      </c>
      <c r="E611" s="310">
        <v>1</v>
      </c>
      <c r="F611" s="310">
        <v>0.33</v>
      </c>
      <c r="G611" s="310">
        <v>0.5</v>
      </c>
      <c r="H611" s="311">
        <f t="shared" ref="H611:H616" si="27">(E611+F611)*D611*G611</f>
        <v>1.33</v>
      </c>
    </row>
    <row r="612" spans="1:8" ht="47.25" customHeight="1">
      <c r="A612" s="309"/>
      <c r="B612" s="308" t="s">
        <v>183</v>
      </c>
      <c r="C612" s="309"/>
      <c r="D612" s="310">
        <v>2</v>
      </c>
      <c r="E612" s="310">
        <v>1</v>
      </c>
      <c r="F612" s="310">
        <v>0.33</v>
      </c>
      <c r="G612" s="310">
        <v>0.33</v>
      </c>
      <c r="H612" s="311">
        <f t="shared" si="27"/>
        <v>0.87780000000000014</v>
      </c>
    </row>
    <row r="613" spans="1:8" ht="47.25" customHeight="1">
      <c r="A613" s="309"/>
      <c r="B613" s="308" t="s">
        <v>219</v>
      </c>
      <c r="C613" s="312"/>
      <c r="D613" s="310">
        <v>2</v>
      </c>
      <c r="E613" s="310">
        <v>1</v>
      </c>
      <c r="F613" s="310">
        <v>0.33</v>
      </c>
      <c r="G613" s="310">
        <v>1.54</v>
      </c>
      <c r="H613" s="311">
        <f t="shared" si="27"/>
        <v>4.0964</v>
      </c>
    </row>
    <row r="614" spans="1:8" ht="47.25" customHeight="1">
      <c r="A614" s="309"/>
      <c r="B614" s="308" t="s">
        <v>183</v>
      </c>
      <c r="C614" s="309"/>
      <c r="D614" s="310">
        <v>2</v>
      </c>
      <c r="E614" s="310">
        <v>1</v>
      </c>
      <c r="F614" s="310">
        <v>0.33</v>
      </c>
      <c r="G614" s="310">
        <v>3.83</v>
      </c>
      <c r="H614" s="311">
        <f t="shared" si="27"/>
        <v>10.187800000000001</v>
      </c>
    </row>
    <row r="615" spans="1:8" ht="47.25" customHeight="1">
      <c r="A615" s="309"/>
      <c r="B615" s="308" t="s">
        <v>219</v>
      </c>
      <c r="C615" s="312"/>
      <c r="D615" s="310">
        <v>2</v>
      </c>
      <c r="E615" s="310">
        <v>1</v>
      </c>
      <c r="F615" s="310">
        <v>0.33</v>
      </c>
      <c r="G615" s="310">
        <v>1.54</v>
      </c>
      <c r="H615" s="311">
        <f t="shared" si="27"/>
        <v>4.0964</v>
      </c>
    </row>
    <row r="616" spans="1:8" ht="47.25" customHeight="1">
      <c r="A616" s="309"/>
      <c r="B616" s="308" t="s">
        <v>183</v>
      </c>
      <c r="C616" s="309"/>
      <c r="D616" s="310">
        <v>2</v>
      </c>
      <c r="E616" s="310">
        <v>1</v>
      </c>
      <c r="F616" s="310">
        <v>0.33</v>
      </c>
      <c r="G616" s="310">
        <v>2.33</v>
      </c>
      <c r="H616" s="311">
        <f t="shared" si="27"/>
        <v>6.1978000000000009</v>
      </c>
    </row>
    <row r="617" spans="1:8" ht="47.25" customHeight="1">
      <c r="A617" s="309"/>
      <c r="B617" s="308" t="s">
        <v>184</v>
      </c>
      <c r="C617" s="309"/>
      <c r="D617" s="310">
        <v>1</v>
      </c>
      <c r="E617" s="310">
        <v>1</v>
      </c>
      <c r="F617" s="310">
        <v>0.33</v>
      </c>
      <c r="G617" s="310">
        <v>0</v>
      </c>
      <c r="H617" s="311">
        <v>0.33</v>
      </c>
    </row>
    <row r="618" spans="1:8" ht="47.25" customHeight="1">
      <c r="A618" s="309"/>
      <c r="B618" s="308" t="s">
        <v>220</v>
      </c>
      <c r="C618" s="309"/>
      <c r="D618" s="310">
        <v>2</v>
      </c>
      <c r="E618" s="310">
        <v>0.66</v>
      </c>
      <c r="F618" s="310">
        <v>0.5</v>
      </c>
      <c r="G618" s="310">
        <v>0.5</v>
      </c>
      <c r="H618" s="311">
        <f t="shared" ref="H618:H619" si="28">(E618+F618)*D618*G618</f>
        <v>1.1600000000000001</v>
      </c>
    </row>
    <row r="619" spans="1:8" ht="47.25" customHeight="1">
      <c r="A619" s="309"/>
      <c r="B619" s="308" t="s">
        <v>221</v>
      </c>
      <c r="C619" s="309"/>
      <c r="D619" s="310">
        <v>2</v>
      </c>
      <c r="E619" s="310">
        <v>0.66</v>
      </c>
      <c r="F619" s="310">
        <v>0.5</v>
      </c>
      <c r="G619" s="310">
        <v>5.91</v>
      </c>
      <c r="H619" s="311">
        <f t="shared" si="28"/>
        <v>13.711200000000002</v>
      </c>
    </row>
    <row r="620" spans="1:8" ht="47.25" customHeight="1">
      <c r="A620" s="309"/>
      <c r="B620" s="308" t="s">
        <v>222</v>
      </c>
      <c r="C620" s="309"/>
      <c r="D620" s="310">
        <v>1</v>
      </c>
      <c r="E620" s="310">
        <v>0.66</v>
      </c>
      <c r="F620" s="310">
        <v>0.5</v>
      </c>
      <c r="G620" s="310">
        <v>0</v>
      </c>
      <c r="H620" s="311">
        <v>0.33</v>
      </c>
    </row>
    <row r="621" spans="1:8" ht="47.25" customHeight="1">
      <c r="A621" s="309"/>
      <c r="B621" s="308" t="s">
        <v>190</v>
      </c>
      <c r="C621" s="309"/>
      <c r="D621" s="310">
        <v>2</v>
      </c>
      <c r="E621" s="310">
        <v>0.66</v>
      </c>
      <c r="F621" s="310">
        <v>0.33</v>
      </c>
      <c r="G621" s="310">
        <v>0.5</v>
      </c>
      <c r="H621" s="311">
        <f t="shared" ref="H621:H622" si="29">(E621+F621)*D621*G621</f>
        <v>0.99</v>
      </c>
    </row>
    <row r="622" spans="1:8" ht="47.25" customHeight="1">
      <c r="A622" s="309"/>
      <c r="B622" s="308" t="s">
        <v>191</v>
      </c>
      <c r="C622" s="309"/>
      <c r="D622" s="310">
        <v>2</v>
      </c>
      <c r="E622" s="310">
        <v>0.66</v>
      </c>
      <c r="F622" s="310">
        <v>0.33</v>
      </c>
      <c r="G622" s="310">
        <v>7.83</v>
      </c>
      <c r="H622" s="311">
        <f t="shared" si="29"/>
        <v>15.503399999999999</v>
      </c>
    </row>
    <row r="623" spans="1:8" ht="47.25" customHeight="1">
      <c r="A623" s="309"/>
      <c r="B623" s="308" t="s">
        <v>192</v>
      </c>
      <c r="C623" s="309"/>
      <c r="D623" s="310">
        <v>1</v>
      </c>
      <c r="E623" s="310">
        <v>0.66</v>
      </c>
      <c r="F623" s="310">
        <v>0.33</v>
      </c>
      <c r="G623" s="310">
        <v>0</v>
      </c>
      <c r="H623" s="311">
        <v>0.22</v>
      </c>
    </row>
    <row r="624" spans="1:8" ht="47.25" customHeight="1">
      <c r="A624" s="309"/>
      <c r="B624" s="308" t="s">
        <v>190</v>
      </c>
      <c r="C624" s="309"/>
      <c r="D624" s="310">
        <v>2</v>
      </c>
      <c r="E624" s="310">
        <v>0.66</v>
      </c>
      <c r="F624" s="310">
        <v>0.33</v>
      </c>
      <c r="G624" s="310">
        <v>0.5</v>
      </c>
      <c r="H624" s="311">
        <f t="shared" ref="H624:H625" si="30">(E624+F624)*D624*G624</f>
        <v>0.99</v>
      </c>
    </row>
    <row r="625" spans="1:8" ht="47.25" customHeight="1">
      <c r="A625" s="309"/>
      <c r="B625" s="308" t="s">
        <v>191</v>
      </c>
      <c r="C625" s="309"/>
      <c r="D625" s="310">
        <v>2</v>
      </c>
      <c r="E625" s="310">
        <v>0.66</v>
      </c>
      <c r="F625" s="310">
        <v>0.33</v>
      </c>
      <c r="G625" s="310">
        <v>4.58</v>
      </c>
      <c r="H625" s="311">
        <f t="shared" si="30"/>
        <v>9.0684000000000005</v>
      </c>
    </row>
    <row r="626" spans="1:8" ht="47.25" customHeight="1">
      <c r="A626" s="309"/>
      <c r="B626" s="308" t="s">
        <v>192</v>
      </c>
      <c r="C626" s="309"/>
      <c r="D626" s="310">
        <v>1</v>
      </c>
      <c r="E626" s="310">
        <v>0.66</v>
      </c>
      <c r="F626" s="310">
        <v>0.33</v>
      </c>
      <c r="G626" s="310">
        <v>0</v>
      </c>
      <c r="H626" s="311">
        <v>0.22</v>
      </c>
    </row>
    <row r="627" spans="1:8" ht="47.25" customHeight="1">
      <c r="A627" s="309"/>
      <c r="B627" s="308" t="s">
        <v>223</v>
      </c>
      <c r="C627" s="309"/>
      <c r="D627" s="310">
        <v>2</v>
      </c>
      <c r="E627" s="310">
        <v>1</v>
      </c>
      <c r="F627" s="310">
        <v>0.83</v>
      </c>
      <c r="G627" s="310">
        <v>0.5</v>
      </c>
      <c r="H627" s="311">
        <f t="shared" ref="H627:H638" si="31">(E627+F627)*D627*G627</f>
        <v>1.83</v>
      </c>
    </row>
    <row r="628" spans="1:8" ht="47.25" customHeight="1">
      <c r="A628" s="309"/>
      <c r="B628" s="308" t="s">
        <v>224</v>
      </c>
      <c r="C628" s="309"/>
      <c r="D628" s="310">
        <v>2</v>
      </c>
      <c r="E628" s="310">
        <v>1</v>
      </c>
      <c r="F628" s="310">
        <v>0.83</v>
      </c>
      <c r="G628" s="310">
        <v>8.58</v>
      </c>
      <c r="H628" s="311">
        <f t="shared" si="31"/>
        <v>31.402800000000003</v>
      </c>
    </row>
    <row r="629" spans="1:8" ht="47.25" customHeight="1">
      <c r="A629" s="309"/>
      <c r="B629" s="308" t="s">
        <v>225</v>
      </c>
      <c r="C629" s="309"/>
      <c r="D629" s="310">
        <v>2</v>
      </c>
      <c r="E629" s="310">
        <v>0.91</v>
      </c>
      <c r="F629" s="310">
        <v>0.83</v>
      </c>
      <c r="G629" s="310">
        <v>1</v>
      </c>
      <c r="H629" s="311">
        <f t="shared" si="31"/>
        <v>3.48</v>
      </c>
    </row>
    <row r="630" spans="1:8" ht="47.25" customHeight="1">
      <c r="A630" s="309"/>
      <c r="B630" s="308" t="s">
        <v>226</v>
      </c>
      <c r="C630" s="309"/>
      <c r="D630" s="310">
        <v>2</v>
      </c>
      <c r="E630" s="310">
        <v>0.83</v>
      </c>
      <c r="F630" s="310">
        <v>0.83</v>
      </c>
      <c r="G630" s="310">
        <v>9</v>
      </c>
      <c r="H630" s="311">
        <f t="shared" si="31"/>
        <v>29.88</v>
      </c>
    </row>
    <row r="631" spans="1:8" ht="47.25" customHeight="1">
      <c r="A631" s="309"/>
      <c r="B631" s="308" t="s">
        <v>227</v>
      </c>
      <c r="C631" s="312"/>
      <c r="D631" s="310">
        <v>2</v>
      </c>
      <c r="E631" s="310">
        <v>0.83</v>
      </c>
      <c r="F631" s="310">
        <v>0.83</v>
      </c>
      <c r="G631" s="310">
        <v>1.41</v>
      </c>
      <c r="H631" s="311">
        <f t="shared" si="31"/>
        <v>4.6811999999999996</v>
      </c>
    </row>
    <row r="632" spans="1:8" ht="47.25" customHeight="1">
      <c r="A632" s="309"/>
      <c r="B632" s="308" t="s">
        <v>226</v>
      </c>
      <c r="C632" s="309"/>
      <c r="D632" s="310">
        <v>2</v>
      </c>
      <c r="E632" s="310">
        <v>0.83</v>
      </c>
      <c r="F632" s="310">
        <v>0.83</v>
      </c>
      <c r="G632" s="310">
        <v>34.909999999999997</v>
      </c>
      <c r="H632" s="311">
        <f t="shared" si="31"/>
        <v>115.90119999999999</v>
      </c>
    </row>
    <row r="633" spans="1:8" ht="47.25" customHeight="1">
      <c r="A633" s="309"/>
      <c r="B633" s="308" t="s">
        <v>227</v>
      </c>
      <c r="C633" s="312"/>
      <c r="D633" s="310">
        <v>2</v>
      </c>
      <c r="E633" s="310">
        <v>0.83</v>
      </c>
      <c r="F633" s="310">
        <v>0.83</v>
      </c>
      <c r="G633" s="310">
        <v>1.41</v>
      </c>
      <c r="H633" s="311">
        <f t="shared" si="31"/>
        <v>4.6811999999999996</v>
      </c>
    </row>
    <row r="634" spans="1:8" ht="47.25" customHeight="1">
      <c r="A634" s="309"/>
      <c r="B634" s="308" t="s">
        <v>226</v>
      </c>
      <c r="C634" s="309"/>
      <c r="D634" s="310">
        <v>2</v>
      </c>
      <c r="E634" s="310">
        <v>0.83</v>
      </c>
      <c r="F634" s="310">
        <v>0.83</v>
      </c>
      <c r="G634" s="310">
        <v>7.58</v>
      </c>
      <c r="H634" s="311">
        <f t="shared" si="31"/>
        <v>25.165599999999998</v>
      </c>
    </row>
    <row r="635" spans="1:8" ht="47.25" customHeight="1">
      <c r="A635" s="309"/>
      <c r="B635" s="308" t="s">
        <v>228</v>
      </c>
      <c r="C635" s="309"/>
      <c r="D635" s="310">
        <v>2</v>
      </c>
      <c r="E635" s="310">
        <v>0.83</v>
      </c>
      <c r="F635" s="310">
        <v>0.66</v>
      </c>
      <c r="G635" s="310">
        <v>1</v>
      </c>
      <c r="H635" s="311">
        <f t="shared" si="31"/>
        <v>2.98</v>
      </c>
    </row>
    <row r="636" spans="1:8" ht="47.25" customHeight="1">
      <c r="A636" s="309"/>
      <c r="B636" s="308" t="s">
        <v>229</v>
      </c>
      <c r="C636" s="309"/>
      <c r="D636" s="310">
        <v>2</v>
      </c>
      <c r="E636" s="310">
        <v>0.66</v>
      </c>
      <c r="F636" s="310">
        <v>0.66</v>
      </c>
      <c r="G636" s="310">
        <v>8.16</v>
      </c>
      <c r="H636" s="311">
        <f t="shared" si="31"/>
        <v>21.542400000000001</v>
      </c>
    </row>
    <row r="637" spans="1:8" ht="47.25" customHeight="1">
      <c r="A637" s="309"/>
      <c r="B637" s="308" t="s">
        <v>230</v>
      </c>
      <c r="C637" s="309"/>
      <c r="D637" s="310">
        <v>2</v>
      </c>
      <c r="E637" s="310">
        <v>0.66</v>
      </c>
      <c r="F637" s="310">
        <v>0.5</v>
      </c>
      <c r="G637" s="310">
        <v>1</v>
      </c>
      <c r="H637" s="311">
        <f t="shared" si="31"/>
        <v>2.3200000000000003</v>
      </c>
    </row>
    <row r="638" spans="1:8" ht="47.25" customHeight="1">
      <c r="A638" s="309"/>
      <c r="B638" s="308" t="s">
        <v>191</v>
      </c>
      <c r="C638" s="309"/>
      <c r="D638" s="310">
        <v>2</v>
      </c>
      <c r="E638" s="310">
        <v>0.66</v>
      </c>
      <c r="F638" s="310">
        <v>0.33</v>
      </c>
      <c r="G638" s="310">
        <v>5.5</v>
      </c>
      <c r="H638" s="311">
        <f t="shared" si="31"/>
        <v>10.89</v>
      </c>
    </row>
    <row r="639" spans="1:8" ht="47.25" customHeight="1">
      <c r="A639" s="309"/>
      <c r="B639" s="308" t="s">
        <v>192</v>
      </c>
      <c r="C639" s="309"/>
      <c r="D639" s="310">
        <v>1</v>
      </c>
      <c r="E639" s="310">
        <v>0.66</v>
      </c>
      <c r="F639" s="310">
        <v>0.33</v>
      </c>
      <c r="G639" s="310">
        <v>0</v>
      </c>
      <c r="H639" s="311">
        <v>0.22</v>
      </c>
    </row>
    <row r="640" spans="1:8" ht="47.25" customHeight="1">
      <c r="A640" s="309"/>
      <c r="B640" s="308" t="s">
        <v>220</v>
      </c>
      <c r="C640" s="309"/>
      <c r="D640" s="310">
        <v>2</v>
      </c>
      <c r="E640" s="310">
        <v>0.66</v>
      </c>
      <c r="F640" s="310">
        <v>0.5</v>
      </c>
      <c r="G640" s="310">
        <v>0.5</v>
      </c>
      <c r="H640" s="311">
        <f t="shared" ref="H640:H643" si="32">(E640+F640)*D640*G640</f>
        <v>1.1600000000000001</v>
      </c>
    </row>
    <row r="641" spans="1:8" ht="47.25" customHeight="1">
      <c r="A641" s="309"/>
      <c r="B641" s="308" t="s">
        <v>221</v>
      </c>
      <c r="C641" s="309"/>
      <c r="D641" s="310">
        <v>2</v>
      </c>
      <c r="E641" s="310">
        <v>0.66</v>
      </c>
      <c r="F641" s="310">
        <v>0.5</v>
      </c>
      <c r="G641" s="310">
        <v>4.66</v>
      </c>
      <c r="H641" s="311">
        <f t="shared" si="32"/>
        <v>10.811200000000001</v>
      </c>
    </row>
    <row r="642" spans="1:8" ht="47.25" customHeight="1">
      <c r="A642" s="309"/>
      <c r="B642" s="308" t="s">
        <v>231</v>
      </c>
      <c r="C642" s="309"/>
      <c r="D642" s="310">
        <v>2</v>
      </c>
      <c r="E642" s="310">
        <v>0.57999999999999996</v>
      </c>
      <c r="F642" s="310">
        <v>0.5</v>
      </c>
      <c r="G642" s="310">
        <v>1</v>
      </c>
      <c r="H642" s="311">
        <f t="shared" si="32"/>
        <v>2.16</v>
      </c>
    </row>
    <row r="643" spans="1:8" ht="47.25" customHeight="1">
      <c r="A643" s="309"/>
      <c r="B643" s="308" t="s">
        <v>191</v>
      </c>
      <c r="C643" s="309"/>
      <c r="D643" s="310">
        <v>2</v>
      </c>
      <c r="E643" s="310">
        <v>0.66</v>
      </c>
      <c r="F643" s="310">
        <v>0.33</v>
      </c>
      <c r="G643" s="310">
        <v>8.91</v>
      </c>
      <c r="H643" s="311">
        <f t="shared" si="32"/>
        <v>17.6418</v>
      </c>
    </row>
    <row r="644" spans="1:8" ht="47.25" customHeight="1">
      <c r="A644" s="309"/>
      <c r="B644" s="308" t="s">
        <v>192</v>
      </c>
      <c r="C644" s="309"/>
      <c r="D644" s="310">
        <v>1</v>
      </c>
      <c r="E644" s="310">
        <v>0.66</v>
      </c>
      <c r="F644" s="310">
        <v>0.33</v>
      </c>
      <c r="G644" s="310">
        <v>0</v>
      </c>
      <c r="H644" s="311">
        <v>0.22</v>
      </c>
    </row>
    <row r="645" spans="1:8" ht="47.25" customHeight="1">
      <c r="A645" s="309"/>
      <c r="B645" s="308" t="s">
        <v>220</v>
      </c>
      <c r="C645" s="309"/>
      <c r="D645" s="310">
        <v>2</v>
      </c>
      <c r="E645" s="310">
        <v>0.66</v>
      </c>
      <c r="F645" s="310">
        <v>0.5</v>
      </c>
      <c r="G645" s="310">
        <v>0.5</v>
      </c>
      <c r="H645" s="311">
        <f t="shared" ref="H645:H648" si="33">(E645+F645)*D645*G645</f>
        <v>1.1600000000000001</v>
      </c>
    </row>
    <row r="646" spans="1:8" ht="47.25" customHeight="1">
      <c r="A646" s="309"/>
      <c r="B646" s="308" t="s">
        <v>221</v>
      </c>
      <c r="C646" s="309"/>
      <c r="D646" s="310">
        <v>2</v>
      </c>
      <c r="E646" s="310">
        <v>0.66</v>
      </c>
      <c r="F646" s="310">
        <v>0.5</v>
      </c>
      <c r="G646" s="310">
        <v>6.33</v>
      </c>
      <c r="H646" s="311">
        <f t="shared" si="33"/>
        <v>14.685600000000003</v>
      </c>
    </row>
    <row r="647" spans="1:8" ht="47.25" customHeight="1">
      <c r="A647" s="309"/>
      <c r="B647" s="308" t="s">
        <v>231</v>
      </c>
      <c r="C647" s="309"/>
      <c r="D647" s="310">
        <v>2</v>
      </c>
      <c r="E647" s="310">
        <v>0.57999999999999996</v>
      </c>
      <c r="F647" s="310">
        <v>0.5</v>
      </c>
      <c r="G647" s="310">
        <v>1</v>
      </c>
      <c r="H647" s="311">
        <f t="shared" si="33"/>
        <v>2.16</v>
      </c>
    </row>
    <row r="648" spans="1:8" ht="47.25" customHeight="1">
      <c r="A648" s="309"/>
      <c r="B648" s="308" t="s">
        <v>191</v>
      </c>
      <c r="C648" s="309"/>
      <c r="D648" s="310">
        <v>2</v>
      </c>
      <c r="E648" s="310">
        <v>0.66</v>
      </c>
      <c r="F648" s="310">
        <v>0.33</v>
      </c>
      <c r="G648" s="310">
        <v>6.66</v>
      </c>
      <c r="H648" s="311">
        <f t="shared" si="33"/>
        <v>13.1868</v>
      </c>
    </row>
    <row r="649" spans="1:8" ht="47.25" customHeight="1">
      <c r="A649" s="309"/>
      <c r="B649" s="308" t="s">
        <v>192</v>
      </c>
      <c r="C649" s="309"/>
      <c r="D649" s="310">
        <v>1</v>
      </c>
      <c r="E649" s="310">
        <v>0.66</v>
      </c>
      <c r="F649" s="310">
        <v>0.33</v>
      </c>
      <c r="G649" s="310">
        <v>0</v>
      </c>
      <c r="H649" s="311">
        <v>0.22</v>
      </c>
    </row>
    <row r="650" spans="1:8" ht="47.25" customHeight="1">
      <c r="A650" s="309"/>
      <c r="B650" s="308" t="s">
        <v>220</v>
      </c>
      <c r="C650" s="309"/>
      <c r="D650" s="310">
        <v>2</v>
      </c>
      <c r="E650" s="310">
        <v>0.66</v>
      </c>
      <c r="F650" s="310">
        <v>0.5</v>
      </c>
      <c r="G650" s="310">
        <v>0.5</v>
      </c>
      <c r="H650" s="311">
        <f t="shared" ref="H650:H651" si="34">(E650+F650)*D650*G650</f>
        <v>1.1600000000000001</v>
      </c>
    </row>
    <row r="651" spans="1:8" ht="47.25" customHeight="1">
      <c r="A651" s="309"/>
      <c r="B651" s="308" t="s">
        <v>221</v>
      </c>
      <c r="C651" s="309"/>
      <c r="D651" s="310">
        <v>2</v>
      </c>
      <c r="E651" s="310">
        <v>0.66</v>
      </c>
      <c r="F651" s="310">
        <v>0.5</v>
      </c>
      <c r="G651" s="310">
        <v>0.83</v>
      </c>
      <c r="H651" s="311">
        <f t="shared" si="34"/>
        <v>1.9256000000000002</v>
      </c>
    </row>
    <row r="652" spans="1:8" ht="47.25" customHeight="1">
      <c r="A652" s="309"/>
      <c r="B652" s="308" t="s">
        <v>222</v>
      </c>
      <c r="C652" s="309"/>
      <c r="D652" s="310">
        <v>1</v>
      </c>
      <c r="E652" s="310">
        <v>0.66</v>
      </c>
      <c r="F652" s="310">
        <v>0.5</v>
      </c>
      <c r="G652" s="310">
        <v>0</v>
      </c>
      <c r="H652" s="311">
        <v>0.33</v>
      </c>
    </row>
    <row r="653" spans="1:8" ht="47.25" customHeight="1">
      <c r="A653" s="309"/>
      <c r="B653" s="308" t="s">
        <v>232</v>
      </c>
      <c r="C653" s="309"/>
      <c r="D653" s="310">
        <v>2</v>
      </c>
      <c r="E653" s="310">
        <v>1.1599999999999999</v>
      </c>
      <c r="F653" s="310">
        <v>0.66</v>
      </c>
      <c r="G653" s="310">
        <v>19.329999999999998</v>
      </c>
      <c r="H653" s="311">
        <f t="shared" ref="H653:H663" si="35">(E653+F653)*D653*G653</f>
        <v>70.361199999999982</v>
      </c>
    </row>
    <row r="654" spans="1:8" ht="47.25" customHeight="1">
      <c r="A654" s="309"/>
      <c r="B654" s="308" t="s">
        <v>233</v>
      </c>
      <c r="C654" s="312"/>
      <c r="D654" s="310">
        <v>2</v>
      </c>
      <c r="E654" s="310">
        <v>1.1599999999999999</v>
      </c>
      <c r="F654" s="310">
        <v>0.66</v>
      </c>
      <c r="G654" s="310">
        <v>0.95</v>
      </c>
      <c r="H654" s="311">
        <f t="shared" si="35"/>
        <v>3.4579999999999997</v>
      </c>
    </row>
    <row r="655" spans="1:8" ht="47.25" customHeight="1">
      <c r="A655" s="309"/>
      <c r="B655" s="308" t="s">
        <v>232</v>
      </c>
      <c r="C655" s="309"/>
      <c r="D655" s="310">
        <v>2</v>
      </c>
      <c r="E655" s="310">
        <v>1.1599999999999999</v>
      </c>
      <c r="F655" s="310">
        <v>0.66</v>
      </c>
      <c r="G655" s="310">
        <v>1</v>
      </c>
      <c r="H655" s="311">
        <f t="shared" si="35"/>
        <v>3.6399999999999997</v>
      </c>
    </row>
    <row r="656" spans="1:8" ht="47.25" customHeight="1">
      <c r="A656" s="309"/>
      <c r="B656" s="308" t="s">
        <v>233</v>
      </c>
      <c r="C656" s="312"/>
      <c r="D656" s="310">
        <v>2</v>
      </c>
      <c r="E656" s="310">
        <v>1.1599999999999999</v>
      </c>
      <c r="F656" s="310">
        <v>0.66</v>
      </c>
      <c r="G656" s="310">
        <v>0.95</v>
      </c>
      <c r="H656" s="311">
        <f t="shared" si="35"/>
        <v>3.4579999999999997</v>
      </c>
    </row>
    <row r="657" spans="1:8" ht="47.25" customHeight="1">
      <c r="A657" s="309"/>
      <c r="B657" s="308" t="s">
        <v>232</v>
      </c>
      <c r="C657" s="309"/>
      <c r="D657" s="310">
        <v>2</v>
      </c>
      <c r="E657" s="310">
        <v>1.1599999999999999</v>
      </c>
      <c r="F657" s="310">
        <v>0.66</v>
      </c>
      <c r="G657" s="310">
        <v>3.08</v>
      </c>
      <c r="H657" s="311">
        <f t="shared" si="35"/>
        <v>11.2112</v>
      </c>
    </row>
    <row r="658" spans="1:8" ht="47.25" customHeight="1">
      <c r="A658" s="309"/>
      <c r="B658" s="308" t="s">
        <v>233</v>
      </c>
      <c r="C658" s="312"/>
      <c r="D658" s="310">
        <v>2</v>
      </c>
      <c r="E658" s="310">
        <v>1.1599999999999999</v>
      </c>
      <c r="F658" s="310">
        <v>0.66</v>
      </c>
      <c r="G658" s="310">
        <v>0.95</v>
      </c>
      <c r="H658" s="311">
        <f t="shared" si="35"/>
        <v>3.4579999999999997</v>
      </c>
    </row>
    <row r="659" spans="1:8" ht="47.25" customHeight="1">
      <c r="A659" s="309"/>
      <c r="B659" s="308" t="s">
        <v>232</v>
      </c>
      <c r="C659" s="309"/>
      <c r="D659" s="310">
        <v>2</v>
      </c>
      <c r="E659" s="310">
        <v>1.1599999999999999</v>
      </c>
      <c r="F659" s="310">
        <v>0.66</v>
      </c>
      <c r="G659" s="310">
        <v>1</v>
      </c>
      <c r="H659" s="311">
        <f t="shared" si="35"/>
        <v>3.6399999999999997</v>
      </c>
    </row>
    <row r="660" spans="1:8" ht="47.25" customHeight="1">
      <c r="A660" s="309"/>
      <c r="B660" s="308" t="s">
        <v>233</v>
      </c>
      <c r="C660" s="312"/>
      <c r="D660" s="310">
        <v>2</v>
      </c>
      <c r="E660" s="310">
        <v>1.1599999999999999</v>
      </c>
      <c r="F660" s="310">
        <v>0.66</v>
      </c>
      <c r="G660" s="310">
        <v>0.95</v>
      </c>
      <c r="H660" s="311">
        <f t="shared" si="35"/>
        <v>3.4579999999999997</v>
      </c>
    </row>
    <row r="661" spans="1:8" ht="47.25" customHeight="1">
      <c r="A661" s="309"/>
      <c r="B661" s="308" t="s">
        <v>232</v>
      </c>
      <c r="C661" s="309"/>
      <c r="D661" s="310">
        <v>2</v>
      </c>
      <c r="E661" s="310">
        <v>1.1599999999999999</v>
      </c>
      <c r="F661" s="310">
        <v>0.66</v>
      </c>
      <c r="G661" s="310">
        <v>6.5</v>
      </c>
      <c r="H661" s="311">
        <f t="shared" si="35"/>
        <v>23.659999999999997</v>
      </c>
    </row>
    <row r="662" spans="1:8" ht="47.25" customHeight="1">
      <c r="A662" s="309"/>
      <c r="B662" s="308" t="s">
        <v>194</v>
      </c>
      <c r="C662" s="309"/>
      <c r="D662" s="310">
        <v>2</v>
      </c>
      <c r="E662" s="310">
        <v>0.91</v>
      </c>
      <c r="F662" s="310">
        <v>0.75</v>
      </c>
      <c r="G662" s="310">
        <v>1</v>
      </c>
      <c r="H662" s="311">
        <f t="shared" si="35"/>
        <v>3.3200000000000003</v>
      </c>
    </row>
    <row r="663" spans="1:8" ht="47.25" customHeight="1">
      <c r="A663" s="309"/>
      <c r="B663" s="308" t="s">
        <v>234</v>
      </c>
      <c r="C663" s="309"/>
      <c r="D663" s="310">
        <v>2</v>
      </c>
      <c r="E663" s="310">
        <v>1.1599999999999999</v>
      </c>
      <c r="F663" s="310">
        <v>0.33</v>
      </c>
      <c r="G663" s="310">
        <v>9.33</v>
      </c>
      <c r="H663" s="311">
        <f t="shared" si="35"/>
        <v>27.8034</v>
      </c>
    </row>
    <row r="664" spans="1:8" ht="47.25" customHeight="1">
      <c r="A664" s="309"/>
      <c r="B664" s="308" t="s">
        <v>235</v>
      </c>
      <c r="C664" s="309"/>
      <c r="D664" s="310">
        <v>1</v>
      </c>
      <c r="E664" s="310">
        <v>1.1599999999999999</v>
      </c>
      <c r="F664" s="310">
        <v>0.33</v>
      </c>
      <c r="G664" s="310">
        <v>0</v>
      </c>
      <c r="H664" s="311">
        <v>0.89</v>
      </c>
    </row>
    <row r="665" spans="1:8" ht="37.5">
      <c r="A665" s="301"/>
      <c r="B665" s="313"/>
      <c r="C665" s="309"/>
      <c r="D665" s="310"/>
      <c r="E665" s="310"/>
      <c r="F665" s="310"/>
      <c r="G665" s="310"/>
      <c r="H665" s="311"/>
    </row>
    <row r="666" spans="1:8" s="373" customFormat="1" ht="57.75" customHeight="1">
      <c r="A666" s="408"/>
      <c r="B666" s="369" t="s">
        <v>145</v>
      </c>
      <c r="C666" s="375" t="s">
        <v>218</v>
      </c>
      <c r="D666" s="369"/>
      <c r="E666" s="376"/>
      <c r="F666" s="376"/>
      <c r="G666" s="376"/>
      <c r="H666" s="355">
        <f>SUM(H609:H665)</f>
        <v>630.03239999999994</v>
      </c>
    </row>
    <row r="667" spans="1:8" ht="37.5">
      <c r="A667" s="316"/>
      <c r="B667" s="317"/>
      <c r="C667" s="318"/>
      <c r="D667" s="317"/>
      <c r="E667" s="319"/>
      <c r="F667" s="319"/>
      <c r="G667" s="319"/>
      <c r="H667" s="407"/>
    </row>
    <row r="668" spans="1:8" ht="60">
      <c r="A668" s="499" t="s">
        <v>164</v>
      </c>
      <c r="B668" s="500"/>
      <c r="C668" s="500"/>
      <c r="D668" s="500"/>
      <c r="E668" s="500"/>
      <c r="F668" s="500"/>
      <c r="G668" s="500"/>
      <c r="H668" s="501"/>
    </row>
    <row r="669" spans="1:8" s="373" customFormat="1" ht="45">
      <c r="A669" s="502" t="s">
        <v>163</v>
      </c>
      <c r="B669" s="503"/>
      <c r="C669" s="503"/>
      <c r="D669" s="503"/>
      <c r="E669" s="503"/>
      <c r="F669" s="503"/>
      <c r="G669" s="503"/>
      <c r="H669" s="504"/>
    </row>
    <row r="670" spans="1:8" ht="35.25">
      <c r="A670" s="505"/>
      <c r="B670" s="506"/>
      <c r="C670" s="506"/>
      <c r="D670" s="506"/>
      <c r="E670" s="506"/>
      <c r="F670" s="506"/>
      <c r="G670" s="506"/>
      <c r="H670" s="507"/>
    </row>
    <row r="671" spans="1:8" ht="33.75">
      <c r="A671" s="508"/>
      <c r="B671" s="508"/>
      <c r="C671" s="508"/>
      <c r="D671" s="508"/>
      <c r="E671" s="508"/>
      <c r="F671" s="508"/>
      <c r="G671" s="508"/>
      <c r="H671" s="508"/>
    </row>
    <row r="672" spans="1:8" ht="37.5">
      <c r="A672" s="497" t="s">
        <v>162</v>
      </c>
      <c r="B672" s="497"/>
      <c r="C672" s="495" t="s">
        <v>161</v>
      </c>
      <c r="D672" s="495"/>
      <c r="E672" s="495"/>
      <c r="F672" s="497" t="s">
        <v>160</v>
      </c>
      <c r="G672" s="497"/>
      <c r="H672" s="362">
        <v>45119</v>
      </c>
    </row>
    <row r="673" spans="1:8" ht="37.5">
      <c r="A673" s="497" t="s">
        <v>159</v>
      </c>
      <c r="B673" s="497"/>
      <c r="C673" s="495"/>
      <c r="D673" s="495"/>
      <c r="E673" s="495"/>
      <c r="F673" s="497" t="s">
        <v>158</v>
      </c>
      <c r="G673" s="497"/>
      <c r="H673" s="363"/>
    </row>
    <row r="674" spans="1:8" ht="37.5">
      <c r="A674" s="497" t="s">
        <v>157</v>
      </c>
      <c r="B674" s="497"/>
      <c r="C674" s="495"/>
      <c r="D674" s="495"/>
      <c r="E674" s="495"/>
      <c r="F674" s="498" t="s">
        <v>156</v>
      </c>
      <c r="G674" s="498"/>
      <c r="H674" s="364"/>
    </row>
    <row r="675" spans="1:8" ht="37.5">
      <c r="A675" s="495" t="s">
        <v>155</v>
      </c>
      <c r="B675" s="496" t="s">
        <v>119</v>
      </c>
      <c r="C675" s="496" t="s">
        <v>120</v>
      </c>
      <c r="D675" s="496" t="s">
        <v>154</v>
      </c>
      <c r="E675" s="496"/>
      <c r="F675" s="496"/>
      <c r="G675" s="496"/>
      <c r="H675" s="495" t="s">
        <v>153</v>
      </c>
    </row>
    <row r="676" spans="1:8" ht="37.5">
      <c r="A676" s="495"/>
      <c r="B676" s="496"/>
      <c r="C676" s="496"/>
      <c r="D676" s="365" t="s">
        <v>7</v>
      </c>
      <c r="E676" s="365" t="s">
        <v>152</v>
      </c>
      <c r="F676" s="365" t="s">
        <v>173</v>
      </c>
      <c r="G676" s="365" t="s">
        <v>151</v>
      </c>
      <c r="H676" s="495"/>
    </row>
    <row r="677" spans="1:8" ht="41.25">
      <c r="A677" s="299"/>
      <c r="B677" s="298" t="s">
        <v>149</v>
      </c>
      <c r="C677" s="365"/>
      <c r="D677" s="365"/>
      <c r="E677" s="365"/>
      <c r="F677" s="365"/>
      <c r="G677" s="365"/>
      <c r="H677" s="366"/>
    </row>
    <row r="678" spans="1:8" ht="37.5">
      <c r="A678" s="378"/>
      <c r="B678" s="315"/>
      <c r="C678" s="377"/>
      <c r="D678" s="365"/>
      <c r="E678" s="365"/>
      <c r="F678" s="365"/>
      <c r="G678" s="365"/>
      <c r="H678" s="366"/>
    </row>
    <row r="679" spans="1:8" ht="221.25" customHeight="1">
      <c r="A679" s="346">
        <v>11</v>
      </c>
      <c r="B679" s="300" t="s">
        <v>51</v>
      </c>
      <c r="C679" s="309"/>
      <c r="D679" s="365"/>
      <c r="E679" s="365"/>
      <c r="F679" s="365"/>
      <c r="G679" s="365"/>
      <c r="H679" s="366"/>
    </row>
    <row r="680" spans="1:8" ht="57" customHeight="1">
      <c r="A680" s="309"/>
      <c r="B680" s="390" t="s">
        <v>181</v>
      </c>
      <c r="C680" s="309"/>
      <c r="D680" s="365"/>
      <c r="E680" s="365"/>
      <c r="F680" s="365"/>
      <c r="G680" s="365"/>
      <c r="H680" s="366"/>
    </row>
    <row r="681" spans="1:8" ht="47.25" customHeight="1">
      <c r="A681" s="309"/>
      <c r="B681" s="308" t="s">
        <v>236</v>
      </c>
      <c r="C681" s="309"/>
      <c r="D681" s="310">
        <v>2</v>
      </c>
      <c r="E681" s="310">
        <v>1.1599999999999999</v>
      </c>
      <c r="F681" s="310">
        <v>0.5</v>
      </c>
      <c r="G681" s="310">
        <v>0.5</v>
      </c>
      <c r="H681" s="311">
        <f t="shared" ref="H681:H682" si="36">(E681+F681)*D681*G681</f>
        <v>1.66</v>
      </c>
    </row>
    <row r="682" spans="1:8" ht="47.25" customHeight="1">
      <c r="A682" s="309"/>
      <c r="B682" s="308" t="s">
        <v>237</v>
      </c>
      <c r="C682" s="309"/>
      <c r="D682" s="310">
        <v>2</v>
      </c>
      <c r="E682" s="310">
        <v>1.1599999999999999</v>
      </c>
      <c r="F682" s="310">
        <v>0.5</v>
      </c>
      <c r="G682" s="310">
        <v>11.08</v>
      </c>
      <c r="H682" s="311">
        <f t="shared" si="36"/>
        <v>36.785599999999995</v>
      </c>
    </row>
    <row r="683" spans="1:8" ht="47.25" customHeight="1">
      <c r="A683" s="309"/>
      <c r="B683" s="308" t="s">
        <v>238</v>
      </c>
      <c r="C683" s="309"/>
      <c r="D683" s="310">
        <v>1</v>
      </c>
      <c r="E683" s="310">
        <v>1.1599999999999999</v>
      </c>
      <c r="F683" s="310">
        <v>0.5</v>
      </c>
      <c r="G683" s="310">
        <v>0</v>
      </c>
      <c r="H683" s="311">
        <v>0.57999999999999996</v>
      </c>
    </row>
    <row r="684" spans="1:8" ht="47.25" customHeight="1">
      <c r="A684" s="309"/>
      <c r="B684" s="308" t="s">
        <v>236</v>
      </c>
      <c r="C684" s="309"/>
      <c r="D684" s="310">
        <v>2</v>
      </c>
      <c r="E684" s="310">
        <v>1.1599999999999999</v>
      </c>
      <c r="F684" s="310">
        <v>0.5</v>
      </c>
      <c r="G684" s="310">
        <v>0.5</v>
      </c>
      <c r="H684" s="311">
        <f t="shared" ref="H684:H685" si="37">(E684+F684)*D684*G684</f>
        <v>1.66</v>
      </c>
    </row>
    <row r="685" spans="1:8" ht="47.25" customHeight="1">
      <c r="A685" s="309"/>
      <c r="B685" s="308" t="s">
        <v>237</v>
      </c>
      <c r="C685" s="309"/>
      <c r="D685" s="310">
        <v>2</v>
      </c>
      <c r="E685" s="310">
        <v>1.1599999999999999</v>
      </c>
      <c r="F685" s="310">
        <v>0.5</v>
      </c>
      <c r="G685" s="310">
        <v>1.75</v>
      </c>
      <c r="H685" s="311">
        <f t="shared" si="37"/>
        <v>5.81</v>
      </c>
    </row>
    <row r="686" spans="1:8" ht="47.25" customHeight="1">
      <c r="A686" s="309"/>
      <c r="B686" s="308" t="s">
        <v>238</v>
      </c>
      <c r="C686" s="309"/>
      <c r="D686" s="310">
        <v>1</v>
      </c>
      <c r="E686" s="310">
        <v>1.1599999999999999</v>
      </c>
      <c r="F686" s="310">
        <v>0.5</v>
      </c>
      <c r="G686" s="310">
        <v>0</v>
      </c>
      <c r="H686" s="311">
        <v>0.57999999999999996</v>
      </c>
    </row>
    <row r="687" spans="1:8" ht="47.25" customHeight="1">
      <c r="A687" s="309"/>
      <c r="B687" s="308" t="s">
        <v>239</v>
      </c>
      <c r="C687" s="309"/>
      <c r="D687" s="310">
        <v>2</v>
      </c>
      <c r="E687" s="310">
        <v>1.1599999999999999</v>
      </c>
      <c r="F687" s="310">
        <v>0.66</v>
      </c>
      <c r="G687" s="310">
        <v>0.5</v>
      </c>
      <c r="H687" s="311">
        <f t="shared" ref="H687:H688" si="38">(E687+F687)*D687*G687</f>
        <v>1.8199999999999998</v>
      </c>
    </row>
    <row r="688" spans="1:8" ht="47.25" customHeight="1">
      <c r="A688" s="309"/>
      <c r="B688" s="308" t="s">
        <v>232</v>
      </c>
      <c r="C688" s="309"/>
      <c r="D688" s="310">
        <v>2</v>
      </c>
      <c r="E688" s="310">
        <v>1.1599999999999999</v>
      </c>
      <c r="F688" s="310">
        <v>0.66</v>
      </c>
      <c r="G688" s="310">
        <v>10.25</v>
      </c>
      <c r="H688" s="311">
        <f t="shared" si="38"/>
        <v>37.309999999999995</v>
      </c>
    </row>
    <row r="689" spans="1:8" ht="47.25" customHeight="1">
      <c r="A689" s="309"/>
      <c r="B689" s="308" t="s">
        <v>240</v>
      </c>
      <c r="C689" s="309"/>
      <c r="D689" s="310">
        <v>1</v>
      </c>
      <c r="E689" s="310">
        <v>1.1599999999999999</v>
      </c>
      <c r="F689" s="310">
        <v>0.66</v>
      </c>
      <c r="G689" s="310">
        <v>0</v>
      </c>
      <c r="H689" s="311">
        <v>0.78</v>
      </c>
    </row>
    <row r="690" spans="1:8" ht="47.25" customHeight="1">
      <c r="A690" s="309"/>
      <c r="B690" s="308" t="s">
        <v>241</v>
      </c>
      <c r="C690" s="309"/>
      <c r="D690" s="310">
        <v>2</v>
      </c>
      <c r="E690" s="310">
        <v>1.33</v>
      </c>
      <c r="F690" s="310">
        <v>1</v>
      </c>
      <c r="G690" s="310">
        <v>6.58</v>
      </c>
      <c r="H690" s="311">
        <f t="shared" ref="H690:H692" si="39">(E690+F690)*D690*G690</f>
        <v>30.662800000000001</v>
      </c>
    </row>
    <row r="691" spans="1:8" ht="47.25" customHeight="1">
      <c r="A691" s="309"/>
      <c r="B691" s="308" t="s">
        <v>242</v>
      </c>
      <c r="C691" s="309"/>
      <c r="D691" s="310">
        <v>2</v>
      </c>
      <c r="E691" s="310">
        <v>1.1599999999999999</v>
      </c>
      <c r="F691" s="310">
        <v>0.83</v>
      </c>
      <c r="G691" s="310">
        <v>1.1599999999999999</v>
      </c>
      <c r="H691" s="311">
        <f t="shared" si="39"/>
        <v>4.6167999999999996</v>
      </c>
    </row>
    <row r="692" spans="1:8" ht="47.25" customHeight="1">
      <c r="A692" s="309"/>
      <c r="B692" s="308" t="s">
        <v>237</v>
      </c>
      <c r="C692" s="309"/>
      <c r="D692" s="310">
        <v>2</v>
      </c>
      <c r="E692" s="310">
        <v>1.1599999999999999</v>
      </c>
      <c r="F692" s="310">
        <v>0.5</v>
      </c>
      <c r="G692" s="310">
        <v>10.66</v>
      </c>
      <c r="H692" s="311">
        <f t="shared" si="39"/>
        <v>35.391199999999998</v>
      </c>
    </row>
    <row r="693" spans="1:8" ht="47.25" customHeight="1">
      <c r="A693" s="309"/>
      <c r="B693" s="308" t="s">
        <v>238</v>
      </c>
      <c r="C693" s="309"/>
      <c r="D693" s="310">
        <v>1</v>
      </c>
      <c r="E693" s="310">
        <v>1.1599999999999999</v>
      </c>
      <c r="F693" s="310">
        <v>0.5</v>
      </c>
      <c r="G693" s="310">
        <v>0</v>
      </c>
      <c r="H693" s="311">
        <v>0.57999999999999996</v>
      </c>
    </row>
    <row r="694" spans="1:8" ht="47.25" customHeight="1">
      <c r="A694" s="309"/>
      <c r="B694" s="388" t="s">
        <v>243</v>
      </c>
      <c r="C694" s="312"/>
      <c r="D694" s="383">
        <v>2</v>
      </c>
      <c r="E694" s="383">
        <v>0.83</v>
      </c>
      <c r="F694" s="383">
        <v>0.5</v>
      </c>
      <c r="G694" s="383">
        <v>0.5</v>
      </c>
      <c r="H694" s="389">
        <f t="shared" ref="H694:H695" si="40">(E694+F694)*D694*G694</f>
        <v>1.33</v>
      </c>
    </row>
    <row r="695" spans="1:8" ht="47.25" customHeight="1">
      <c r="A695" s="309"/>
      <c r="B695" s="388" t="s">
        <v>244</v>
      </c>
      <c r="C695" s="312"/>
      <c r="D695" s="383">
        <v>2</v>
      </c>
      <c r="E695" s="383">
        <v>0.83</v>
      </c>
      <c r="F695" s="383">
        <v>0.5</v>
      </c>
      <c r="G695" s="383">
        <v>2.25</v>
      </c>
      <c r="H695" s="389">
        <f t="shared" si="40"/>
        <v>5.9850000000000003</v>
      </c>
    </row>
    <row r="696" spans="1:8" ht="47.25" customHeight="1">
      <c r="A696" s="309"/>
      <c r="B696" s="388" t="s">
        <v>245</v>
      </c>
      <c r="C696" s="312"/>
      <c r="D696" s="383">
        <v>1</v>
      </c>
      <c r="E696" s="383">
        <v>0.83</v>
      </c>
      <c r="F696" s="383">
        <v>0.5</v>
      </c>
      <c r="G696" s="383">
        <v>0</v>
      </c>
      <c r="H696" s="389">
        <v>0.41</v>
      </c>
    </row>
    <row r="697" spans="1:8" ht="47.25" customHeight="1">
      <c r="A697" s="309"/>
      <c r="B697" s="388" t="s">
        <v>243</v>
      </c>
      <c r="C697" s="312"/>
      <c r="D697" s="383">
        <v>2</v>
      </c>
      <c r="E697" s="383">
        <v>0.83</v>
      </c>
      <c r="F697" s="383">
        <v>0.5</v>
      </c>
      <c r="G697" s="383">
        <v>0.5</v>
      </c>
      <c r="H697" s="389">
        <f t="shared" ref="H697:H698" si="41">(E697+F697)*D697*G697</f>
        <v>1.33</v>
      </c>
    </row>
    <row r="698" spans="1:8" ht="47.25" customHeight="1">
      <c r="A698" s="309"/>
      <c r="B698" s="388" t="s">
        <v>244</v>
      </c>
      <c r="C698" s="312"/>
      <c r="D698" s="383">
        <v>2</v>
      </c>
      <c r="E698" s="383">
        <v>0.83</v>
      </c>
      <c r="F698" s="383">
        <v>0.5</v>
      </c>
      <c r="G698" s="383">
        <v>0.91</v>
      </c>
      <c r="H698" s="389">
        <f t="shared" si="41"/>
        <v>2.4206000000000003</v>
      </c>
    </row>
    <row r="699" spans="1:8" ht="47.25" customHeight="1">
      <c r="A699" s="309"/>
      <c r="B699" s="388" t="s">
        <v>245</v>
      </c>
      <c r="C699" s="312"/>
      <c r="D699" s="383">
        <v>1</v>
      </c>
      <c r="E699" s="383">
        <v>0.83</v>
      </c>
      <c r="F699" s="383">
        <v>0.5</v>
      </c>
      <c r="G699" s="383">
        <v>0</v>
      </c>
      <c r="H699" s="389">
        <v>0.41</v>
      </c>
    </row>
    <row r="700" spans="1:8" ht="47.25" customHeight="1">
      <c r="A700" s="312"/>
      <c r="B700" s="308" t="s">
        <v>246</v>
      </c>
      <c r="C700" s="309"/>
      <c r="D700" s="310">
        <v>2</v>
      </c>
      <c r="E700" s="310">
        <v>1.33</v>
      </c>
      <c r="F700" s="310">
        <v>0.83</v>
      </c>
      <c r="G700" s="310">
        <v>2.66</v>
      </c>
      <c r="H700" s="311">
        <f t="shared" ref="H700:H704" si="42">(E700+F700)*D700*G700</f>
        <v>11.491200000000001</v>
      </c>
    </row>
    <row r="701" spans="1:8" ht="47.25" customHeight="1">
      <c r="A701" s="309"/>
      <c r="B701" s="308" t="s">
        <v>339</v>
      </c>
      <c r="C701" s="312"/>
      <c r="D701" s="310">
        <v>2</v>
      </c>
      <c r="E701" s="310">
        <v>1.33</v>
      </c>
      <c r="F701" s="310">
        <v>0.83</v>
      </c>
      <c r="G701" s="310">
        <v>1.99</v>
      </c>
      <c r="H701" s="311">
        <f t="shared" si="42"/>
        <v>8.5968</v>
      </c>
    </row>
    <row r="702" spans="1:8" ht="47.25" customHeight="1">
      <c r="A702" s="309"/>
      <c r="B702" s="308" t="s">
        <v>246</v>
      </c>
      <c r="C702" s="309"/>
      <c r="D702" s="310">
        <v>2</v>
      </c>
      <c r="E702" s="310">
        <v>1.33</v>
      </c>
      <c r="F702" s="310">
        <v>0.83</v>
      </c>
      <c r="G702" s="310">
        <v>2.83</v>
      </c>
      <c r="H702" s="311">
        <f t="shared" si="42"/>
        <v>12.225600000000002</v>
      </c>
    </row>
    <row r="703" spans="1:8" ht="47.25" customHeight="1">
      <c r="A703" s="309"/>
      <c r="B703" s="308" t="s">
        <v>247</v>
      </c>
      <c r="C703" s="309"/>
      <c r="D703" s="310">
        <v>2</v>
      </c>
      <c r="E703" s="310">
        <v>1.08</v>
      </c>
      <c r="F703" s="310">
        <v>0.91</v>
      </c>
      <c r="G703" s="310">
        <v>1</v>
      </c>
      <c r="H703" s="311">
        <f t="shared" si="42"/>
        <v>3.9800000000000004</v>
      </c>
    </row>
    <row r="704" spans="1:8" ht="47.25" customHeight="1">
      <c r="A704" s="309"/>
      <c r="B704" s="308" t="s">
        <v>248</v>
      </c>
      <c r="C704" s="309"/>
      <c r="D704" s="310">
        <v>2</v>
      </c>
      <c r="E704" s="310">
        <v>1.33</v>
      </c>
      <c r="F704" s="310">
        <v>0.5</v>
      </c>
      <c r="G704" s="310">
        <v>2.16</v>
      </c>
      <c r="H704" s="311">
        <f t="shared" si="42"/>
        <v>7.9056000000000006</v>
      </c>
    </row>
    <row r="705" spans="1:8" ht="47.25" customHeight="1">
      <c r="A705" s="309"/>
      <c r="B705" s="308" t="s">
        <v>249</v>
      </c>
      <c r="C705" s="309"/>
      <c r="D705" s="310">
        <v>1</v>
      </c>
      <c r="E705" s="310">
        <v>1.33</v>
      </c>
      <c r="F705" s="310">
        <v>0.5</v>
      </c>
      <c r="G705" s="310">
        <v>0</v>
      </c>
      <c r="H705" s="311">
        <v>0.66</v>
      </c>
    </row>
    <row r="706" spans="1:8" ht="47.25" customHeight="1">
      <c r="A706" s="309"/>
      <c r="B706" s="308" t="s">
        <v>250</v>
      </c>
      <c r="C706" s="309"/>
      <c r="D706" s="310">
        <v>2</v>
      </c>
      <c r="E706" s="310">
        <v>1.33</v>
      </c>
      <c r="F706" s="310">
        <v>0.5</v>
      </c>
      <c r="G706" s="310">
        <v>0.5</v>
      </c>
      <c r="H706" s="311">
        <f t="shared" ref="H706:H707" si="43">(E706+F706)*D706*G706</f>
        <v>1.83</v>
      </c>
    </row>
    <row r="707" spans="1:8" ht="47.25" customHeight="1">
      <c r="A707" s="309"/>
      <c r="B707" s="308" t="s">
        <v>248</v>
      </c>
      <c r="C707" s="309"/>
      <c r="D707" s="310">
        <v>2</v>
      </c>
      <c r="E707" s="310">
        <v>1.33</v>
      </c>
      <c r="F707" s="310">
        <v>0.5</v>
      </c>
      <c r="G707" s="310">
        <v>6.5</v>
      </c>
      <c r="H707" s="311">
        <f t="shared" si="43"/>
        <v>23.79</v>
      </c>
    </row>
    <row r="708" spans="1:8" ht="47.25" customHeight="1">
      <c r="A708" s="309"/>
      <c r="B708" s="308" t="s">
        <v>249</v>
      </c>
      <c r="C708" s="309"/>
      <c r="D708" s="310">
        <v>1</v>
      </c>
      <c r="E708" s="310">
        <v>1.33</v>
      </c>
      <c r="F708" s="310">
        <v>0.5</v>
      </c>
      <c r="G708" s="310">
        <v>0</v>
      </c>
      <c r="H708" s="311">
        <v>0.66</v>
      </c>
    </row>
    <row r="709" spans="1:8" ht="47.25" customHeight="1">
      <c r="A709" s="309"/>
      <c r="B709" s="308" t="s">
        <v>251</v>
      </c>
      <c r="C709" s="309"/>
      <c r="D709" s="310">
        <v>2</v>
      </c>
      <c r="E709" s="310">
        <v>1</v>
      </c>
      <c r="F709" s="310">
        <v>1</v>
      </c>
      <c r="G709" s="310">
        <v>0.25</v>
      </c>
      <c r="H709" s="311">
        <f t="shared" ref="H709:H716" si="44">(E709+F709)*D709*G709</f>
        <v>1</v>
      </c>
    </row>
    <row r="710" spans="1:8" ht="47.25" customHeight="1">
      <c r="A710" s="309"/>
      <c r="B710" s="308" t="s">
        <v>340</v>
      </c>
      <c r="C710" s="312"/>
      <c r="D710" s="310">
        <v>2</v>
      </c>
      <c r="E710" s="310">
        <v>1</v>
      </c>
      <c r="F710" s="310">
        <v>1</v>
      </c>
      <c r="G710" s="310">
        <v>1.41</v>
      </c>
      <c r="H710" s="311">
        <f t="shared" si="44"/>
        <v>5.64</v>
      </c>
    </row>
    <row r="711" spans="1:8" ht="47.25" customHeight="1">
      <c r="A711" s="309"/>
      <c r="B711" s="308" t="s">
        <v>252</v>
      </c>
      <c r="C711" s="309"/>
      <c r="D711" s="310">
        <v>2</v>
      </c>
      <c r="E711" s="310">
        <v>1</v>
      </c>
      <c r="F711" s="310">
        <v>1</v>
      </c>
      <c r="G711" s="310">
        <v>5.66</v>
      </c>
      <c r="H711" s="311">
        <f t="shared" si="44"/>
        <v>22.64</v>
      </c>
    </row>
    <row r="712" spans="1:8" ht="47.25" customHeight="1">
      <c r="A712" s="309"/>
      <c r="B712" s="308" t="s">
        <v>340</v>
      </c>
      <c r="C712" s="312"/>
      <c r="D712" s="310">
        <v>2</v>
      </c>
      <c r="E712" s="310">
        <v>1</v>
      </c>
      <c r="F712" s="310">
        <v>1</v>
      </c>
      <c r="G712" s="310">
        <v>1.41</v>
      </c>
      <c r="H712" s="311">
        <f t="shared" si="44"/>
        <v>5.64</v>
      </c>
    </row>
    <row r="713" spans="1:8" ht="47.25" customHeight="1">
      <c r="A713" s="309"/>
      <c r="B713" s="308" t="s">
        <v>252</v>
      </c>
      <c r="C713" s="309"/>
      <c r="D713" s="310">
        <v>2</v>
      </c>
      <c r="E713" s="310">
        <v>1</v>
      </c>
      <c r="F713" s="310">
        <v>1</v>
      </c>
      <c r="G713" s="310">
        <v>0.33</v>
      </c>
      <c r="H713" s="311">
        <f t="shared" si="44"/>
        <v>1.32</v>
      </c>
    </row>
    <row r="714" spans="1:8" ht="47.25" customHeight="1">
      <c r="A714" s="312"/>
      <c r="B714" s="308" t="s">
        <v>253</v>
      </c>
      <c r="C714" s="309"/>
      <c r="D714" s="310">
        <v>2</v>
      </c>
      <c r="E714" s="310">
        <v>1.66</v>
      </c>
      <c r="F714" s="310">
        <v>1</v>
      </c>
      <c r="G714" s="310">
        <v>9.16</v>
      </c>
      <c r="H714" s="311">
        <f t="shared" si="44"/>
        <v>48.731200000000001</v>
      </c>
    </row>
    <row r="715" spans="1:8" ht="47.25" customHeight="1">
      <c r="A715" s="309"/>
      <c r="B715" s="308" t="s">
        <v>254</v>
      </c>
      <c r="C715" s="309"/>
      <c r="D715" s="310">
        <v>2</v>
      </c>
      <c r="E715" s="310">
        <v>1.33</v>
      </c>
      <c r="F715" s="310">
        <v>1.25</v>
      </c>
      <c r="G715" s="310">
        <v>1.5</v>
      </c>
      <c r="H715" s="311">
        <f t="shared" si="44"/>
        <v>7.74</v>
      </c>
    </row>
    <row r="716" spans="1:8" ht="47.25" customHeight="1">
      <c r="A716" s="309"/>
      <c r="B716" s="308" t="s">
        <v>255</v>
      </c>
      <c r="C716" s="309"/>
      <c r="D716" s="310">
        <v>2</v>
      </c>
      <c r="E716" s="310">
        <v>1.5</v>
      </c>
      <c r="F716" s="310">
        <v>1</v>
      </c>
      <c r="G716" s="310">
        <v>5.41</v>
      </c>
      <c r="H716" s="311">
        <f t="shared" si="44"/>
        <v>27.05</v>
      </c>
    </row>
    <row r="717" spans="1:8" ht="47.25" customHeight="1">
      <c r="A717" s="309"/>
      <c r="B717" s="308" t="s">
        <v>256</v>
      </c>
      <c r="C717" s="309"/>
      <c r="D717" s="310">
        <v>1</v>
      </c>
      <c r="E717" s="310">
        <v>1.5</v>
      </c>
      <c r="F717" s="310">
        <v>1</v>
      </c>
      <c r="G717" s="310">
        <v>0</v>
      </c>
      <c r="H717" s="311">
        <v>1.5</v>
      </c>
    </row>
    <row r="718" spans="1:8" ht="47.25" customHeight="1">
      <c r="A718" s="309"/>
      <c r="B718" s="308" t="s">
        <v>257</v>
      </c>
      <c r="C718" s="309"/>
      <c r="D718" s="310">
        <v>2</v>
      </c>
      <c r="E718" s="310">
        <v>1.5</v>
      </c>
      <c r="F718" s="310">
        <v>0.83</v>
      </c>
      <c r="G718" s="310">
        <v>0.5</v>
      </c>
      <c r="H718" s="311">
        <f t="shared" ref="H718:H719" si="45">(E718+F718)*D718*G718</f>
        <v>2.33</v>
      </c>
    </row>
    <row r="719" spans="1:8" ht="47.25" customHeight="1">
      <c r="A719" s="309"/>
      <c r="B719" s="308" t="s">
        <v>258</v>
      </c>
      <c r="C719" s="309"/>
      <c r="D719" s="310">
        <v>2</v>
      </c>
      <c r="E719" s="310">
        <v>1.5</v>
      </c>
      <c r="F719" s="310">
        <v>0.83</v>
      </c>
      <c r="G719" s="310">
        <v>5.33</v>
      </c>
      <c r="H719" s="311">
        <f t="shared" si="45"/>
        <v>24.837800000000001</v>
      </c>
    </row>
    <row r="720" spans="1:8" ht="47.25" customHeight="1">
      <c r="A720" s="309"/>
      <c r="B720" s="308" t="s">
        <v>259</v>
      </c>
      <c r="C720" s="309"/>
      <c r="D720" s="310">
        <v>1</v>
      </c>
      <c r="E720" s="310">
        <v>1.5</v>
      </c>
      <c r="F720" s="310">
        <v>0.83</v>
      </c>
      <c r="G720" s="310">
        <v>0</v>
      </c>
      <c r="H720" s="311">
        <v>1.25</v>
      </c>
    </row>
    <row r="721" spans="1:8" ht="47.25" customHeight="1">
      <c r="A721" s="309"/>
      <c r="B721" s="308" t="s">
        <v>243</v>
      </c>
      <c r="C721" s="309"/>
      <c r="D721" s="310">
        <v>2</v>
      </c>
      <c r="E721" s="310">
        <v>0.83</v>
      </c>
      <c r="F721" s="310">
        <v>0.5</v>
      </c>
      <c r="G721" s="310">
        <v>0.5</v>
      </c>
      <c r="H721" s="311">
        <f t="shared" ref="H721:H722" si="46">(E721+F721)*D721*G721</f>
        <v>1.33</v>
      </c>
    </row>
    <row r="722" spans="1:8" ht="47.25" customHeight="1">
      <c r="A722" s="309"/>
      <c r="B722" s="308" t="s">
        <v>260</v>
      </c>
      <c r="C722" s="309"/>
      <c r="D722" s="310">
        <v>2</v>
      </c>
      <c r="E722" s="310">
        <v>0.83</v>
      </c>
      <c r="F722" s="310">
        <v>0.5</v>
      </c>
      <c r="G722" s="310">
        <v>1.25</v>
      </c>
      <c r="H722" s="311">
        <f t="shared" si="46"/>
        <v>3.3250000000000002</v>
      </c>
    </row>
    <row r="723" spans="1:8" ht="47.25" customHeight="1">
      <c r="A723" s="309"/>
      <c r="B723" s="308" t="s">
        <v>245</v>
      </c>
      <c r="C723" s="309"/>
      <c r="D723" s="310">
        <v>1</v>
      </c>
      <c r="E723" s="310">
        <v>0.83</v>
      </c>
      <c r="F723" s="310">
        <v>0.5</v>
      </c>
      <c r="G723" s="310">
        <v>0</v>
      </c>
      <c r="H723" s="311">
        <v>0.41</v>
      </c>
    </row>
    <row r="724" spans="1:8" ht="47.25" customHeight="1">
      <c r="A724" s="309"/>
      <c r="B724" s="308" t="s">
        <v>261</v>
      </c>
      <c r="C724" s="309"/>
      <c r="D724" s="310">
        <v>2</v>
      </c>
      <c r="E724" s="310">
        <v>1.66</v>
      </c>
      <c r="F724" s="310">
        <v>0.66</v>
      </c>
      <c r="G724" s="310">
        <v>0.5</v>
      </c>
      <c r="H724" s="311">
        <f t="shared" ref="H724:H725" si="47">(E724+F724)*D724*G724</f>
        <v>2.3199999999999998</v>
      </c>
    </row>
    <row r="725" spans="1:8" ht="47.25" customHeight="1">
      <c r="A725" s="309"/>
      <c r="B725" s="308" t="s">
        <v>262</v>
      </c>
      <c r="C725" s="309"/>
      <c r="D725" s="310">
        <v>2</v>
      </c>
      <c r="E725" s="310">
        <v>1.66</v>
      </c>
      <c r="F725" s="310">
        <v>0.66</v>
      </c>
      <c r="G725" s="310">
        <v>2.66</v>
      </c>
      <c r="H725" s="311">
        <f t="shared" si="47"/>
        <v>12.3424</v>
      </c>
    </row>
    <row r="726" spans="1:8" ht="47.25" customHeight="1">
      <c r="A726" s="309"/>
      <c r="B726" s="308" t="s">
        <v>263</v>
      </c>
      <c r="C726" s="309"/>
      <c r="D726" s="310">
        <v>1</v>
      </c>
      <c r="E726" s="310">
        <v>1.66</v>
      </c>
      <c r="F726" s="310">
        <v>0.66</v>
      </c>
      <c r="G726" s="310">
        <v>0</v>
      </c>
      <c r="H726" s="311">
        <v>1.1100000000000001</v>
      </c>
    </row>
    <row r="727" spans="1:8" ht="47.25" customHeight="1">
      <c r="A727" s="309"/>
      <c r="B727" s="308" t="s">
        <v>261</v>
      </c>
      <c r="C727" s="309"/>
      <c r="D727" s="310">
        <v>2</v>
      </c>
      <c r="E727" s="310">
        <v>1.66</v>
      </c>
      <c r="F727" s="310">
        <v>0.66</v>
      </c>
      <c r="G727" s="310">
        <v>0.5</v>
      </c>
      <c r="H727" s="311">
        <f t="shared" ref="H727:H730" si="48">(E727+F727)*D727*G727</f>
        <v>2.3199999999999998</v>
      </c>
    </row>
    <row r="728" spans="1:8" ht="47.25" customHeight="1">
      <c r="A728" s="309"/>
      <c r="B728" s="308" t="s">
        <v>262</v>
      </c>
      <c r="C728" s="309"/>
      <c r="D728" s="310">
        <v>2</v>
      </c>
      <c r="E728" s="310">
        <v>1.66</v>
      </c>
      <c r="F728" s="310">
        <v>0.66</v>
      </c>
      <c r="G728" s="310">
        <v>9.5</v>
      </c>
      <c r="H728" s="311">
        <f t="shared" si="48"/>
        <v>44.08</v>
      </c>
    </row>
    <row r="729" spans="1:8" ht="47.25" customHeight="1">
      <c r="A729" s="309"/>
      <c r="B729" s="308" t="s">
        <v>341</v>
      </c>
      <c r="C729" s="312"/>
      <c r="D729" s="310">
        <v>2</v>
      </c>
      <c r="E729" s="310">
        <v>1.66</v>
      </c>
      <c r="F729" s="310">
        <v>0.66</v>
      </c>
      <c r="G729" s="310">
        <v>2.2400000000000002</v>
      </c>
      <c r="H729" s="311">
        <f t="shared" si="48"/>
        <v>10.393600000000001</v>
      </c>
    </row>
    <row r="730" spans="1:8" ht="47.25" customHeight="1">
      <c r="A730" s="309"/>
      <c r="B730" s="308" t="s">
        <v>262</v>
      </c>
      <c r="C730" s="309"/>
      <c r="D730" s="310">
        <v>2</v>
      </c>
      <c r="E730" s="310">
        <v>1.66</v>
      </c>
      <c r="F730" s="310">
        <v>0.66</v>
      </c>
      <c r="G730" s="310">
        <v>3.91</v>
      </c>
      <c r="H730" s="311">
        <f t="shared" si="48"/>
        <v>18.142399999999999</v>
      </c>
    </row>
    <row r="731" spans="1:8" ht="47.25" customHeight="1">
      <c r="A731" s="309"/>
      <c r="B731" s="308" t="s">
        <v>263</v>
      </c>
      <c r="C731" s="309"/>
      <c r="D731" s="310">
        <v>1</v>
      </c>
      <c r="E731" s="310">
        <v>1.66</v>
      </c>
      <c r="F731" s="310">
        <v>0.66</v>
      </c>
      <c r="G731" s="310">
        <v>0</v>
      </c>
      <c r="H731" s="311">
        <v>1.1100000000000001</v>
      </c>
    </row>
    <row r="732" spans="1:8" ht="47.25" customHeight="1">
      <c r="A732" s="309"/>
      <c r="B732" s="308" t="s">
        <v>243</v>
      </c>
      <c r="C732" s="309"/>
      <c r="D732" s="310">
        <v>2</v>
      </c>
      <c r="E732" s="310">
        <v>0.83</v>
      </c>
      <c r="F732" s="310">
        <v>0.5</v>
      </c>
      <c r="G732" s="310">
        <v>0.5</v>
      </c>
      <c r="H732" s="311">
        <f t="shared" ref="H732:H733" si="49">(E732+F732)*D732*G732</f>
        <v>1.33</v>
      </c>
    </row>
    <row r="733" spans="1:8" ht="47.25" customHeight="1">
      <c r="A733" s="309"/>
      <c r="B733" s="308" t="s">
        <v>244</v>
      </c>
      <c r="C733" s="309"/>
      <c r="D733" s="310">
        <v>2</v>
      </c>
      <c r="E733" s="310">
        <v>0.83</v>
      </c>
      <c r="F733" s="310">
        <v>0.5</v>
      </c>
      <c r="G733" s="310">
        <v>8</v>
      </c>
      <c r="H733" s="311">
        <f t="shared" si="49"/>
        <v>21.28</v>
      </c>
    </row>
    <row r="734" spans="1:8" ht="47.25" customHeight="1">
      <c r="A734" s="309"/>
      <c r="B734" s="308" t="s">
        <v>245</v>
      </c>
      <c r="C734" s="309"/>
      <c r="D734" s="310">
        <v>1</v>
      </c>
      <c r="E734" s="310">
        <v>0.83</v>
      </c>
      <c r="F734" s="310">
        <v>0.5</v>
      </c>
      <c r="G734" s="310">
        <v>0</v>
      </c>
      <c r="H734" s="311">
        <v>0.41</v>
      </c>
    </row>
    <row r="735" spans="1:8" ht="47.25" customHeight="1">
      <c r="A735" s="309"/>
      <c r="B735" s="308" t="s">
        <v>243</v>
      </c>
      <c r="C735" s="309"/>
      <c r="D735" s="310">
        <v>2</v>
      </c>
      <c r="E735" s="310">
        <v>0.83</v>
      </c>
      <c r="F735" s="310">
        <v>0.5</v>
      </c>
      <c r="G735" s="310">
        <v>0.5</v>
      </c>
      <c r="H735" s="311">
        <f t="shared" ref="H735:H736" si="50">(E735+F735)*D735*G735</f>
        <v>1.33</v>
      </c>
    </row>
    <row r="736" spans="1:8" ht="47.25" customHeight="1">
      <c r="A736" s="309"/>
      <c r="B736" s="308" t="s">
        <v>260</v>
      </c>
      <c r="C736" s="309"/>
      <c r="D736" s="310">
        <v>2</v>
      </c>
      <c r="E736" s="310">
        <v>0.83</v>
      </c>
      <c r="F736" s="310">
        <v>0.5</v>
      </c>
      <c r="G736" s="310">
        <v>1.25</v>
      </c>
      <c r="H736" s="311">
        <f t="shared" si="50"/>
        <v>3.3250000000000002</v>
      </c>
    </row>
    <row r="737" spans="1:8" ht="47.25" customHeight="1">
      <c r="A737" s="309"/>
      <c r="B737" s="308" t="s">
        <v>245</v>
      </c>
      <c r="C737" s="309"/>
      <c r="D737" s="310">
        <v>1</v>
      </c>
      <c r="E737" s="310">
        <v>0.83</v>
      </c>
      <c r="F737" s="310">
        <v>0.5</v>
      </c>
      <c r="G737" s="310">
        <v>0</v>
      </c>
      <c r="H737" s="311">
        <v>0.41</v>
      </c>
    </row>
    <row r="738" spans="1:8" ht="47.25" customHeight="1">
      <c r="A738" s="309"/>
      <c r="B738" s="308" t="s">
        <v>264</v>
      </c>
      <c r="C738" s="309"/>
      <c r="D738" s="310">
        <v>2</v>
      </c>
      <c r="E738" s="310">
        <v>1.33</v>
      </c>
      <c r="F738" s="310">
        <v>1</v>
      </c>
      <c r="G738" s="310">
        <v>12.08</v>
      </c>
      <c r="H738" s="311">
        <f t="shared" ref="H738:H740" si="51">(E738+F738)*D738*G738</f>
        <v>56.2928</v>
      </c>
    </row>
    <row r="739" spans="1:8" ht="47.25" customHeight="1">
      <c r="A739" s="309"/>
      <c r="B739" s="308" t="s">
        <v>265</v>
      </c>
      <c r="C739" s="309"/>
      <c r="D739" s="310">
        <v>2</v>
      </c>
      <c r="E739" s="310">
        <v>2.16</v>
      </c>
      <c r="F739" s="310">
        <v>0.5</v>
      </c>
      <c r="G739" s="310">
        <v>0.5</v>
      </c>
      <c r="H739" s="311">
        <f t="shared" si="51"/>
        <v>2.66</v>
      </c>
    </row>
    <row r="740" spans="1:8" ht="47.25" customHeight="1">
      <c r="A740" s="309"/>
      <c r="B740" s="308" t="s">
        <v>266</v>
      </c>
      <c r="C740" s="309"/>
      <c r="D740" s="310">
        <v>2</v>
      </c>
      <c r="E740" s="310">
        <v>2.16</v>
      </c>
      <c r="F740" s="310">
        <v>0.5</v>
      </c>
      <c r="G740" s="310">
        <v>3.5</v>
      </c>
      <c r="H740" s="311">
        <f t="shared" si="51"/>
        <v>18.62</v>
      </c>
    </row>
    <row r="741" spans="1:8" ht="47.25" customHeight="1">
      <c r="A741" s="309"/>
      <c r="B741" s="308" t="s">
        <v>267</v>
      </c>
      <c r="C741" s="309"/>
      <c r="D741" s="310">
        <v>1</v>
      </c>
      <c r="E741" s="310">
        <v>2.16</v>
      </c>
      <c r="F741" s="310">
        <v>0.5</v>
      </c>
      <c r="G741" s="310">
        <v>0</v>
      </c>
      <c r="H741" s="311">
        <v>1.08</v>
      </c>
    </row>
    <row r="742" spans="1:8" ht="47.25" customHeight="1">
      <c r="A742" s="312"/>
      <c r="B742" s="308" t="s">
        <v>241</v>
      </c>
      <c r="C742" s="309"/>
      <c r="D742" s="310">
        <v>2</v>
      </c>
      <c r="E742" s="310">
        <v>1.33</v>
      </c>
      <c r="F742" s="310">
        <v>1</v>
      </c>
      <c r="G742" s="310">
        <v>12.25</v>
      </c>
      <c r="H742" s="311">
        <f t="shared" ref="H742" si="52">(E742+F742)*D742*G742</f>
        <v>57.085000000000001</v>
      </c>
    </row>
    <row r="743" spans="1:8" ht="47.25" customHeight="1">
      <c r="A743" s="309"/>
      <c r="B743" s="308" t="s">
        <v>268</v>
      </c>
      <c r="C743" s="309"/>
      <c r="D743" s="310">
        <v>1</v>
      </c>
      <c r="E743" s="310">
        <v>1.33</v>
      </c>
      <c r="F743" s="310">
        <v>1</v>
      </c>
      <c r="G743" s="310">
        <v>0</v>
      </c>
      <c r="H743" s="311">
        <v>1.33</v>
      </c>
    </row>
    <row r="744" spans="1:8" ht="47.25" customHeight="1">
      <c r="A744" s="309"/>
      <c r="B744" s="308" t="s">
        <v>261</v>
      </c>
      <c r="C744" s="309"/>
      <c r="D744" s="310">
        <v>2</v>
      </c>
      <c r="E744" s="310">
        <v>1.66</v>
      </c>
      <c r="F744" s="310">
        <v>0.66</v>
      </c>
      <c r="G744" s="310">
        <v>0.5</v>
      </c>
      <c r="H744" s="311">
        <f t="shared" ref="H744:H751" si="53">(E744+F744)*D744*G744</f>
        <v>2.3199999999999998</v>
      </c>
    </row>
    <row r="745" spans="1:8" ht="47.25" customHeight="1">
      <c r="A745" s="309"/>
      <c r="B745" s="308" t="s">
        <v>269</v>
      </c>
      <c r="C745" s="309"/>
      <c r="D745" s="310">
        <v>2</v>
      </c>
      <c r="E745" s="310">
        <v>1.66</v>
      </c>
      <c r="F745" s="310">
        <v>0.66</v>
      </c>
      <c r="G745" s="310">
        <v>2</v>
      </c>
      <c r="H745" s="311">
        <f t="shared" si="53"/>
        <v>9.2799999999999994</v>
      </c>
    </row>
    <row r="746" spans="1:8" ht="47.25" customHeight="1">
      <c r="A746" s="309"/>
      <c r="B746" s="308" t="s">
        <v>262</v>
      </c>
      <c r="C746" s="309"/>
      <c r="D746" s="310">
        <v>2</v>
      </c>
      <c r="E746" s="310">
        <v>1.66</v>
      </c>
      <c r="F746" s="310">
        <v>0.66</v>
      </c>
      <c r="G746" s="310">
        <v>2</v>
      </c>
      <c r="H746" s="311">
        <f t="shared" si="53"/>
        <v>9.2799999999999994</v>
      </c>
    </row>
    <row r="747" spans="1:8" ht="47.25" customHeight="1">
      <c r="A747" s="309"/>
      <c r="B747" s="308" t="s">
        <v>269</v>
      </c>
      <c r="C747" s="309"/>
      <c r="D747" s="310">
        <v>2</v>
      </c>
      <c r="E747" s="310">
        <v>1.66</v>
      </c>
      <c r="F747" s="310">
        <v>0.66</v>
      </c>
      <c r="G747" s="310">
        <v>2</v>
      </c>
      <c r="H747" s="311">
        <f t="shared" si="53"/>
        <v>9.2799999999999994</v>
      </c>
    </row>
    <row r="748" spans="1:8" ht="47.25" customHeight="1">
      <c r="A748" s="309"/>
      <c r="B748" s="308" t="s">
        <v>342</v>
      </c>
      <c r="C748" s="312"/>
      <c r="D748" s="310">
        <v>2</v>
      </c>
      <c r="E748" s="310">
        <v>1.66</v>
      </c>
      <c r="F748" s="310">
        <v>0.66</v>
      </c>
      <c r="G748" s="310">
        <v>1.08</v>
      </c>
      <c r="H748" s="311">
        <f t="shared" si="53"/>
        <v>5.0111999999999997</v>
      </c>
    </row>
    <row r="749" spans="1:8" ht="47.25" customHeight="1">
      <c r="A749" s="309"/>
      <c r="B749" s="308" t="s">
        <v>269</v>
      </c>
      <c r="C749" s="309"/>
      <c r="D749" s="310">
        <v>2</v>
      </c>
      <c r="E749" s="310">
        <v>1.66</v>
      </c>
      <c r="F749" s="310">
        <v>0.66</v>
      </c>
      <c r="G749" s="310">
        <v>4.83</v>
      </c>
      <c r="H749" s="311">
        <f t="shared" si="53"/>
        <v>22.411199999999997</v>
      </c>
    </row>
    <row r="750" spans="1:8" ht="47.25" customHeight="1">
      <c r="A750" s="309"/>
      <c r="B750" s="308" t="s">
        <v>342</v>
      </c>
      <c r="C750" s="312"/>
      <c r="D750" s="310">
        <v>2</v>
      </c>
      <c r="E750" s="310">
        <v>1.66</v>
      </c>
      <c r="F750" s="310">
        <v>0.66</v>
      </c>
      <c r="G750" s="310">
        <v>1.08</v>
      </c>
      <c r="H750" s="311">
        <f t="shared" si="53"/>
        <v>5.0111999999999997</v>
      </c>
    </row>
    <row r="751" spans="1:8" ht="47.25" customHeight="1">
      <c r="A751" s="309"/>
      <c r="B751" s="308" t="s">
        <v>262</v>
      </c>
      <c r="C751" s="309"/>
      <c r="D751" s="310">
        <v>2</v>
      </c>
      <c r="E751" s="310">
        <v>1.66</v>
      </c>
      <c r="F751" s="310">
        <v>0.66</v>
      </c>
      <c r="G751" s="310">
        <v>29.5</v>
      </c>
      <c r="H751" s="311">
        <f t="shared" si="53"/>
        <v>136.88</v>
      </c>
    </row>
    <row r="752" spans="1:8" ht="47.25" customHeight="1">
      <c r="A752" s="309"/>
      <c r="B752" s="308" t="s">
        <v>263</v>
      </c>
      <c r="C752" s="309"/>
      <c r="D752" s="310">
        <v>1</v>
      </c>
      <c r="E752" s="310">
        <v>1.66</v>
      </c>
      <c r="F752" s="310">
        <v>0.66</v>
      </c>
      <c r="G752" s="310">
        <v>0</v>
      </c>
      <c r="H752" s="311">
        <v>1.1100000000000001</v>
      </c>
    </row>
    <row r="753" spans="1:8" ht="47.25" customHeight="1">
      <c r="A753" s="309"/>
      <c r="B753" s="308" t="s">
        <v>270</v>
      </c>
      <c r="C753" s="309"/>
      <c r="D753" s="310">
        <v>2</v>
      </c>
      <c r="E753" s="310">
        <v>1.66</v>
      </c>
      <c r="F753" s="310">
        <v>0.66</v>
      </c>
      <c r="G753" s="310">
        <v>0.5</v>
      </c>
      <c r="H753" s="311">
        <f t="shared" ref="H753:H754" si="54">(E753+F753)*D753*G753</f>
        <v>2.3199999999999998</v>
      </c>
    </row>
    <row r="754" spans="1:8" ht="47.25" customHeight="1">
      <c r="A754" s="309"/>
      <c r="B754" s="308" t="s">
        <v>262</v>
      </c>
      <c r="C754" s="309"/>
      <c r="D754" s="310">
        <v>2</v>
      </c>
      <c r="E754" s="310">
        <v>1.66</v>
      </c>
      <c r="F754" s="310">
        <v>0.66</v>
      </c>
      <c r="G754" s="310">
        <v>2.41</v>
      </c>
      <c r="H754" s="311">
        <f t="shared" si="54"/>
        <v>11.182399999999999</v>
      </c>
    </row>
    <row r="755" spans="1:8" ht="47.25" customHeight="1">
      <c r="A755" s="309"/>
      <c r="B755" s="308" t="s">
        <v>263</v>
      </c>
      <c r="C755" s="309"/>
      <c r="D755" s="310">
        <v>1</v>
      </c>
      <c r="E755" s="310">
        <v>1.66</v>
      </c>
      <c r="F755" s="310">
        <v>0.66</v>
      </c>
      <c r="G755" s="310">
        <v>0</v>
      </c>
      <c r="H755" s="311">
        <v>1.1100000000000001</v>
      </c>
    </row>
    <row r="756" spans="1:8" ht="34.5">
      <c r="A756" s="301"/>
      <c r="B756" s="303"/>
      <c r="C756" s="284"/>
      <c r="D756" s="293"/>
      <c r="E756" s="293"/>
      <c r="F756" s="293"/>
      <c r="G756" s="293"/>
      <c r="H756" s="302"/>
    </row>
    <row r="757" spans="1:8" s="373" customFormat="1" ht="45">
      <c r="A757" s="408"/>
      <c r="B757" s="369" t="s">
        <v>145</v>
      </c>
      <c r="C757" s="375" t="s">
        <v>218</v>
      </c>
      <c r="D757" s="369"/>
      <c r="E757" s="376"/>
      <c r="F757" s="376"/>
      <c r="G757" s="376"/>
      <c r="H757" s="355">
        <f>SUM(H681:H756)</f>
        <v>868.17240000000015</v>
      </c>
    </row>
    <row r="759" spans="1:8" ht="60">
      <c r="A759" s="499" t="s">
        <v>164</v>
      </c>
      <c r="B759" s="500"/>
      <c r="C759" s="500"/>
      <c r="D759" s="500"/>
      <c r="E759" s="500"/>
      <c r="F759" s="500"/>
      <c r="G759" s="500"/>
      <c r="H759" s="501"/>
    </row>
    <row r="760" spans="1:8" s="373" customFormat="1" ht="45">
      <c r="A760" s="502" t="s">
        <v>163</v>
      </c>
      <c r="B760" s="503"/>
      <c r="C760" s="503"/>
      <c r="D760" s="503"/>
      <c r="E760" s="503"/>
      <c r="F760" s="503"/>
      <c r="G760" s="503"/>
      <c r="H760" s="504"/>
    </row>
    <row r="761" spans="1:8" ht="35.25">
      <c r="A761" s="505"/>
      <c r="B761" s="506"/>
      <c r="C761" s="506"/>
      <c r="D761" s="506"/>
      <c r="E761" s="506"/>
      <c r="F761" s="506"/>
      <c r="G761" s="506"/>
      <c r="H761" s="507"/>
    </row>
    <row r="762" spans="1:8" ht="33.75">
      <c r="A762" s="508"/>
      <c r="B762" s="508"/>
      <c r="C762" s="508"/>
      <c r="D762" s="508"/>
      <c r="E762" s="508"/>
      <c r="F762" s="508"/>
      <c r="G762" s="508"/>
      <c r="H762" s="508"/>
    </row>
    <row r="763" spans="1:8" ht="37.5">
      <c r="A763" s="497" t="s">
        <v>162</v>
      </c>
      <c r="B763" s="497"/>
      <c r="C763" s="495" t="s">
        <v>161</v>
      </c>
      <c r="D763" s="495"/>
      <c r="E763" s="495"/>
      <c r="F763" s="497" t="s">
        <v>160</v>
      </c>
      <c r="G763" s="497"/>
      <c r="H763" s="362">
        <v>45119</v>
      </c>
    </row>
    <row r="764" spans="1:8" ht="37.5">
      <c r="A764" s="497" t="s">
        <v>159</v>
      </c>
      <c r="B764" s="497"/>
      <c r="C764" s="495"/>
      <c r="D764" s="495"/>
      <c r="E764" s="495"/>
      <c r="F764" s="497" t="s">
        <v>158</v>
      </c>
      <c r="G764" s="497"/>
      <c r="H764" s="363"/>
    </row>
    <row r="765" spans="1:8" ht="37.5">
      <c r="A765" s="497" t="s">
        <v>157</v>
      </c>
      <c r="B765" s="497"/>
      <c r="C765" s="495"/>
      <c r="D765" s="495"/>
      <c r="E765" s="495"/>
      <c r="F765" s="498" t="s">
        <v>156</v>
      </c>
      <c r="G765" s="498"/>
      <c r="H765" s="364"/>
    </row>
    <row r="766" spans="1:8" ht="37.5">
      <c r="A766" s="495" t="s">
        <v>155</v>
      </c>
      <c r="B766" s="496" t="s">
        <v>119</v>
      </c>
      <c r="C766" s="496" t="s">
        <v>120</v>
      </c>
      <c r="D766" s="496" t="s">
        <v>154</v>
      </c>
      <c r="E766" s="496"/>
      <c r="F766" s="496"/>
      <c r="G766" s="496"/>
      <c r="H766" s="495" t="s">
        <v>153</v>
      </c>
    </row>
    <row r="767" spans="1:8" ht="37.5">
      <c r="A767" s="495"/>
      <c r="B767" s="496"/>
      <c r="C767" s="496"/>
      <c r="D767" s="365" t="s">
        <v>7</v>
      </c>
      <c r="E767" s="365" t="s">
        <v>152</v>
      </c>
      <c r="F767" s="365" t="s">
        <v>173</v>
      </c>
      <c r="G767" s="365" t="s">
        <v>151</v>
      </c>
      <c r="H767" s="495"/>
    </row>
    <row r="768" spans="1:8" ht="41.25">
      <c r="A768" s="299"/>
      <c r="B768" s="298" t="s">
        <v>149</v>
      </c>
      <c r="C768" s="365"/>
      <c r="D768" s="365"/>
      <c r="E768" s="365"/>
      <c r="F768" s="365"/>
      <c r="G768" s="365"/>
      <c r="H768" s="366"/>
    </row>
    <row r="769" spans="1:8" ht="37.5">
      <c r="A769" s="378"/>
      <c r="B769" s="315"/>
      <c r="C769" s="377"/>
      <c r="D769" s="365"/>
      <c r="E769" s="365"/>
      <c r="F769" s="365"/>
      <c r="G769" s="365"/>
      <c r="H769" s="366"/>
    </row>
    <row r="770" spans="1:8" ht="231" customHeight="1">
      <c r="A770" s="346">
        <v>11</v>
      </c>
      <c r="B770" s="300" t="s">
        <v>51</v>
      </c>
      <c r="C770" s="309"/>
      <c r="D770" s="365"/>
      <c r="E770" s="365"/>
      <c r="F770" s="365"/>
      <c r="G770" s="365"/>
      <c r="H770" s="366"/>
    </row>
    <row r="771" spans="1:8" ht="54.75" customHeight="1">
      <c r="A771" s="309"/>
      <c r="B771" s="297" t="s">
        <v>271</v>
      </c>
      <c r="C771" s="309"/>
      <c r="D771" s="365"/>
      <c r="E771" s="365"/>
      <c r="F771" s="365"/>
      <c r="G771" s="365"/>
      <c r="H771" s="366"/>
    </row>
    <row r="772" spans="1:8" ht="45" customHeight="1">
      <c r="A772" s="309"/>
      <c r="B772" s="308" t="s">
        <v>260</v>
      </c>
      <c r="C772" s="309"/>
      <c r="D772" s="310">
        <v>2</v>
      </c>
      <c r="E772" s="310">
        <v>0.83</v>
      </c>
      <c r="F772" s="310">
        <v>0.5</v>
      </c>
      <c r="G772" s="310">
        <v>0.5</v>
      </c>
      <c r="H772" s="311">
        <f t="shared" ref="H772:H835" si="55">(E772+F772)*D772*G772</f>
        <v>1.33</v>
      </c>
    </row>
    <row r="773" spans="1:8" ht="45" customHeight="1">
      <c r="A773" s="309"/>
      <c r="B773" s="308" t="s">
        <v>260</v>
      </c>
      <c r="C773" s="309"/>
      <c r="D773" s="310">
        <v>2</v>
      </c>
      <c r="E773" s="310">
        <v>0.83</v>
      </c>
      <c r="F773" s="310">
        <v>0.5</v>
      </c>
      <c r="G773" s="310">
        <v>0.5</v>
      </c>
      <c r="H773" s="311">
        <f t="shared" si="55"/>
        <v>1.33</v>
      </c>
    </row>
    <row r="774" spans="1:8" ht="45" customHeight="1">
      <c r="A774" s="309"/>
      <c r="B774" s="308" t="s">
        <v>260</v>
      </c>
      <c r="C774" s="309"/>
      <c r="D774" s="310">
        <v>2</v>
      </c>
      <c r="E774" s="310">
        <v>0.83</v>
      </c>
      <c r="F774" s="310">
        <v>0.5</v>
      </c>
      <c r="G774" s="310">
        <v>0.5</v>
      </c>
      <c r="H774" s="311">
        <f t="shared" si="55"/>
        <v>1.33</v>
      </c>
    </row>
    <row r="775" spans="1:8" ht="45" customHeight="1">
      <c r="A775" s="309"/>
      <c r="B775" s="308" t="s">
        <v>260</v>
      </c>
      <c r="C775" s="309"/>
      <c r="D775" s="310">
        <v>2</v>
      </c>
      <c r="E775" s="310">
        <v>0.83</v>
      </c>
      <c r="F775" s="310">
        <v>0.5</v>
      </c>
      <c r="G775" s="310">
        <v>0.5</v>
      </c>
      <c r="H775" s="311">
        <f t="shared" si="55"/>
        <v>1.33</v>
      </c>
    </row>
    <row r="776" spans="1:8" ht="45" customHeight="1">
      <c r="A776" s="309"/>
      <c r="B776" s="308" t="s">
        <v>260</v>
      </c>
      <c r="C776" s="309"/>
      <c r="D776" s="310">
        <v>2</v>
      </c>
      <c r="E776" s="310">
        <v>0.83</v>
      </c>
      <c r="F776" s="310">
        <v>0.5</v>
      </c>
      <c r="G776" s="310">
        <v>0.5</v>
      </c>
      <c r="H776" s="311">
        <f t="shared" si="55"/>
        <v>1.33</v>
      </c>
    </row>
    <row r="777" spans="1:8" ht="45" customHeight="1">
      <c r="A777" s="309"/>
      <c r="B777" s="308" t="s">
        <v>260</v>
      </c>
      <c r="C777" s="309"/>
      <c r="D777" s="310">
        <v>2</v>
      </c>
      <c r="E777" s="310">
        <v>0.83</v>
      </c>
      <c r="F777" s="310">
        <v>0.5</v>
      </c>
      <c r="G777" s="310">
        <v>0.5</v>
      </c>
      <c r="H777" s="311">
        <f t="shared" si="55"/>
        <v>1.33</v>
      </c>
    </row>
    <row r="778" spans="1:8" ht="45" customHeight="1">
      <c r="A778" s="309"/>
      <c r="B778" s="308" t="s">
        <v>260</v>
      </c>
      <c r="C778" s="309"/>
      <c r="D778" s="310">
        <v>2</v>
      </c>
      <c r="E778" s="310">
        <v>0.83</v>
      </c>
      <c r="F778" s="310">
        <v>0.5</v>
      </c>
      <c r="G778" s="310">
        <v>0.5</v>
      </c>
      <c r="H778" s="311">
        <f t="shared" si="55"/>
        <v>1.33</v>
      </c>
    </row>
    <row r="779" spans="1:8" ht="45" customHeight="1">
      <c r="A779" s="309"/>
      <c r="B779" s="308" t="s">
        <v>260</v>
      </c>
      <c r="C779" s="309"/>
      <c r="D779" s="310">
        <v>2</v>
      </c>
      <c r="E779" s="310">
        <v>0.83</v>
      </c>
      <c r="F779" s="310">
        <v>0.5</v>
      </c>
      <c r="G779" s="310">
        <v>0.5</v>
      </c>
      <c r="H779" s="311">
        <f t="shared" si="55"/>
        <v>1.33</v>
      </c>
    </row>
    <row r="780" spans="1:8" ht="45" customHeight="1">
      <c r="A780" s="309"/>
      <c r="B780" s="308" t="s">
        <v>260</v>
      </c>
      <c r="C780" s="309"/>
      <c r="D780" s="310">
        <v>2</v>
      </c>
      <c r="E780" s="310">
        <v>0.83</v>
      </c>
      <c r="F780" s="310">
        <v>0.5</v>
      </c>
      <c r="G780" s="310">
        <v>0.5</v>
      </c>
      <c r="H780" s="311">
        <f t="shared" si="55"/>
        <v>1.33</v>
      </c>
    </row>
    <row r="781" spans="1:8" ht="45" customHeight="1">
      <c r="A781" s="309"/>
      <c r="B781" s="308" t="s">
        <v>260</v>
      </c>
      <c r="C781" s="309"/>
      <c r="D781" s="310">
        <v>2</v>
      </c>
      <c r="E781" s="310">
        <v>0.83</v>
      </c>
      <c r="F781" s="310">
        <v>0.5</v>
      </c>
      <c r="G781" s="310">
        <v>0.5</v>
      </c>
      <c r="H781" s="311">
        <f t="shared" si="55"/>
        <v>1.33</v>
      </c>
    </row>
    <row r="782" spans="1:8" ht="45" customHeight="1">
      <c r="A782" s="309"/>
      <c r="B782" s="308" t="s">
        <v>260</v>
      </c>
      <c r="C782" s="309"/>
      <c r="D782" s="310">
        <v>2</v>
      </c>
      <c r="E782" s="310">
        <v>0.83</v>
      </c>
      <c r="F782" s="310">
        <v>0.5</v>
      </c>
      <c r="G782" s="310">
        <v>0.5</v>
      </c>
      <c r="H782" s="311">
        <f t="shared" si="55"/>
        <v>1.33</v>
      </c>
    </row>
    <row r="783" spans="1:8" ht="45" customHeight="1">
      <c r="A783" s="309"/>
      <c r="B783" s="308" t="s">
        <v>260</v>
      </c>
      <c r="C783" s="309"/>
      <c r="D783" s="310">
        <v>2</v>
      </c>
      <c r="E783" s="310">
        <v>0.83</v>
      </c>
      <c r="F783" s="310">
        <v>0.5</v>
      </c>
      <c r="G783" s="310">
        <v>0.5</v>
      </c>
      <c r="H783" s="311">
        <f t="shared" si="55"/>
        <v>1.33</v>
      </c>
    </row>
    <row r="784" spans="1:8" ht="45" customHeight="1">
      <c r="A784" s="309"/>
      <c r="B784" s="308" t="s">
        <v>260</v>
      </c>
      <c r="C784" s="309"/>
      <c r="D784" s="310">
        <v>2</v>
      </c>
      <c r="E784" s="310">
        <v>0.83</v>
      </c>
      <c r="F784" s="310">
        <v>0.5</v>
      </c>
      <c r="G784" s="310">
        <v>0.5</v>
      </c>
      <c r="H784" s="311">
        <f t="shared" si="55"/>
        <v>1.33</v>
      </c>
    </row>
    <row r="785" spans="1:8" ht="45" customHeight="1">
      <c r="A785" s="309"/>
      <c r="B785" s="308" t="s">
        <v>272</v>
      </c>
      <c r="C785" s="309"/>
      <c r="D785" s="310">
        <v>2</v>
      </c>
      <c r="E785" s="310">
        <v>1</v>
      </c>
      <c r="F785" s="310">
        <v>0.83</v>
      </c>
      <c r="G785" s="310">
        <v>0.5</v>
      </c>
      <c r="H785" s="311">
        <f t="shared" si="55"/>
        <v>1.83</v>
      </c>
    </row>
    <row r="786" spans="1:8" ht="45" customHeight="1">
      <c r="A786" s="309"/>
      <c r="B786" s="308" t="s">
        <v>252</v>
      </c>
      <c r="C786" s="309"/>
      <c r="D786" s="310">
        <v>2</v>
      </c>
      <c r="E786" s="310">
        <v>1</v>
      </c>
      <c r="F786" s="310">
        <v>1</v>
      </c>
      <c r="G786" s="310">
        <v>0.5</v>
      </c>
      <c r="H786" s="311">
        <f t="shared" si="55"/>
        <v>2</v>
      </c>
    </row>
    <row r="787" spans="1:8" ht="45" customHeight="1">
      <c r="A787" s="309"/>
      <c r="B787" s="308" t="s">
        <v>252</v>
      </c>
      <c r="C787" s="309"/>
      <c r="D787" s="310">
        <v>2</v>
      </c>
      <c r="E787" s="310">
        <v>1</v>
      </c>
      <c r="F787" s="310">
        <v>1</v>
      </c>
      <c r="G787" s="310">
        <v>0.5</v>
      </c>
      <c r="H787" s="311">
        <f t="shared" si="55"/>
        <v>2</v>
      </c>
    </row>
    <row r="788" spans="1:8" ht="45" customHeight="1">
      <c r="A788" s="309"/>
      <c r="B788" s="308" t="s">
        <v>273</v>
      </c>
      <c r="C788" s="309"/>
      <c r="D788" s="310">
        <v>2</v>
      </c>
      <c r="E788" s="310">
        <v>0.83</v>
      </c>
      <c r="F788" s="310">
        <v>0.66</v>
      </c>
      <c r="G788" s="310">
        <v>0.5</v>
      </c>
      <c r="H788" s="311">
        <f t="shared" si="55"/>
        <v>1.49</v>
      </c>
    </row>
    <row r="789" spans="1:8" ht="45" customHeight="1">
      <c r="A789" s="309"/>
      <c r="B789" s="308" t="s">
        <v>264</v>
      </c>
      <c r="C789" s="309"/>
      <c r="D789" s="310">
        <v>2</v>
      </c>
      <c r="E789" s="310">
        <v>1.33</v>
      </c>
      <c r="F789" s="310">
        <v>1</v>
      </c>
      <c r="G789" s="310">
        <v>0.5</v>
      </c>
      <c r="H789" s="311">
        <f t="shared" si="55"/>
        <v>2.33</v>
      </c>
    </row>
    <row r="790" spans="1:8" ht="45" customHeight="1">
      <c r="A790" s="309"/>
      <c r="B790" s="308" t="s">
        <v>264</v>
      </c>
      <c r="C790" s="309"/>
      <c r="D790" s="310">
        <v>2</v>
      </c>
      <c r="E790" s="310">
        <v>1.33</v>
      </c>
      <c r="F790" s="310">
        <v>1</v>
      </c>
      <c r="G790" s="310">
        <v>0.5</v>
      </c>
      <c r="H790" s="311">
        <f t="shared" si="55"/>
        <v>2.33</v>
      </c>
    </row>
    <row r="791" spans="1:8" ht="45" customHeight="1">
      <c r="A791" s="309"/>
      <c r="B791" s="308" t="s">
        <v>264</v>
      </c>
      <c r="C791" s="309"/>
      <c r="D791" s="310">
        <v>2</v>
      </c>
      <c r="E791" s="310">
        <v>1.33</v>
      </c>
      <c r="F791" s="310">
        <v>1</v>
      </c>
      <c r="G791" s="310">
        <v>0.5</v>
      </c>
      <c r="H791" s="311">
        <f t="shared" si="55"/>
        <v>2.33</v>
      </c>
    </row>
    <row r="792" spans="1:8" ht="45" customHeight="1">
      <c r="A792" s="309"/>
      <c r="B792" s="308" t="s">
        <v>264</v>
      </c>
      <c r="C792" s="309"/>
      <c r="D792" s="310">
        <v>2</v>
      </c>
      <c r="E792" s="310">
        <v>1.33</v>
      </c>
      <c r="F792" s="310">
        <v>1</v>
      </c>
      <c r="G792" s="310">
        <v>0.5</v>
      </c>
      <c r="H792" s="311">
        <f t="shared" si="55"/>
        <v>2.33</v>
      </c>
    </row>
    <row r="793" spans="1:8" ht="45" customHeight="1">
      <c r="A793" s="309"/>
      <c r="B793" s="308" t="s">
        <v>264</v>
      </c>
      <c r="C793" s="309"/>
      <c r="D793" s="310">
        <v>2</v>
      </c>
      <c r="E793" s="310">
        <v>1.33</v>
      </c>
      <c r="F793" s="310">
        <v>1</v>
      </c>
      <c r="G793" s="310">
        <v>0.5</v>
      </c>
      <c r="H793" s="311">
        <f t="shared" si="55"/>
        <v>2.33</v>
      </c>
    </row>
    <row r="794" spans="1:8" ht="45" customHeight="1">
      <c r="A794" s="309"/>
      <c r="B794" s="308" t="s">
        <v>248</v>
      </c>
      <c r="C794" s="309"/>
      <c r="D794" s="310">
        <v>2</v>
      </c>
      <c r="E794" s="310">
        <v>1.33</v>
      </c>
      <c r="F794" s="310">
        <v>0.5</v>
      </c>
      <c r="G794" s="310">
        <v>0.5</v>
      </c>
      <c r="H794" s="311">
        <f t="shared" si="55"/>
        <v>1.83</v>
      </c>
    </row>
    <row r="795" spans="1:8" ht="45" customHeight="1">
      <c r="A795" s="309"/>
      <c r="B795" s="308" t="s">
        <v>248</v>
      </c>
      <c r="C795" s="309"/>
      <c r="D795" s="310">
        <v>2</v>
      </c>
      <c r="E795" s="310">
        <v>1.33</v>
      </c>
      <c r="F795" s="310">
        <v>0.5</v>
      </c>
      <c r="G795" s="310">
        <v>0.5</v>
      </c>
      <c r="H795" s="311">
        <f t="shared" si="55"/>
        <v>1.83</v>
      </c>
    </row>
    <row r="796" spans="1:8" ht="45" customHeight="1">
      <c r="A796" s="309"/>
      <c r="B796" s="308" t="s">
        <v>248</v>
      </c>
      <c r="C796" s="309"/>
      <c r="D796" s="310">
        <v>2</v>
      </c>
      <c r="E796" s="310">
        <v>1.33</v>
      </c>
      <c r="F796" s="310">
        <v>0.5</v>
      </c>
      <c r="G796" s="310">
        <v>0.5</v>
      </c>
      <c r="H796" s="311">
        <f t="shared" si="55"/>
        <v>1.83</v>
      </c>
    </row>
    <row r="797" spans="1:8" ht="45" customHeight="1">
      <c r="A797" s="309"/>
      <c r="B797" s="308" t="s">
        <v>248</v>
      </c>
      <c r="C797" s="309"/>
      <c r="D797" s="310">
        <v>2</v>
      </c>
      <c r="E797" s="310">
        <v>1.33</v>
      </c>
      <c r="F797" s="310">
        <v>0.5</v>
      </c>
      <c r="G797" s="310">
        <v>0.5</v>
      </c>
      <c r="H797" s="311">
        <f t="shared" si="55"/>
        <v>1.83</v>
      </c>
    </row>
    <row r="798" spans="1:8" ht="45" customHeight="1">
      <c r="A798" s="309"/>
      <c r="B798" s="308" t="s">
        <v>248</v>
      </c>
      <c r="C798" s="309"/>
      <c r="D798" s="310">
        <v>2</v>
      </c>
      <c r="E798" s="310">
        <v>1.33</v>
      </c>
      <c r="F798" s="310">
        <v>0.5</v>
      </c>
      <c r="G798" s="310">
        <v>0.5</v>
      </c>
      <c r="H798" s="311">
        <f t="shared" si="55"/>
        <v>1.83</v>
      </c>
    </row>
    <row r="799" spans="1:8" ht="45" customHeight="1">
      <c r="A799" s="309"/>
      <c r="B799" s="308" t="s">
        <v>248</v>
      </c>
      <c r="C799" s="309"/>
      <c r="D799" s="310">
        <v>2</v>
      </c>
      <c r="E799" s="310">
        <v>1.33</v>
      </c>
      <c r="F799" s="310">
        <v>0.5</v>
      </c>
      <c r="G799" s="310">
        <v>0.5</v>
      </c>
      <c r="H799" s="311">
        <f t="shared" si="55"/>
        <v>1.83</v>
      </c>
    </row>
    <row r="800" spans="1:8" ht="45" customHeight="1">
      <c r="A800" s="309"/>
      <c r="B800" s="308" t="s">
        <v>260</v>
      </c>
      <c r="C800" s="309"/>
      <c r="D800" s="310">
        <v>2</v>
      </c>
      <c r="E800" s="310">
        <v>0.83</v>
      </c>
      <c r="F800" s="310">
        <v>0.5</v>
      </c>
      <c r="G800" s="310">
        <v>0.5</v>
      </c>
      <c r="H800" s="311">
        <f t="shared" si="55"/>
        <v>1.33</v>
      </c>
    </row>
    <row r="801" spans="1:8" ht="45" customHeight="1">
      <c r="A801" s="309"/>
      <c r="B801" s="308" t="s">
        <v>260</v>
      </c>
      <c r="C801" s="309"/>
      <c r="D801" s="310">
        <v>2</v>
      </c>
      <c r="E801" s="310">
        <v>0.83</v>
      </c>
      <c r="F801" s="310">
        <v>0.5</v>
      </c>
      <c r="G801" s="310">
        <v>0.5</v>
      </c>
      <c r="H801" s="311">
        <f t="shared" si="55"/>
        <v>1.33</v>
      </c>
    </row>
    <row r="802" spans="1:8" ht="45" customHeight="1">
      <c r="A802" s="309"/>
      <c r="B802" s="308" t="s">
        <v>258</v>
      </c>
      <c r="C802" s="309"/>
      <c r="D802" s="310">
        <v>2</v>
      </c>
      <c r="E802" s="310">
        <v>1.5</v>
      </c>
      <c r="F802" s="310">
        <v>0.83</v>
      </c>
      <c r="G802" s="310">
        <v>0.5</v>
      </c>
      <c r="H802" s="311">
        <f t="shared" si="55"/>
        <v>2.33</v>
      </c>
    </row>
    <row r="803" spans="1:8" ht="45" customHeight="1">
      <c r="A803" s="309"/>
      <c r="B803" s="308" t="s">
        <v>205</v>
      </c>
      <c r="C803" s="309"/>
      <c r="D803" s="310">
        <v>2</v>
      </c>
      <c r="E803" s="310">
        <v>1.33</v>
      </c>
      <c r="F803" s="310">
        <v>0.66</v>
      </c>
      <c r="G803" s="310">
        <v>0.5</v>
      </c>
      <c r="H803" s="311">
        <f t="shared" si="55"/>
        <v>1.9900000000000002</v>
      </c>
    </row>
    <row r="804" spans="1:8" ht="45" customHeight="1">
      <c r="A804" s="309"/>
      <c r="B804" s="308" t="s">
        <v>205</v>
      </c>
      <c r="C804" s="309"/>
      <c r="D804" s="310">
        <v>2</v>
      </c>
      <c r="E804" s="310">
        <v>1.33</v>
      </c>
      <c r="F804" s="310">
        <v>0.66</v>
      </c>
      <c r="G804" s="310">
        <v>0.5</v>
      </c>
      <c r="H804" s="311">
        <f t="shared" si="55"/>
        <v>1.9900000000000002</v>
      </c>
    </row>
    <row r="805" spans="1:8" ht="45" customHeight="1">
      <c r="A805" s="309"/>
      <c r="B805" s="308" t="s">
        <v>205</v>
      </c>
      <c r="C805" s="309"/>
      <c r="D805" s="310">
        <v>2</v>
      </c>
      <c r="E805" s="310">
        <v>1.33</v>
      </c>
      <c r="F805" s="310">
        <v>0.66</v>
      </c>
      <c r="G805" s="310">
        <v>0.5</v>
      </c>
      <c r="H805" s="311">
        <f t="shared" si="55"/>
        <v>1.9900000000000002</v>
      </c>
    </row>
    <row r="806" spans="1:8" ht="45" customHeight="1">
      <c r="A806" s="309"/>
      <c r="B806" s="308" t="s">
        <v>205</v>
      </c>
      <c r="C806" s="309"/>
      <c r="D806" s="310">
        <v>2</v>
      </c>
      <c r="E806" s="310">
        <v>1.33</v>
      </c>
      <c r="F806" s="310">
        <v>0.66</v>
      </c>
      <c r="G806" s="310">
        <v>0.5</v>
      </c>
      <c r="H806" s="311">
        <f t="shared" si="55"/>
        <v>1.9900000000000002</v>
      </c>
    </row>
    <row r="807" spans="1:8" ht="45" customHeight="1">
      <c r="A807" s="309"/>
      <c r="B807" s="308" t="s">
        <v>205</v>
      </c>
      <c r="C807" s="309"/>
      <c r="D807" s="310">
        <v>2</v>
      </c>
      <c r="E807" s="310">
        <v>1.33</v>
      </c>
      <c r="F807" s="310">
        <v>0.66</v>
      </c>
      <c r="G807" s="310">
        <v>0.5</v>
      </c>
      <c r="H807" s="311">
        <f t="shared" si="55"/>
        <v>1.9900000000000002</v>
      </c>
    </row>
    <row r="808" spans="1:8" ht="45" customHeight="1">
      <c r="A808" s="309"/>
      <c r="B808" s="308" t="s">
        <v>205</v>
      </c>
      <c r="C808" s="309"/>
      <c r="D808" s="310">
        <v>2</v>
      </c>
      <c r="E808" s="310">
        <v>1.33</v>
      </c>
      <c r="F808" s="310">
        <v>0.66</v>
      </c>
      <c r="G808" s="310">
        <v>0.5</v>
      </c>
      <c r="H808" s="311">
        <f t="shared" si="55"/>
        <v>1.9900000000000002</v>
      </c>
    </row>
    <row r="809" spans="1:8" ht="45" customHeight="1">
      <c r="A809" s="309"/>
      <c r="B809" s="308" t="s">
        <v>205</v>
      </c>
      <c r="C809" s="309"/>
      <c r="D809" s="310">
        <v>2</v>
      </c>
      <c r="E809" s="310">
        <v>1.33</v>
      </c>
      <c r="F809" s="310">
        <v>0.66</v>
      </c>
      <c r="G809" s="310">
        <v>0.5</v>
      </c>
      <c r="H809" s="311">
        <f t="shared" si="55"/>
        <v>1.9900000000000002</v>
      </c>
    </row>
    <row r="810" spans="1:8" ht="45" customHeight="1">
      <c r="A810" s="309"/>
      <c r="B810" s="308" t="s">
        <v>248</v>
      </c>
      <c r="C810" s="309"/>
      <c r="D810" s="310">
        <v>2</v>
      </c>
      <c r="E810" s="310">
        <v>1.33</v>
      </c>
      <c r="F810" s="310">
        <v>0.5</v>
      </c>
      <c r="G810" s="310">
        <v>0.5</v>
      </c>
      <c r="H810" s="311">
        <f t="shared" si="55"/>
        <v>1.83</v>
      </c>
    </row>
    <row r="811" spans="1:8" ht="45" customHeight="1">
      <c r="A811" s="309"/>
      <c r="B811" s="308" t="s">
        <v>248</v>
      </c>
      <c r="C811" s="309"/>
      <c r="D811" s="310">
        <v>2</v>
      </c>
      <c r="E811" s="310">
        <v>1.33</v>
      </c>
      <c r="F811" s="310">
        <v>0.5</v>
      </c>
      <c r="G811" s="310">
        <v>0.5</v>
      </c>
      <c r="H811" s="311">
        <f t="shared" si="55"/>
        <v>1.83</v>
      </c>
    </row>
    <row r="812" spans="1:8" ht="45" customHeight="1">
      <c r="A812" s="309"/>
      <c r="B812" s="308" t="s">
        <v>248</v>
      </c>
      <c r="C812" s="309"/>
      <c r="D812" s="310">
        <v>2</v>
      </c>
      <c r="E812" s="310">
        <v>1.33</v>
      </c>
      <c r="F812" s="310">
        <v>0.5</v>
      </c>
      <c r="G812" s="310">
        <v>0.5</v>
      </c>
      <c r="H812" s="311">
        <f t="shared" si="55"/>
        <v>1.83</v>
      </c>
    </row>
    <row r="813" spans="1:8" ht="45" customHeight="1">
      <c r="A813" s="309"/>
      <c r="B813" s="308" t="s">
        <v>248</v>
      </c>
      <c r="C813" s="309"/>
      <c r="D813" s="310">
        <v>2</v>
      </c>
      <c r="E813" s="310">
        <v>1.33</v>
      </c>
      <c r="F813" s="310">
        <v>0.5</v>
      </c>
      <c r="G813" s="310">
        <v>0.5</v>
      </c>
      <c r="H813" s="311">
        <f t="shared" si="55"/>
        <v>1.83</v>
      </c>
    </row>
    <row r="814" spans="1:8" ht="45" customHeight="1">
      <c r="A814" s="309"/>
      <c r="B814" s="308" t="s">
        <v>248</v>
      </c>
      <c r="C814" s="309"/>
      <c r="D814" s="310">
        <v>2</v>
      </c>
      <c r="E814" s="310">
        <v>1.33</v>
      </c>
      <c r="F814" s="310">
        <v>0.5</v>
      </c>
      <c r="G814" s="310">
        <v>0.5</v>
      </c>
      <c r="H814" s="311">
        <f t="shared" si="55"/>
        <v>1.83</v>
      </c>
    </row>
    <row r="815" spans="1:8" ht="45" customHeight="1">
      <c r="A815" s="309"/>
      <c r="B815" s="308" t="s">
        <v>248</v>
      </c>
      <c r="C815" s="309"/>
      <c r="D815" s="310">
        <v>2</v>
      </c>
      <c r="E815" s="310">
        <v>1.33</v>
      </c>
      <c r="F815" s="310">
        <v>0.5</v>
      </c>
      <c r="G815" s="310">
        <v>0.5</v>
      </c>
      <c r="H815" s="311">
        <f t="shared" si="55"/>
        <v>1.83</v>
      </c>
    </row>
    <row r="816" spans="1:8" ht="45" customHeight="1">
      <c r="A816" s="309"/>
      <c r="B816" s="308" t="s">
        <v>248</v>
      </c>
      <c r="C816" s="309"/>
      <c r="D816" s="310">
        <v>2</v>
      </c>
      <c r="E816" s="310">
        <v>1.33</v>
      </c>
      <c r="F816" s="310">
        <v>0.5</v>
      </c>
      <c r="G816" s="310">
        <v>0.5</v>
      </c>
      <c r="H816" s="311">
        <f t="shared" si="55"/>
        <v>1.83</v>
      </c>
    </row>
    <row r="817" spans="1:8" ht="45" customHeight="1">
      <c r="A817" s="309"/>
      <c r="B817" s="308" t="s">
        <v>248</v>
      </c>
      <c r="C817" s="309"/>
      <c r="D817" s="310">
        <v>2</v>
      </c>
      <c r="E817" s="310">
        <v>1.33</v>
      </c>
      <c r="F817" s="310">
        <v>0.5</v>
      </c>
      <c r="G817" s="310">
        <v>0.5</v>
      </c>
      <c r="H817" s="311">
        <f t="shared" si="55"/>
        <v>1.83</v>
      </c>
    </row>
    <row r="818" spans="1:8" ht="45" customHeight="1">
      <c r="A818" s="309"/>
      <c r="B818" s="308" t="s">
        <v>248</v>
      </c>
      <c r="C818" s="309"/>
      <c r="D818" s="310">
        <v>2</v>
      </c>
      <c r="E818" s="310">
        <v>1.33</v>
      </c>
      <c r="F818" s="310">
        <v>0.5</v>
      </c>
      <c r="G818" s="310">
        <v>0.5</v>
      </c>
      <c r="H818" s="311">
        <f t="shared" si="55"/>
        <v>1.83</v>
      </c>
    </row>
    <row r="819" spans="1:8" ht="45" customHeight="1">
      <c r="A819" s="309"/>
      <c r="B819" s="308" t="s">
        <v>264</v>
      </c>
      <c r="C819" s="309"/>
      <c r="D819" s="310">
        <v>2</v>
      </c>
      <c r="E819" s="310">
        <v>1.33</v>
      </c>
      <c r="F819" s="310">
        <v>1</v>
      </c>
      <c r="G819" s="310">
        <v>0.5</v>
      </c>
      <c r="H819" s="311">
        <f t="shared" si="55"/>
        <v>2.33</v>
      </c>
    </row>
    <row r="820" spans="1:8" ht="45" customHeight="1">
      <c r="A820" s="309"/>
      <c r="B820" s="308" t="s">
        <v>264</v>
      </c>
      <c r="C820" s="309"/>
      <c r="D820" s="310">
        <v>2</v>
      </c>
      <c r="E820" s="310">
        <v>1.33</v>
      </c>
      <c r="F820" s="310">
        <v>1</v>
      </c>
      <c r="G820" s="310">
        <v>0.5</v>
      </c>
      <c r="H820" s="311">
        <f t="shared" si="55"/>
        <v>2.33</v>
      </c>
    </row>
    <row r="821" spans="1:8" ht="45" customHeight="1">
      <c r="A821" s="309"/>
      <c r="B821" s="308" t="s">
        <v>264</v>
      </c>
      <c r="C821" s="309"/>
      <c r="D821" s="310">
        <v>2</v>
      </c>
      <c r="E821" s="310">
        <v>1.33</v>
      </c>
      <c r="F821" s="310">
        <v>1</v>
      </c>
      <c r="G821" s="310">
        <v>0.5</v>
      </c>
      <c r="H821" s="311">
        <f t="shared" si="55"/>
        <v>2.33</v>
      </c>
    </row>
    <row r="822" spans="1:8" ht="45" customHeight="1">
      <c r="A822" s="309"/>
      <c r="B822" s="308" t="s">
        <v>205</v>
      </c>
      <c r="C822" s="309"/>
      <c r="D822" s="310">
        <v>2</v>
      </c>
      <c r="E822" s="310">
        <v>1.33</v>
      </c>
      <c r="F822" s="310">
        <v>0.66</v>
      </c>
      <c r="G822" s="310">
        <v>0.5</v>
      </c>
      <c r="H822" s="311">
        <f t="shared" si="55"/>
        <v>1.9900000000000002</v>
      </c>
    </row>
    <row r="823" spans="1:8" ht="45" customHeight="1">
      <c r="A823" s="309"/>
      <c r="B823" s="308" t="s">
        <v>205</v>
      </c>
      <c r="C823" s="309"/>
      <c r="D823" s="310">
        <v>2</v>
      </c>
      <c r="E823" s="310">
        <v>1.33</v>
      </c>
      <c r="F823" s="310">
        <v>0.66</v>
      </c>
      <c r="G823" s="310">
        <v>0.5</v>
      </c>
      <c r="H823" s="311">
        <f t="shared" si="55"/>
        <v>1.9900000000000002</v>
      </c>
    </row>
    <row r="824" spans="1:8" ht="45" customHeight="1">
      <c r="A824" s="309"/>
      <c r="B824" s="308" t="s">
        <v>205</v>
      </c>
      <c r="C824" s="309"/>
      <c r="D824" s="310">
        <v>2</v>
      </c>
      <c r="E824" s="310">
        <v>1.33</v>
      </c>
      <c r="F824" s="310">
        <v>0.66</v>
      </c>
      <c r="G824" s="310">
        <v>0.5</v>
      </c>
      <c r="H824" s="311">
        <f t="shared" si="55"/>
        <v>1.9900000000000002</v>
      </c>
    </row>
    <row r="825" spans="1:8" ht="45" customHeight="1">
      <c r="A825" s="309"/>
      <c r="B825" s="308" t="s">
        <v>205</v>
      </c>
      <c r="C825" s="309"/>
      <c r="D825" s="310">
        <v>2</v>
      </c>
      <c r="E825" s="310">
        <v>1.33</v>
      </c>
      <c r="F825" s="310">
        <v>0.66</v>
      </c>
      <c r="G825" s="310">
        <v>0.5</v>
      </c>
      <c r="H825" s="311">
        <f t="shared" si="55"/>
        <v>1.9900000000000002</v>
      </c>
    </row>
    <row r="826" spans="1:8" ht="45" customHeight="1">
      <c r="A826" s="309"/>
      <c r="B826" s="308" t="s">
        <v>205</v>
      </c>
      <c r="C826" s="309"/>
      <c r="D826" s="310">
        <v>2</v>
      </c>
      <c r="E826" s="310">
        <v>1.33</v>
      </c>
      <c r="F826" s="310">
        <v>0.66</v>
      </c>
      <c r="G826" s="310">
        <v>0.5</v>
      </c>
      <c r="H826" s="311">
        <f t="shared" si="55"/>
        <v>1.9900000000000002</v>
      </c>
    </row>
    <row r="827" spans="1:8" ht="45" customHeight="1">
      <c r="A827" s="309"/>
      <c r="B827" s="308" t="s">
        <v>205</v>
      </c>
      <c r="C827" s="309"/>
      <c r="D827" s="310">
        <v>2</v>
      </c>
      <c r="E827" s="310">
        <v>1.33</v>
      </c>
      <c r="F827" s="310">
        <v>0.66</v>
      </c>
      <c r="G827" s="310">
        <v>0.5</v>
      </c>
      <c r="H827" s="311">
        <f t="shared" si="55"/>
        <v>1.9900000000000002</v>
      </c>
    </row>
    <row r="828" spans="1:8" ht="45" customHeight="1">
      <c r="A828" s="309"/>
      <c r="B828" s="308" t="s">
        <v>205</v>
      </c>
      <c r="C828" s="309"/>
      <c r="D828" s="310">
        <v>2</v>
      </c>
      <c r="E828" s="310">
        <v>1.33</v>
      </c>
      <c r="F828" s="310">
        <v>0.66</v>
      </c>
      <c r="G828" s="310">
        <v>0.5</v>
      </c>
      <c r="H828" s="311">
        <f t="shared" si="55"/>
        <v>1.9900000000000002</v>
      </c>
    </row>
    <row r="829" spans="1:8" ht="45" customHeight="1">
      <c r="A829" s="309"/>
      <c r="B829" s="308" t="s">
        <v>205</v>
      </c>
      <c r="C829" s="309"/>
      <c r="D829" s="310">
        <v>2</v>
      </c>
      <c r="E829" s="310">
        <v>1.33</v>
      </c>
      <c r="F829" s="310">
        <v>0.66</v>
      </c>
      <c r="G829" s="310">
        <v>0.5</v>
      </c>
      <c r="H829" s="311">
        <f t="shared" si="55"/>
        <v>1.9900000000000002</v>
      </c>
    </row>
    <row r="830" spans="1:8" ht="45" customHeight="1">
      <c r="A830" s="309"/>
      <c r="B830" s="308" t="s">
        <v>205</v>
      </c>
      <c r="C830" s="309"/>
      <c r="D830" s="310">
        <v>2</v>
      </c>
      <c r="E830" s="310">
        <v>1.33</v>
      </c>
      <c r="F830" s="310">
        <v>0.66</v>
      </c>
      <c r="G830" s="310">
        <v>0.5</v>
      </c>
      <c r="H830" s="311">
        <f t="shared" si="55"/>
        <v>1.9900000000000002</v>
      </c>
    </row>
    <row r="831" spans="1:8" ht="45" customHeight="1">
      <c r="A831" s="309"/>
      <c r="B831" s="308" t="s">
        <v>258</v>
      </c>
      <c r="C831" s="309"/>
      <c r="D831" s="310">
        <v>2</v>
      </c>
      <c r="E831" s="310">
        <v>1.5</v>
      </c>
      <c r="F831" s="310">
        <v>0.83</v>
      </c>
      <c r="G831" s="310">
        <v>0.5</v>
      </c>
      <c r="H831" s="311">
        <f t="shared" si="55"/>
        <v>2.33</v>
      </c>
    </row>
    <row r="832" spans="1:8" ht="45" customHeight="1">
      <c r="A832" s="309"/>
      <c r="B832" s="308" t="s">
        <v>258</v>
      </c>
      <c r="C832" s="309"/>
      <c r="D832" s="310">
        <v>2</v>
      </c>
      <c r="E832" s="310">
        <v>1.5</v>
      </c>
      <c r="F832" s="310">
        <v>0.83</v>
      </c>
      <c r="G832" s="310">
        <v>0.5</v>
      </c>
      <c r="H832" s="311">
        <f t="shared" si="55"/>
        <v>2.33</v>
      </c>
    </row>
    <row r="833" spans="1:8" ht="45" customHeight="1">
      <c r="A833" s="309"/>
      <c r="B833" s="308" t="s">
        <v>258</v>
      </c>
      <c r="C833" s="309"/>
      <c r="D833" s="310">
        <v>2</v>
      </c>
      <c r="E833" s="310">
        <v>1.5</v>
      </c>
      <c r="F833" s="310">
        <v>0.83</v>
      </c>
      <c r="G833" s="310">
        <v>0.5</v>
      </c>
      <c r="H833" s="311">
        <f t="shared" si="55"/>
        <v>2.33</v>
      </c>
    </row>
    <row r="834" spans="1:8" ht="45" customHeight="1">
      <c r="A834" s="309"/>
      <c r="B834" s="308" t="s">
        <v>258</v>
      </c>
      <c r="C834" s="309"/>
      <c r="D834" s="310">
        <v>2</v>
      </c>
      <c r="E834" s="310">
        <v>1.5</v>
      </c>
      <c r="F834" s="310">
        <v>0.83</v>
      </c>
      <c r="G834" s="310">
        <v>0.5</v>
      </c>
      <c r="H834" s="311">
        <f t="shared" si="55"/>
        <v>2.33</v>
      </c>
    </row>
    <row r="835" spans="1:8" ht="45" customHeight="1">
      <c r="A835" s="309"/>
      <c r="B835" s="308" t="s">
        <v>258</v>
      </c>
      <c r="C835" s="309"/>
      <c r="D835" s="310">
        <v>2</v>
      </c>
      <c r="E835" s="310">
        <v>1.5</v>
      </c>
      <c r="F835" s="310">
        <v>0.83</v>
      </c>
      <c r="G835" s="310">
        <v>0.5</v>
      </c>
      <c r="H835" s="311">
        <f t="shared" si="55"/>
        <v>2.33</v>
      </c>
    </row>
    <row r="836" spans="1:8" ht="45" customHeight="1">
      <c r="A836" s="309"/>
      <c r="B836" s="308" t="s">
        <v>258</v>
      </c>
      <c r="C836" s="309"/>
      <c r="D836" s="310">
        <v>2</v>
      </c>
      <c r="E836" s="310">
        <v>1.5</v>
      </c>
      <c r="F836" s="310">
        <v>0.83</v>
      </c>
      <c r="G836" s="310">
        <v>0.5</v>
      </c>
      <c r="H836" s="311">
        <f t="shared" ref="H836:H847" si="56">(E836+F836)*D836*G836</f>
        <v>2.33</v>
      </c>
    </row>
    <row r="837" spans="1:8" ht="45" customHeight="1">
      <c r="A837" s="309"/>
      <c r="B837" s="308" t="s">
        <v>274</v>
      </c>
      <c r="C837" s="309"/>
      <c r="D837" s="310">
        <v>2</v>
      </c>
      <c r="E837" s="310">
        <v>1.66</v>
      </c>
      <c r="F837" s="310">
        <v>0.66</v>
      </c>
      <c r="G837" s="310">
        <v>0.5</v>
      </c>
      <c r="H837" s="311">
        <f t="shared" si="56"/>
        <v>2.3199999999999998</v>
      </c>
    </row>
    <row r="838" spans="1:8" ht="45" customHeight="1">
      <c r="A838" s="309"/>
      <c r="B838" s="308" t="s">
        <v>274</v>
      </c>
      <c r="C838" s="309"/>
      <c r="D838" s="310">
        <v>2</v>
      </c>
      <c r="E838" s="310">
        <v>1.66</v>
      </c>
      <c r="F838" s="310">
        <v>0.66</v>
      </c>
      <c r="G838" s="310">
        <v>0.5</v>
      </c>
      <c r="H838" s="311">
        <f t="shared" si="56"/>
        <v>2.3199999999999998</v>
      </c>
    </row>
    <row r="839" spans="1:8" ht="45" customHeight="1">
      <c r="A839" s="309"/>
      <c r="B839" s="308" t="s">
        <v>274</v>
      </c>
      <c r="C839" s="309"/>
      <c r="D839" s="310">
        <v>2</v>
      </c>
      <c r="E839" s="310">
        <v>1.66</v>
      </c>
      <c r="F839" s="310">
        <v>0.66</v>
      </c>
      <c r="G839" s="310">
        <v>0.5</v>
      </c>
      <c r="H839" s="311">
        <f t="shared" si="56"/>
        <v>2.3199999999999998</v>
      </c>
    </row>
    <row r="840" spans="1:8" ht="45" customHeight="1">
      <c r="A840" s="309"/>
      <c r="B840" s="308" t="s">
        <v>274</v>
      </c>
      <c r="C840" s="309"/>
      <c r="D840" s="310">
        <v>2</v>
      </c>
      <c r="E840" s="310">
        <v>1.66</v>
      </c>
      <c r="F840" s="310">
        <v>0.66</v>
      </c>
      <c r="G840" s="310">
        <v>0.5</v>
      </c>
      <c r="H840" s="311">
        <f t="shared" si="56"/>
        <v>2.3199999999999998</v>
      </c>
    </row>
    <row r="841" spans="1:8" ht="45" customHeight="1">
      <c r="A841" s="309"/>
      <c r="B841" s="308" t="s">
        <v>274</v>
      </c>
      <c r="C841" s="309"/>
      <c r="D841" s="310">
        <v>2</v>
      </c>
      <c r="E841" s="310">
        <v>1.66</v>
      </c>
      <c r="F841" s="310">
        <v>0.66</v>
      </c>
      <c r="G841" s="310">
        <v>0.5</v>
      </c>
      <c r="H841" s="311">
        <f t="shared" si="56"/>
        <v>2.3199999999999998</v>
      </c>
    </row>
    <row r="842" spans="1:8" ht="45" customHeight="1">
      <c r="A842" s="309"/>
      <c r="B842" s="308" t="s">
        <v>274</v>
      </c>
      <c r="C842" s="309"/>
      <c r="D842" s="310">
        <v>2</v>
      </c>
      <c r="E842" s="310">
        <v>1.66</v>
      </c>
      <c r="F842" s="310">
        <v>0.66</v>
      </c>
      <c r="G842" s="310">
        <v>0.5</v>
      </c>
      <c r="H842" s="311">
        <f t="shared" si="56"/>
        <v>2.3199999999999998</v>
      </c>
    </row>
    <row r="843" spans="1:8" ht="45" customHeight="1">
      <c r="A843" s="309"/>
      <c r="B843" s="308" t="s">
        <v>260</v>
      </c>
      <c r="C843" s="309"/>
      <c r="D843" s="310">
        <v>2</v>
      </c>
      <c r="E843" s="310">
        <v>0.83</v>
      </c>
      <c r="F843" s="310">
        <v>0.5</v>
      </c>
      <c r="G843" s="310">
        <v>0.5</v>
      </c>
      <c r="H843" s="311">
        <f t="shared" si="56"/>
        <v>1.33</v>
      </c>
    </row>
    <row r="844" spans="1:8" ht="45" customHeight="1">
      <c r="A844" s="309"/>
      <c r="B844" s="308" t="s">
        <v>260</v>
      </c>
      <c r="C844" s="309"/>
      <c r="D844" s="310">
        <v>2</v>
      </c>
      <c r="E844" s="310">
        <v>0.83</v>
      </c>
      <c r="F844" s="310">
        <v>0.5</v>
      </c>
      <c r="G844" s="310">
        <v>0.5</v>
      </c>
      <c r="H844" s="311">
        <f t="shared" si="56"/>
        <v>1.33</v>
      </c>
    </row>
    <row r="845" spans="1:8" ht="45" customHeight="1">
      <c r="A845" s="309"/>
      <c r="B845" s="308" t="s">
        <v>260</v>
      </c>
      <c r="C845" s="309"/>
      <c r="D845" s="310">
        <v>2</v>
      </c>
      <c r="E845" s="310">
        <v>0.83</v>
      </c>
      <c r="F845" s="310">
        <v>0.5</v>
      </c>
      <c r="G845" s="310">
        <v>0.5</v>
      </c>
      <c r="H845" s="311">
        <f t="shared" si="56"/>
        <v>1.33</v>
      </c>
    </row>
    <row r="846" spans="1:8" ht="45" customHeight="1">
      <c r="A846" s="309"/>
      <c r="B846" s="308" t="s">
        <v>260</v>
      </c>
      <c r="C846" s="309"/>
      <c r="D846" s="310">
        <v>2</v>
      </c>
      <c r="E846" s="310">
        <v>0.83</v>
      </c>
      <c r="F846" s="310">
        <v>0.5</v>
      </c>
      <c r="G846" s="310">
        <v>0.5</v>
      </c>
      <c r="H846" s="311">
        <f t="shared" si="56"/>
        <v>1.33</v>
      </c>
    </row>
    <row r="847" spans="1:8" ht="45" customHeight="1">
      <c r="A847" s="309"/>
      <c r="B847" s="308" t="s">
        <v>260</v>
      </c>
      <c r="C847" s="309"/>
      <c r="D847" s="310">
        <v>2</v>
      </c>
      <c r="E847" s="310">
        <v>0.83</v>
      </c>
      <c r="F847" s="310">
        <v>0.5</v>
      </c>
      <c r="G847" s="310">
        <v>0.5</v>
      </c>
      <c r="H847" s="311">
        <f t="shared" si="56"/>
        <v>1.33</v>
      </c>
    </row>
    <row r="848" spans="1:8" ht="45" customHeight="1">
      <c r="A848" s="301"/>
      <c r="B848" s="303"/>
      <c r="C848" s="284"/>
      <c r="D848" s="293"/>
      <c r="E848" s="293"/>
      <c r="F848" s="293"/>
      <c r="G848" s="293"/>
      <c r="H848" s="302"/>
    </row>
    <row r="849" spans="1:8" s="373" customFormat="1" ht="52.5" customHeight="1">
      <c r="A849" s="408"/>
      <c r="B849" s="369" t="s">
        <v>145</v>
      </c>
      <c r="C849" s="375" t="s">
        <v>218</v>
      </c>
      <c r="D849" s="369"/>
      <c r="E849" s="376"/>
      <c r="F849" s="376"/>
      <c r="G849" s="376"/>
      <c r="H849" s="355">
        <f>SUM(H772:H848)</f>
        <v>142.07999999999993</v>
      </c>
    </row>
    <row r="850" spans="1:8" ht="60.75" customHeight="1">
      <c r="A850" s="398"/>
      <c r="B850" s="399"/>
      <c r="C850" s="400"/>
      <c r="D850" s="400"/>
      <c r="E850" s="400"/>
      <c r="F850" s="400"/>
      <c r="G850" s="400"/>
      <c r="H850" s="400"/>
    </row>
    <row r="851" spans="1:8" ht="73.5" customHeight="1">
      <c r="A851" s="514" t="s">
        <v>343</v>
      </c>
      <c r="B851" s="514"/>
      <c r="C851" s="514"/>
      <c r="D851" s="514"/>
      <c r="E851" s="514"/>
      <c r="F851" s="514"/>
      <c r="G851" s="514"/>
      <c r="H851" s="514"/>
    </row>
    <row r="852" spans="1:8" ht="78" customHeight="1">
      <c r="A852" s="514" t="s">
        <v>161</v>
      </c>
      <c r="B852" s="515"/>
      <c r="C852" s="515"/>
      <c r="D852" s="515"/>
      <c r="E852" s="515"/>
      <c r="F852" s="515"/>
      <c r="G852" s="515"/>
      <c r="H852" s="515"/>
    </row>
    <row r="853" spans="1:8" ht="81.75" customHeight="1">
      <c r="A853" s="516" t="s">
        <v>323</v>
      </c>
      <c r="B853" s="516" t="s">
        <v>0</v>
      </c>
      <c r="C853" s="516" t="s">
        <v>120</v>
      </c>
      <c r="D853" s="516" t="s">
        <v>7</v>
      </c>
      <c r="E853" s="517" t="s">
        <v>149</v>
      </c>
      <c r="F853" s="517" t="s">
        <v>147</v>
      </c>
      <c r="G853" s="517" t="s">
        <v>146</v>
      </c>
      <c r="H853" s="516" t="s">
        <v>322</v>
      </c>
    </row>
    <row r="854" spans="1:8" ht="33" hidden="1" customHeight="1">
      <c r="A854" s="516"/>
      <c r="B854" s="516"/>
      <c r="C854" s="516"/>
      <c r="D854" s="516"/>
      <c r="E854" s="517"/>
      <c r="F854" s="517"/>
      <c r="G854" s="517"/>
      <c r="H854" s="516"/>
    </row>
    <row r="855" spans="1:8" ht="228.75" customHeight="1">
      <c r="A855" s="331">
        <v>1</v>
      </c>
      <c r="B855" s="308" t="s">
        <v>94</v>
      </c>
      <c r="C855" s="334"/>
      <c r="D855" s="343"/>
      <c r="E855" s="343"/>
      <c r="F855" s="343"/>
      <c r="G855" s="343"/>
      <c r="H855" s="343"/>
    </row>
    <row r="856" spans="1:8" ht="81" customHeight="1">
      <c r="A856" s="329">
        <v>1.1000000000000001</v>
      </c>
      <c r="B856" s="397" t="s">
        <v>95</v>
      </c>
      <c r="C856" s="334" t="s">
        <v>4</v>
      </c>
      <c r="D856" s="340"/>
      <c r="E856" s="340">
        <v>1</v>
      </c>
      <c r="F856" s="340"/>
      <c r="G856" s="340"/>
      <c r="H856" s="340">
        <f>SUM(E856:G856)</f>
        <v>1</v>
      </c>
    </row>
    <row r="857" spans="1:8" ht="253.5" customHeight="1">
      <c r="A857" s="331">
        <v>2</v>
      </c>
      <c r="B857" s="308" t="s">
        <v>96</v>
      </c>
      <c r="C857" s="334"/>
      <c r="D857" s="340"/>
      <c r="E857" s="340"/>
      <c r="F857" s="340"/>
      <c r="G857" s="340"/>
      <c r="H857" s="340"/>
    </row>
    <row r="858" spans="1:8" ht="81" customHeight="1">
      <c r="A858" s="329">
        <v>2.1</v>
      </c>
      <c r="B858" s="392" t="s">
        <v>97</v>
      </c>
      <c r="C858" s="334" t="s">
        <v>4</v>
      </c>
      <c r="D858" s="340"/>
      <c r="E858" s="340">
        <v>1</v>
      </c>
      <c r="F858" s="340">
        <v>2</v>
      </c>
      <c r="G858" s="340">
        <v>2</v>
      </c>
      <c r="H858" s="340">
        <f>SUM(E858:G858)</f>
        <v>5</v>
      </c>
    </row>
    <row r="859" spans="1:8" ht="253.5" customHeight="1">
      <c r="A859" s="331">
        <v>4</v>
      </c>
      <c r="B859" s="308" t="s">
        <v>99</v>
      </c>
      <c r="C859" s="334"/>
      <c r="D859" s="340"/>
      <c r="E859" s="340"/>
      <c r="F859" s="340"/>
      <c r="G859" s="340"/>
      <c r="H859" s="340"/>
    </row>
    <row r="860" spans="1:8" ht="81" customHeight="1">
      <c r="A860" s="329">
        <v>4.2</v>
      </c>
      <c r="B860" s="341" t="s">
        <v>311</v>
      </c>
      <c r="C860" s="334" t="s">
        <v>91</v>
      </c>
      <c r="D860" s="340"/>
      <c r="E860" s="340">
        <f>53.5+13.16</f>
        <v>66.66</v>
      </c>
      <c r="F860" s="340"/>
      <c r="G860" s="340"/>
      <c r="H860" s="340">
        <f>SUM(E860:G860)</f>
        <v>66.66</v>
      </c>
    </row>
    <row r="861" spans="1:8" ht="81" customHeight="1">
      <c r="A861" s="329">
        <v>4.3</v>
      </c>
      <c r="B861" s="341" t="s">
        <v>312</v>
      </c>
      <c r="C861" s="334" t="s">
        <v>91</v>
      </c>
      <c r="D861" s="340"/>
      <c r="E861" s="340">
        <v>12</v>
      </c>
      <c r="F861" s="340">
        <v>14</v>
      </c>
      <c r="G861" s="340">
        <v>14</v>
      </c>
      <c r="H861" s="340">
        <f>SUM(E861:G861)</f>
        <v>40</v>
      </c>
    </row>
    <row r="862" spans="1:8" ht="81" customHeight="1">
      <c r="A862" s="329">
        <v>4.4000000000000004</v>
      </c>
      <c r="B862" s="341" t="s">
        <v>315</v>
      </c>
      <c r="C862" s="334" t="s">
        <v>91</v>
      </c>
      <c r="D862" s="340"/>
      <c r="E862" s="340"/>
      <c r="F862" s="340">
        <v>142.38</v>
      </c>
      <c r="G862" s="340">
        <v>118.3</v>
      </c>
      <c r="H862" s="340">
        <f>SUM(F862:G862)</f>
        <v>260.68</v>
      </c>
    </row>
    <row r="863" spans="1:8" ht="81" customHeight="1">
      <c r="A863" s="329">
        <v>4.5</v>
      </c>
      <c r="B863" s="341" t="s">
        <v>317</v>
      </c>
      <c r="C863" s="334" t="s">
        <v>91</v>
      </c>
      <c r="D863" s="340"/>
      <c r="E863" s="340">
        <v>299.82</v>
      </c>
      <c r="F863" s="340"/>
      <c r="G863" s="340"/>
      <c r="H863" s="340">
        <f>SUM(E863:G863)</f>
        <v>299.82</v>
      </c>
    </row>
    <row r="864" spans="1:8" ht="126" customHeight="1">
      <c r="A864" s="331">
        <v>7</v>
      </c>
      <c r="B864" s="396" t="s">
        <v>110</v>
      </c>
      <c r="C864" s="334"/>
      <c r="D864" s="340"/>
      <c r="E864" s="340"/>
      <c r="F864" s="340"/>
      <c r="G864" s="340"/>
      <c r="H864" s="340"/>
    </row>
    <row r="865" spans="1:8" ht="81" customHeight="1">
      <c r="A865" s="401">
        <v>7.1</v>
      </c>
      <c r="B865" s="402" t="s">
        <v>111</v>
      </c>
      <c r="C865" s="403" t="s">
        <v>4</v>
      </c>
      <c r="D865" s="404"/>
      <c r="E865" s="404"/>
      <c r="F865" s="404">
        <v>1</v>
      </c>
      <c r="G865" s="404">
        <v>1</v>
      </c>
      <c r="H865" s="404">
        <f>SUM(E865:G865)</f>
        <v>2</v>
      </c>
    </row>
    <row r="866" spans="1:8" ht="60.75" customHeight="1">
      <c r="A866" s="398"/>
      <c r="B866" s="399"/>
      <c r="C866" s="400"/>
      <c r="D866" s="400"/>
      <c r="E866" s="400"/>
      <c r="F866" s="400"/>
      <c r="G866" s="400"/>
      <c r="H866" s="400"/>
    </row>
    <row r="867" spans="1:8" ht="60">
      <c r="A867" s="520" t="s">
        <v>164</v>
      </c>
      <c r="B867" s="521"/>
      <c r="C867" s="521"/>
      <c r="D867" s="521"/>
      <c r="E867" s="521"/>
      <c r="F867" s="521"/>
      <c r="G867" s="521"/>
      <c r="H867" s="522"/>
    </row>
    <row r="868" spans="1:8" s="373" customFormat="1" ht="45">
      <c r="A868" s="502" t="s">
        <v>163</v>
      </c>
      <c r="B868" s="503"/>
      <c r="C868" s="503"/>
      <c r="D868" s="503"/>
      <c r="E868" s="503"/>
      <c r="F868" s="503"/>
      <c r="G868" s="503"/>
      <c r="H868" s="504"/>
    </row>
    <row r="869" spans="1:8" ht="35.25">
      <c r="A869" s="505"/>
      <c r="B869" s="506"/>
      <c r="C869" s="506"/>
      <c r="D869" s="506"/>
      <c r="E869" s="506"/>
      <c r="F869" s="506"/>
      <c r="G869" s="506"/>
      <c r="H869" s="507"/>
    </row>
    <row r="870" spans="1:8" ht="33.75">
      <c r="A870" s="508"/>
      <c r="B870" s="508"/>
      <c r="C870" s="508"/>
      <c r="D870" s="508"/>
      <c r="E870" s="508"/>
      <c r="F870" s="508"/>
      <c r="G870" s="508"/>
      <c r="H870" s="508"/>
    </row>
    <row r="871" spans="1:8" ht="37.5">
      <c r="A871" s="497" t="s">
        <v>162</v>
      </c>
      <c r="B871" s="497"/>
      <c r="C871" s="495" t="s">
        <v>161</v>
      </c>
      <c r="D871" s="495"/>
      <c r="E871" s="495"/>
      <c r="F871" s="497" t="s">
        <v>160</v>
      </c>
      <c r="G871" s="497"/>
      <c r="H871" s="362">
        <v>45117</v>
      </c>
    </row>
    <row r="872" spans="1:8" ht="37.5">
      <c r="A872" s="498" t="s">
        <v>159</v>
      </c>
      <c r="B872" s="498"/>
      <c r="C872" s="495"/>
      <c r="D872" s="495"/>
      <c r="E872" s="495"/>
      <c r="F872" s="497" t="s">
        <v>158</v>
      </c>
      <c r="G872" s="497"/>
      <c r="H872" s="363"/>
    </row>
    <row r="873" spans="1:8" ht="37.5">
      <c r="A873" s="497" t="s">
        <v>157</v>
      </c>
      <c r="B873" s="497"/>
      <c r="C873" s="495"/>
      <c r="D873" s="495"/>
      <c r="E873" s="495"/>
      <c r="F873" s="498" t="s">
        <v>156</v>
      </c>
      <c r="G873" s="498"/>
      <c r="H873" s="364"/>
    </row>
    <row r="874" spans="1:8" ht="37.5">
      <c r="A874" s="495" t="s">
        <v>155</v>
      </c>
      <c r="B874" s="496" t="s">
        <v>119</v>
      </c>
      <c r="C874" s="496" t="s">
        <v>120</v>
      </c>
      <c r="D874" s="496" t="s">
        <v>154</v>
      </c>
      <c r="E874" s="496"/>
      <c r="F874" s="496"/>
      <c r="G874" s="496"/>
      <c r="H874" s="495" t="s">
        <v>153</v>
      </c>
    </row>
    <row r="875" spans="1:8" ht="37.5">
      <c r="A875" s="495"/>
      <c r="B875" s="496"/>
      <c r="C875" s="496"/>
      <c r="D875" s="365" t="s">
        <v>7</v>
      </c>
      <c r="E875" s="365" t="s">
        <v>152</v>
      </c>
      <c r="F875" s="365" t="s">
        <v>173</v>
      </c>
      <c r="G875" s="365" t="s">
        <v>151</v>
      </c>
      <c r="H875" s="495"/>
    </row>
    <row r="876" spans="1:8" ht="41.25">
      <c r="A876" s="299"/>
      <c r="B876" s="298" t="s">
        <v>149</v>
      </c>
      <c r="C876" s="365"/>
      <c r="D876" s="365"/>
      <c r="E876" s="365"/>
      <c r="F876" s="365"/>
      <c r="G876" s="365"/>
      <c r="H876" s="366"/>
    </row>
    <row r="877" spans="1:8" ht="41.25">
      <c r="A877" s="378"/>
      <c r="B877" s="298" t="s">
        <v>309</v>
      </c>
      <c r="C877" s="377"/>
      <c r="D877" s="365"/>
      <c r="E877" s="365"/>
      <c r="F877" s="365"/>
      <c r="G877" s="365"/>
      <c r="H877" s="366"/>
    </row>
    <row r="878" spans="1:8" ht="252" customHeight="1">
      <c r="A878" s="346">
        <v>1</v>
      </c>
      <c r="B878" s="323" t="s">
        <v>94</v>
      </c>
      <c r="C878" s="377"/>
      <c r="D878" s="365"/>
      <c r="E878" s="365"/>
      <c r="F878" s="365"/>
      <c r="G878" s="365"/>
      <c r="H878" s="366"/>
    </row>
    <row r="879" spans="1:8" ht="52.5" customHeight="1">
      <c r="A879" s="379"/>
      <c r="B879" s="321"/>
      <c r="C879" s="347"/>
      <c r="D879" s="365"/>
      <c r="E879" s="365"/>
      <c r="F879" s="365"/>
      <c r="G879" s="365"/>
      <c r="H879" s="366"/>
    </row>
    <row r="880" spans="1:8" ht="52.5" customHeight="1">
      <c r="A880" s="379">
        <v>1.1000000000000001</v>
      </c>
      <c r="B880" s="392" t="s">
        <v>95</v>
      </c>
      <c r="C880" s="347"/>
      <c r="D880" s="310"/>
      <c r="E880" s="310"/>
      <c r="F880" s="365"/>
      <c r="G880" s="365"/>
      <c r="H880" s="367"/>
    </row>
    <row r="881" spans="1:8" ht="52.5" customHeight="1">
      <c r="A881" s="379"/>
      <c r="B881" s="341"/>
      <c r="C881" s="347"/>
      <c r="D881" s="310"/>
      <c r="E881" s="310"/>
      <c r="F881" s="365"/>
      <c r="G881" s="365"/>
      <c r="H881" s="367"/>
    </row>
    <row r="882" spans="1:8" ht="52.5" customHeight="1">
      <c r="A882" s="379"/>
      <c r="B882" s="341" t="s">
        <v>149</v>
      </c>
      <c r="C882" s="347" t="s">
        <v>4</v>
      </c>
      <c r="D882" s="310">
        <v>1</v>
      </c>
      <c r="E882" s="310"/>
      <c r="F882" s="365"/>
      <c r="G882" s="365"/>
      <c r="H882" s="367">
        <f>D882</f>
        <v>1</v>
      </c>
    </row>
    <row r="883" spans="1:8" ht="52.5" customHeight="1">
      <c r="A883" s="379"/>
      <c r="B883" s="341"/>
      <c r="C883" s="347"/>
      <c r="D883" s="310"/>
      <c r="E883" s="310"/>
      <c r="F883" s="365"/>
      <c r="G883" s="365"/>
      <c r="H883" s="367"/>
    </row>
    <row r="884" spans="1:8" ht="52.5" customHeight="1">
      <c r="A884" s="379"/>
      <c r="B884" s="341"/>
      <c r="C884" s="347"/>
      <c r="D884" s="310"/>
      <c r="E884" s="310"/>
      <c r="F884" s="365"/>
      <c r="G884" s="365"/>
      <c r="H884" s="368"/>
    </row>
    <row r="885" spans="1:8" s="373" customFormat="1" ht="50.25" customHeight="1">
      <c r="A885" s="372"/>
      <c r="B885" s="369" t="s">
        <v>145</v>
      </c>
      <c r="C885" s="370" t="s">
        <v>4</v>
      </c>
      <c r="D885" s="371"/>
      <c r="E885" s="356"/>
      <c r="F885" s="356"/>
      <c r="G885" s="356"/>
      <c r="H885" s="355">
        <f>SUM(H880:H884)</f>
        <v>1</v>
      </c>
    </row>
    <row r="887" spans="1:8" ht="60">
      <c r="A887" s="499" t="s">
        <v>164</v>
      </c>
      <c r="B887" s="500"/>
      <c r="C887" s="500"/>
      <c r="D887" s="500"/>
      <c r="E887" s="500"/>
      <c r="F887" s="500"/>
      <c r="G887" s="500"/>
      <c r="H887" s="501"/>
    </row>
    <row r="888" spans="1:8" s="373" customFormat="1" ht="45">
      <c r="A888" s="502" t="s">
        <v>163</v>
      </c>
      <c r="B888" s="503"/>
      <c r="C888" s="503"/>
      <c r="D888" s="503"/>
      <c r="E888" s="503"/>
      <c r="F888" s="503"/>
      <c r="G888" s="503"/>
      <c r="H888" s="504"/>
    </row>
    <row r="889" spans="1:8" ht="35.25">
      <c r="A889" s="505"/>
      <c r="B889" s="506"/>
      <c r="C889" s="506"/>
      <c r="D889" s="506"/>
      <c r="E889" s="506"/>
      <c r="F889" s="506"/>
      <c r="G889" s="506"/>
      <c r="H889" s="507"/>
    </row>
    <row r="890" spans="1:8" ht="33.75">
      <c r="A890" s="508"/>
      <c r="B890" s="508"/>
      <c r="C890" s="508"/>
      <c r="D890" s="508"/>
      <c r="E890" s="508"/>
      <c r="F890" s="508"/>
      <c r="G890" s="508"/>
      <c r="H890" s="508"/>
    </row>
    <row r="891" spans="1:8" ht="37.5">
      <c r="A891" s="497" t="s">
        <v>162</v>
      </c>
      <c r="B891" s="497"/>
      <c r="C891" s="495" t="s">
        <v>161</v>
      </c>
      <c r="D891" s="495"/>
      <c r="E891" s="495"/>
      <c r="F891" s="497" t="s">
        <v>160</v>
      </c>
      <c r="G891" s="497"/>
      <c r="H891" s="362">
        <v>45117</v>
      </c>
    </row>
    <row r="892" spans="1:8" ht="37.5">
      <c r="A892" s="498" t="s">
        <v>159</v>
      </c>
      <c r="B892" s="498"/>
      <c r="C892" s="495"/>
      <c r="D892" s="495"/>
      <c r="E892" s="495"/>
      <c r="F892" s="497" t="s">
        <v>158</v>
      </c>
      <c r="G892" s="497"/>
      <c r="H892" s="363"/>
    </row>
    <row r="893" spans="1:8" ht="37.5">
      <c r="A893" s="497" t="s">
        <v>157</v>
      </c>
      <c r="B893" s="497"/>
      <c r="C893" s="495"/>
      <c r="D893" s="495"/>
      <c r="E893" s="495"/>
      <c r="F893" s="498" t="s">
        <v>156</v>
      </c>
      <c r="G893" s="498"/>
      <c r="H893" s="364"/>
    </row>
    <row r="894" spans="1:8" ht="37.5">
      <c r="A894" s="495" t="s">
        <v>155</v>
      </c>
      <c r="B894" s="496" t="s">
        <v>119</v>
      </c>
      <c r="C894" s="496" t="s">
        <v>120</v>
      </c>
      <c r="D894" s="496" t="s">
        <v>154</v>
      </c>
      <c r="E894" s="496"/>
      <c r="F894" s="496"/>
      <c r="G894" s="496"/>
      <c r="H894" s="495" t="s">
        <v>153</v>
      </c>
    </row>
    <row r="895" spans="1:8" ht="37.5">
      <c r="A895" s="495"/>
      <c r="B895" s="496"/>
      <c r="C895" s="496"/>
      <c r="D895" s="365" t="s">
        <v>7</v>
      </c>
      <c r="E895" s="365" t="s">
        <v>152</v>
      </c>
      <c r="F895" s="365" t="s">
        <v>173</v>
      </c>
      <c r="G895" s="365" t="s">
        <v>151</v>
      </c>
      <c r="H895" s="495"/>
    </row>
    <row r="896" spans="1:8" ht="41.25">
      <c r="A896" s="299"/>
      <c r="B896" s="298" t="s">
        <v>149</v>
      </c>
      <c r="C896" s="365"/>
      <c r="D896" s="365"/>
      <c r="E896" s="365"/>
      <c r="F896" s="365"/>
      <c r="G896" s="365"/>
      <c r="H896" s="366"/>
    </row>
    <row r="897" spans="1:8" ht="41.25">
      <c r="A897" s="378"/>
      <c r="B897" s="298" t="s">
        <v>309</v>
      </c>
      <c r="C897" s="377"/>
      <c r="D897" s="365"/>
      <c r="E897" s="365"/>
      <c r="F897" s="365"/>
      <c r="G897" s="365"/>
      <c r="H897" s="366"/>
    </row>
    <row r="898" spans="1:8" ht="264" customHeight="1">
      <c r="A898" s="346">
        <v>2</v>
      </c>
      <c r="B898" s="323" t="s">
        <v>96</v>
      </c>
      <c r="C898" s="377"/>
      <c r="D898" s="365"/>
      <c r="E898" s="365"/>
      <c r="F898" s="365"/>
      <c r="G898" s="365"/>
      <c r="H898" s="366"/>
    </row>
    <row r="899" spans="1:8" ht="52.5" customHeight="1">
      <c r="A899" s="379"/>
      <c r="B899" s="321"/>
      <c r="C899" s="347"/>
      <c r="D899" s="365"/>
      <c r="E899" s="365"/>
      <c r="F899" s="365"/>
      <c r="G899" s="365"/>
      <c r="H899" s="366"/>
    </row>
    <row r="900" spans="1:8" ht="52.5" customHeight="1">
      <c r="A900" s="379">
        <v>2.1</v>
      </c>
      <c r="B900" s="393" t="s">
        <v>97</v>
      </c>
      <c r="C900" s="347"/>
      <c r="D900" s="310"/>
      <c r="E900" s="310"/>
      <c r="F900" s="365"/>
      <c r="G900" s="365"/>
      <c r="H900" s="367"/>
    </row>
    <row r="901" spans="1:8" ht="52.5" customHeight="1">
      <c r="A901" s="379"/>
      <c r="B901" s="341"/>
      <c r="C901" s="347"/>
      <c r="D901" s="310"/>
      <c r="E901" s="310"/>
      <c r="F901" s="365"/>
      <c r="G901" s="365"/>
      <c r="H901" s="367"/>
    </row>
    <row r="902" spans="1:8" ht="52.5" customHeight="1">
      <c r="A902" s="379"/>
      <c r="B902" s="341" t="s">
        <v>149</v>
      </c>
      <c r="C902" s="347" t="s">
        <v>4</v>
      </c>
      <c r="D902" s="310">
        <v>1</v>
      </c>
      <c r="E902" s="310"/>
      <c r="F902" s="365"/>
      <c r="G902" s="365"/>
      <c r="H902" s="367">
        <f>D902</f>
        <v>1</v>
      </c>
    </row>
    <row r="903" spans="1:8" ht="52.5" customHeight="1">
      <c r="A903" s="379"/>
      <c r="B903" s="341" t="s">
        <v>147</v>
      </c>
      <c r="C903" s="347"/>
      <c r="D903" s="310">
        <v>2</v>
      </c>
      <c r="E903" s="310"/>
      <c r="F903" s="365"/>
      <c r="G903" s="365"/>
      <c r="H903" s="367">
        <f t="shared" ref="H903:H904" si="57">D903</f>
        <v>2</v>
      </c>
    </row>
    <row r="904" spans="1:8" ht="52.5" customHeight="1">
      <c r="A904" s="379"/>
      <c r="B904" s="341" t="s">
        <v>146</v>
      </c>
      <c r="C904" s="347"/>
      <c r="D904" s="310">
        <v>2</v>
      </c>
      <c r="E904" s="310"/>
      <c r="F904" s="365"/>
      <c r="G904" s="365"/>
      <c r="H904" s="367">
        <f t="shared" si="57"/>
        <v>2</v>
      </c>
    </row>
    <row r="905" spans="1:8" ht="52.5" customHeight="1">
      <c r="A905" s="379"/>
      <c r="B905" s="341"/>
      <c r="C905" s="347"/>
      <c r="D905" s="310"/>
      <c r="E905" s="310"/>
      <c r="F905" s="365"/>
      <c r="G905" s="365"/>
      <c r="H905" s="367"/>
    </row>
    <row r="906" spans="1:8" ht="35.25">
      <c r="A906" s="276"/>
      <c r="B906" s="275"/>
      <c r="C906" s="274"/>
      <c r="D906" s="293"/>
      <c r="E906" s="293"/>
      <c r="F906" s="292"/>
      <c r="G906" s="292"/>
      <c r="H906" s="295"/>
    </row>
    <row r="907" spans="1:8" s="373" customFormat="1" ht="54.75" customHeight="1">
      <c r="A907" s="372"/>
      <c r="B907" s="369" t="s">
        <v>145</v>
      </c>
      <c r="C907" s="370" t="s">
        <v>4</v>
      </c>
      <c r="D907" s="371"/>
      <c r="E907" s="356"/>
      <c r="F907" s="356"/>
      <c r="G907" s="356"/>
      <c r="H907" s="355">
        <f>SUM(H900:H906)</f>
        <v>5</v>
      </c>
    </row>
    <row r="909" spans="1:8" ht="60">
      <c r="A909" s="499" t="s">
        <v>164</v>
      </c>
      <c r="B909" s="500"/>
      <c r="C909" s="500"/>
      <c r="D909" s="500"/>
      <c r="E909" s="500"/>
      <c r="F909" s="500"/>
      <c r="G909" s="500"/>
      <c r="H909" s="501"/>
    </row>
    <row r="910" spans="1:8" s="373" customFormat="1" ht="45">
      <c r="A910" s="502" t="s">
        <v>163</v>
      </c>
      <c r="B910" s="503"/>
      <c r="C910" s="503"/>
      <c r="D910" s="503"/>
      <c r="E910" s="503"/>
      <c r="F910" s="503"/>
      <c r="G910" s="503"/>
      <c r="H910" s="504"/>
    </row>
    <row r="911" spans="1:8" ht="35.25">
      <c r="A911" s="505"/>
      <c r="B911" s="506"/>
      <c r="C911" s="506"/>
      <c r="D911" s="506"/>
      <c r="E911" s="506"/>
      <c r="F911" s="506"/>
      <c r="G911" s="506"/>
      <c r="H911" s="507"/>
    </row>
    <row r="912" spans="1:8" ht="33.75">
      <c r="A912" s="508"/>
      <c r="B912" s="508"/>
      <c r="C912" s="508"/>
      <c r="D912" s="508"/>
      <c r="E912" s="508"/>
      <c r="F912" s="508"/>
      <c r="G912" s="508"/>
      <c r="H912" s="508"/>
    </row>
    <row r="913" spans="1:8" ht="37.5">
      <c r="A913" s="497" t="s">
        <v>162</v>
      </c>
      <c r="B913" s="497"/>
      <c r="C913" s="495" t="s">
        <v>161</v>
      </c>
      <c r="D913" s="495"/>
      <c r="E913" s="495"/>
      <c r="F913" s="497" t="s">
        <v>160</v>
      </c>
      <c r="G913" s="497"/>
      <c r="H913" s="362">
        <v>45071</v>
      </c>
    </row>
    <row r="914" spans="1:8" ht="37.5">
      <c r="A914" s="498" t="s">
        <v>159</v>
      </c>
      <c r="B914" s="498"/>
      <c r="C914" s="495"/>
      <c r="D914" s="495"/>
      <c r="E914" s="495"/>
      <c r="F914" s="497" t="s">
        <v>158</v>
      </c>
      <c r="G914" s="497"/>
      <c r="H914" s="363"/>
    </row>
    <row r="915" spans="1:8" ht="37.5">
      <c r="A915" s="497" t="s">
        <v>157</v>
      </c>
      <c r="B915" s="497"/>
      <c r="C915" s="495"/>
      <c r="D915" s="495"/>
      <c r="E915" s="495"/>
      <c r="F915" s="498" t="s">
        <v>156</v>
      </c>
      <c r="G915" s="498"/>
      <c r="H915" s="364"/>
    </row>
    <row r="916" spans="1:8" ht="37.5">
      <c r="A916" s="495" t="s">
        <v>155</v>
      </c>
      <c r="B916" s="496" t="s">
        <v>119</v>
      </c>
      <c r="C916" s="496" t="s">
        <v>120</v>
      </c>
      <c r="D916" s="496" t="s">
        <v>154</v>
      </c>
      <c r="E916" s="496"/>
      <c r="F916" s="496"/>
      <c r="G916" s="496"/>
      <c r="H916" s="495" t="s">
        <v>153</v>
      </c>
    </row>
    <row r="917" spans="1:8" ht="37.5">
      <c r="A917" s="495"/>
      <c r="B917" s="496"/>
      <c r="C917" s="496"/>
      <c r="D917" s="365" t="s">
        <v>7</v>
      </c>
      <c r="E917" s="365" t="s">
        <v>152</v>
      </c>
      <c r="F917" s="365" t="s">
        <v>173</v>
      </c>
      <c r="G917" s="365" t="s">
        <v>151</v>
      </c>
      <c r="H917" s="495"/>
    </row>
    <row r="918" spans="1:8" ht="41.25">
      <c r="A918" s="299"/>
      <c r="B918" s="298" t="s">
        <v>149</v>
      </c>
      <c r="C918" s="365"/>
      <c r="D918" s="365"/>
      <c r="E918" s="365"/>
      <c r="F918" s="365"/>
      <c r="G918" s="365"/>
      <c r="H918" s="366"/>
    </row>
    <row r="919" spans="1:8" ht="41.25">
      <c r="A919" s="378"/>
      <c r="B919" s="298" t="s">
        <v>310</v>
      </c>
      <c r="C919" s="377"/>
      <c r="D919" s="365"/>
      <c r="E919" s="365"/>
      <c r="F919" s="365"/>
      <c r="G919" s="365"/>
      <c r="H919" s="366"/>
    </row>
    <row r="920" spans="1:8" ht="291.75" customHeight="1">
      <c r="A920" s="346">
        <v>4</v>
      </c>
      <c r="B920" s="394" t="s">
        <v>99</v>
      </c>
      <c r="C920" s="377"/>
      <c r="D920" s="365"/>
      <c r="E920" s="365"/>
      <c r="F920" s="365"/>
      <c r="G920" s="365"/>
      <c r="H920" s="366"/>
    </row>
    <row r="921" spans="1:8" ht="47.25" customHeight="1">
      <c r="A921" s="379"/>
      <c r="B921" s="321" t="s">
        <v>353</v>
      </c>
      <c r="C921" s="347"/>
      <c r="D921" s="365"/>
      <c r="E921" s="365"/>
      <c r="F921" s="365"/>
      <c r="G921" s="365"/>
      <c r="H921" s="366"/>
    </row>
    <row r="922" spans="1:8" ht="47.25" customHeight="1">
      <c r="A922" s="379">
        <v>4.2</v>
      </c>
      <c r="B922" s="341" t="s">
        <v>311</v>
      </c>
      <c r="C922" s="347" t="s">
        <v>91</v>
      </c>
      <c r="D922" s="310">
        <v>1</v>
      </c>
      <c r="E922" s="310">
        <v>53.5</v>
      </c>
      <c r="F922" s="365"/>
      <c r="G922" s="365"/>
      <c r="H922" s="367">
        <f>D922*E922</f>
        <v>53.5</v>
      </c>
    </row>
    <row r="923" spans="1:8" ht="47.25" customHeight="1">
      <c r="A923" s="379"/>
      <c r="B923" s="341"/>
      <c r="C923" s="347"/>
      <c r="D923" s="310"/>
      <c r="E923" s="310"/>
      <c r="F923" s="365"/>
      <c r="G923" s="365"/>
      <c r="H923" s="367"/>
    </row>
    <row r="924" spans="1:8" ht="47.25" customHeight="1">
      <c r="A924" s="379"/>
      <c r="B924" s="341"/>
      <c r="C924" s="347"/>
      <c r="D924" s="310"/>
      <c r="E924" s="310"/>
      <c r="F924" s="310"/>
      <c r="G924" s="310"/>
      <c r="H924" s="367"/>
    </row>
    <row r="925" spans="1:8" ht="47.25" customHeight="1">
      <c r="A925" s="276"/>
      <c r="B925" s="275"/>
      <c r="C925" s="274"/>
      <c r="D925" s="293"/>
      <c r="E925" s="293"/>
      <c r="F925" s="292"/>
      <c r="G925" s="292"/>
      <c r="H925" s="295"/>
    </row>
    <row r="926" spans="1:8" s="373" customFormat="1" ht="50.25" customHeight="1">
      <c r="A926" s="372"/>
      <c r="B926" s="369" t="s">
        <v>145</v>
      </c>
      <c r="C926" s="370" t="s">
        <v>91</v>
      </c>
      <c r="D926" s="371"/>
      <c r="E926" s="356"/>
      <c r="F926" s="356"/>
      <c r="G926" s="356"/>
      <c r="H926" s="355">
        <f>SUM(H922:H925)</f>
        <v>53.5</v>
      </c>
    </row>
    <row r="928" spans="1:8" ht="55.5" customHeight="1">
      <c r="A928" s="499" t="s">
        <v>164</v>
      </c>
      <c r="B928" s="500"/>
      <c r="C928" s="500"/>
      <c r="D928" s="500"/>
      <c r="E928" s="500"/>
      <c r="F928" s="500"/>
      <c r="G928" s="500"/>
      <c r="H928" s="501"/>
    </row>
    <row r="929" spans="1:8" ht="55.5" customHeight="1">
      <c r="A929" s="502" t="s">
        <v>163</v>
      </c>
      <c r="B929" s="503"/>
      <c r="C929" s="503"/>
      <c r="D929" s="503"/>
      <c r="E929" s="503"/>
      <c r="F929" s="503"/>
      <c r="G929" s="503"/>
      <c r="H929" s="504"/>
    </row>
    <row r="930" spans="1:8" ht="55.5" customHeight="1">
      <c r="A930" s="505"/>
      <c r="B930" s="506"/>
      <c r="C930" s="506"/>
      <c r="D930" s="506"/>
      <c r="E930" s="506"/>
      <c r="F930" s="506"/>
      <c r="G930" s="506"/>
      <c r="H930" s="507"/>
    </row>
    <row r="931" spans="1:8" ht="55.5" customHeight="1">
      <c r="A931" s="508"/>
      <c r="B931" s="508"/>
      <c r="C931" s="508"/>
      <c r="D931" s="508"/>
      <c r="E931" s="508"/>
      <c r="F931" s="508"/>
      <c r="G931" s="508"/>
      <c r="H931" s="508"/>
    </row>
    <row r="932" spans="1:8" ht="55.5" customHeight="1">
      <c r="A932" s="497" t="s">
        <v>162</v>
      </c>
      <c r="B932" s="497"/>
      <c r="C932" s="495" t="s">
        <v>161</v>
      </c>
      <c r="D932" s="495"/>
      <c r="E932" s="495"/>
      <c r="F932" s="497" t="s">
        <v>160</v>
      </c>
      <c r="G932" s="497"/>
      <c r="H932" s="362">
        <v>45071</v>
      </c>
    </row>
    <row r="933" spans="1:8" ht="55.5" customHeight="1">
      <c r="A933" s="498" t="s">
        <v>159</v>
      </c>
      <c r="B933" s="498"/>
      <c r="C933" s="495"/>
      <c r="D933" s="495"/>
      <c r="E933" s="495"/>
      <c r="F933" s="497" t="s">
        <v>158</v>
      </c>
      <c r="G933" s="497"/>
      <c r="H933" s="363"/>
    </row>
    <row r="934" spans="1:8" ht="55.5" customHeight="1">
      <c r="A934" s="497" t="s">
        <v>157</v>
      </c>
      <c r="B934" s="497"/>
      <c r="C934" s="495"/>
      <c r="D934" s="495"/>
      <c r="E934" s="495"/>
      <c r="F934" s="498" t="s">
        <v>156</v>
      </c>
      <c r="G934" s="498"/>
      <c r="H934" s="364"/>
    </row>
    <row r="935" spans="1:8" ht="55.5" customHeight="1">
      <c r="A935" s="495" t="s">
        <v>155</v>
      </c>
      <c r="B935" s="496" t="s">
        <v>119</v>
      </c>
      <c r="C935" s="496" t="s">
        <v>120</v>
      </c>
      <c r="D935" s="496" t="s">
        <v>154</v>
      </c>
      <c r="E935" s="496"/>
      <c r="F935" s="496"/>
      <c r="G935" s="496"/>
      <c r="H935" s="495" t="s">
        <v>153</v>
      </c>
    </row>
    <row r="936" spans="1:8" ht="55.5" customHeight="1">
      <c r="A936" s="495"/>
      <c r="B936" s="496"/>
      <c r="C936" s="496"/>
      <c r="D936" s="365" t="s">
        <v>7</v>
      </c>
      <c r="E936" s="365" t="s">
        <v>152</v>
      </c>
      <c r="F936" s="365" t="s">
        <v>173</v>
      </c>
      <c r="G936" s="365" t="s">
        <v>151</v>
      </c>
      <c r="H936" s="495"/>
    </row>
    <row r="937" spans="1:8" ht="55.5" customHeight="1">
      <c r="A937" s="299"/>
      <c r="B937" s="298" t="s">
        <v>149</v>
      </c>
      <c r="C937" s="365"/>
      <c r="D937" s="365"/>
      <c r="E937" s="365"/>
      <c r="F937" s="365"/>
      <c r="G937" s="365"/>
      <c r="H937" s="366"/>
    </row>
    <row r="938" spans="1:8" ht="55.5" customHeight="1">
      <c r="A938" s="378"/>
      <c r="B938" s="298" t="s">
        <v>310</v>
      </c>
      <c r="C938" s="377"/>
      <c r="D938" s="365"/>
      <c r="E938" s="365"/>
      <c r="F938" s="365"/>
      <c r="G938" s="365"/>
      <c r="H938" s="366"/>
    </row>
    <row r="939" spans="1:8" ht="297.75" customHeight="1">
      <c r="A939" s="346">
        <v>4</v>
      </c>
      <c r="B939" s="394" t="s">
        <v>99</v>
      </c>
      <c r="C939" s="377"/>
      <c r="D939" s="365"/>
      <c r="E939" s="365"/>
      <c r="F939" s="365"/>
      <c r="G939" s="365"/>
      <c r="H939" s="366"/>
    </row>
    <row r="940" spans="1:8" ht="55.5" customHeight="1">
      <c r="A940" s="379"/>
      <c r="B940" s="321"/>
      <c r="C940" s="347"/>
      <c r="D940" s="365"/>
      <c r="E940" s="365"/>
      <c r="F940" s="365"/>
      <c r="G940" s="365"/>
      <c r="H940" s="366"/>
    </row>
    <row r="941" spans="1:8" ht="55.5" customHeight="1">
      <c r="A941" s="379">
        <v>4.2</v>
      </c>
      <c r="B941" s="341" t="s">
        <v>311</v>
      </c>
      <c r="C941" s="347" t="s">
        <v>91</v>
      </c>
      <c r="D941" s="310">
        <v>1</v>
      </c>
      <c r="E941" s="310">
        <v>4.5</v>
      </c>
      <c r="F941" s="365"/>
      <c r="G941" s="365"/>
      <c r="H941" s="367">
        <f>D941*E941</f>
        <v>4.5</v>
      </c>
    </row>
    <row r="942" spans="1:8" ht="55.5" customHeight="1">
      <c r="A942" s="379"/>
      <c r="B942" s="341"/>
      <c r="C942" s="347"/>
      <c r="D942" s="310">
        <v>1</v>
      </c>
      <c r="E942" s="310">
        <v>3.66</v>
      </c>
      <c r="F942" s="365"/>
      <c r="G942" s="365"/>
      <c r="H942" s="367">
        <f>D942*E942</f>
        <v>3.66</v>
      </c>
    </row>
    <row r="943" spans="1:8" ht="55.5" customHeight="1">
      <c r="A943" s="379"/>
      <c r="B943" s="341" t="s">
        <v>316</v>
      </c>
      <c r="C943" s="347"/>
      <c r="D943" s="310">
        <v>1</v>
      </c>
      <c r="E943" s="310">
        <v>5</v>
      </c>
      <c r="F943" s="365"/>
      <c r="G943" s="365"/>
      <c r="H943" s="367">
        <f>D943*E943</f>
        <v>5</v>
      </c>
    </row>
    <row r="944" spans="1:8" ht="55.5" customHeight="1">
      <c r="A944" s="379"/>
      <c r="B944" s="341"/>
      <c r="C944" s="347"/>
      <c r="D944" s="310"/>
      <c r="E944" s="310"/>
      <c r="F944" s="310"/>
      <c r="G944" s="310"/>
      <c r="H944" s="367"/>
    </row>
    <row r="945" spans="1:8" ht="55.5" customHeight="1">
      <c r="A945" s="276"/>
      <c r="B945" s="275"/>
      <c r="C945" s="274"/>
      <c r="D945" s="293"/>
      <c r="E945" s="293"/>
      <c r="F945" s="292"/>
      <c r="G945" s="292"/>
      <c r="H945" s="295"/>
    </row>
    <row r="946" spans="1:8" ht="55.5" customHeight="1">
      <c r="A946" s="372"/>
      <c r="B946" s="369" t="s">
        <v>145</v>
      </c>
      <c r="C946" s="370" t="s">
        <v>91</v>
      </c>
      <c r="D946" s="371"/>
      <c r="E946" s="356"/>
      <c r="F946" s="356"/>
      <c r="G946" s="356"/>
      <c r="H946" s="355">
        <f>SUM(H941:H945)</f>
        <v>13.16</v>
      </c>
    </row>
    <row r="948" spans="1:8" ht="60">
      <c r="A948" s="499" t="s">
        <v>164</v>
      </c>
      <c r="B948" s="500"/>
      <c r="C948" s="500"/>
      <c r="D948" s="500"/>
      <c r="E948" s="500"/>
      <c r="F948" s="500"/>
      <c r="G948" s="500"/>
      <c r="H948" s="501"/>
    </row>
    <row r="949" spans="1:8" s="373" customFormat="1" ht="45">
      <c r="A949" s="502" t="s">
        <v>163</v>
      </c>
      <c r="B949" s="503"/>
      <c r="C949" s="503"/>
      <c r="D949" s="503"/>
      <c r="E949" s="503"/>
      <c r="F949" s="503"/>
      <c r="G949" s="503"/>
      <c r="H949" s="504"/>
    </row>
    <row r="950" spans="1:8" ht="35.25">
      <c r="A950" s="505"/>
      <c r="B950" s="506"/>
      <c r="C950" s="506"/>
      <c r="D950" s="506"/>
      <c r="E950" s="506"/>
      <c r="F950" s="506"/>
      <c r="G950" s="506"/>
      <c r="H950" s="507"/>
    </row>
    <row r="951" spans="1:8" ht="33.75">
      <c r="A951" s="508"/>
      <c r="B951" s="508"/>
      <c r="C951" s="508"/>
      <c r="D951" s="508"/>
      <c r="E951" s="508"/>
      <c r="F951" s="508"/>
      <c r="G951" s="508"/>
      <c r="H951" s="508"/>
    </row>
    <row r="952" spans="1:8" ht="37.5">
      <c r="A952" s="497" t="s">
        <v>162</v>
      </c>
      <c r="B952" s="497"/>
      <c r="C952" s="495" t="s">
        <v>161</v>
      </c>
      <c r="D952" s="495"/>
      <c r="E952" s="495"/>
      <c r="F952" s="497" t="s">
        <v>160</v>
      </c>
      <c r="G952" s="497"/>
      <c r="H952" s="362">
        <v>45071</v>
      </c>
    </row>
    <row r="953" spans="1:8" ht="37.5">
      <c r="A953" s="498" t="s">
        <v>159</v>
      </c>
      <c r="B953" s="498"/>
      <c r="C953" s="495"/>
      <c r="D953" s="495"/>
      <c r="E953" s="495"/>
      <c r="F953" s="497" t="s">
        <v>158</v>
      </c>
      <c r="G953" s="497"/>
      <c r="H953" s="363"/>
    </row>
    <row r="954" spans="1:8" ht="37.5">
      <c r="A954" s="497" t="s">
        <v>157</v>
      </c>
      <c r="B954" s="497"/>
      <c r="C954" s="495"/>
      <c r="D954" s="495"/>
      <c r="E954" s="495"/>
      <c r="F954" s="498" t="s">
        <v>156</v>
      </c>
      <c r="G954" s="498"/>
      <c r="H954" s="364"/>
    </row>
    <row r="955" spans="1:8" ht="37.5">
      <c r="A955" s="495" t="s">
        <v>155</v>
      </c>
      <c r="B955" s="496" t="s">
        <v>119</v>
      </c>
      <c r="C955" s="496" t="s">
        <v>120</v>
      </c>
      <c r="D955" s="496" t="s">
        <v>154</v>
      </c>
      <c r="E955" s="496"/>
      <c r="F955" s="496"/>
      <c r="G955" s="496"/>
      <c r="H955" s="495" t="s">
        <v>153</v>
      </c>
    </row>
    <row r="956" spans="1:8" ht="37.5">
      <c r="A956" s="495"/>
      <c r="B956" s="496"/>
      <c r="C956" s="496"/>
      <c r="D956" s="365" t="s">
        <v>7</v>
      </c>
      <c r="E956" s="365" t="s">
        <v>152</v>
      </c>
      <c r="F956" s="365" t="s">
        <v>173</v>
      </c>
      <c r="G956" s="365" t="s">
        <v>151</v>
      </c>
      <c r="H956" s="495"/>
    </row>
    <row r="957" spans="1:8" ht="41.25">
      <c r="A957" s="299"/>
      <c r="B957" s="298" t="s">
        <v>149</v>
      </c>
      <c r="C957" s="365"/>
      <c r="D957" s="365"/>
      <c r="E957" s="365"/>
      <c r="F957" s="365"/>
      <c r="G957" s="365"/>
      <c r="H957" s="366"/>
    </row>
    <row r="958" spans="1:8" ht="41.25">
      <c r="A958" s="378"/>
      <c r="B958" s="298" t="s">
        <v>310</v>
      </c>
      <c r="C958" s="377"/>
      <c r="D958" s="365"/>
      <c r="E958" s="365"/>
      <c r="F958" s="365"/>
      <c r="G958" s="365"/>
      <c r="H958" s="366"/>
    </row>
    <row r="959" spans="1:8" ht="258.75" customHeight="1">
      <c r="A959" s="346">
        <v>4</v>
      </c>
      <c r="B959" s="323" t="s">
        <v>99</v>
      </c>
      <c r="C959" s="377"/>
      <c r="D959" s="365"/>
      <c r="E959" s="365"/>
      <c r="F959" s="365"/>
      <c r="G959" s="365"/>
      <c r="H959" s="366"/>
    </row>
    <row r="960" spans="1:8" ht="50.25" customHeight="1">
      <c r="A960" s="379">
        <v>4.3</v>
      </c>
      <c r="B960" s="341" t="s">
        <v>312</v>
      </c>
      <c r="C960" s="347" t="s">
        <v>91</v>
      </c>
      <c r="D960" s="310"/>
      <c r="E960" s="310"/>
      <c r="F960" s="365"/>
      <c r="G960" s="365"/>
      <c r="H960" s="367"/>
    </row>
    <row r="961" spans="1:8" ht="50.25" customHeight="1">
      <c r="A961" s="379"/>
      <c r="B961" s="341"/>
      <c r="C961" s="347"/>
      <c r="D961" s="310"/>
      <c r="E961" s="310"/>
      <c r="F961" s="365"/>
      <c r="G961" s="365"/>
      <c r="H961" s="367"/>
    </row>
    <row r="962" spans="1:8" ht="50.25" customHeight="1">
      <c r="A962" s="379"/>
      <c r="B962" s="322" t="s">
        <v>313</v>
      </c>
      <c r="C962" s="347"/>
      <c r="D962" s="310"/>
      <c r="E962" s="310"/>
      <c r="F962" s="365"/>
      <c r="G962" s="365"/>
      <c r="H962" s="367"/>
    </row>
    <row r="963" spans="1:8" ht="50.25" customHeight="1">
      <c r="A963" s="379"/>
      <c r="B963" s="341" t="s">
        <v>149</v>
      </c>
      <c r="C963" s="347"/>
      <c r="D963" s="310">
        <v>1</v>
      </c>
      <c r="E963" s="310">
        <v>12</v>
      </c>
      <c r="F963" s="365"/>
      <c r="G963" s="365"/>
      <c r="H963" s="367">
        <f t="shared" ref="H963:H965" si="58">D963*E963</f>
        <v>12</v>
      </c>
    </row>
    <row r="964" spans="1:8" ht="50.25" customHeight="1">
      <c r="A964" s="379"/>
      <c r="B964" s="341" t="s">
        <v>147</v>
      </c>
      <c r="C964" s="347"/>
      <c r="D964" s="310">
        <v>1</v>
      </c>
      <c r="E964" s="310">
        <v>14</v>
      </c>
      <c r="F964" s="365"/>
      <c r="G964" s="365"/>
      <c r="H964" s="367">
        <f t="shared" si="58"/>
        <v>14</v>
      </c>
    </row>
    <row r="965" spans="1:8" ht="50.25" customHeight="1">
      <c r="A965" s="379"/>
      <c r="B965" s="341" t="s">
        <v>146</v>
      </c>
      <c r="C965" s="347"/>
      <c r="D965" s="310">
        <v>1</v>
      </c>
      <c r="E965" s="310">
        <v>14</v>
      </c>
      <c r="F965" s="365"/>
      <c r="G965" s="365"/>
      <c r="H965" s="367">
        <f t="shared" si="58"/>
        <v>14</v>
      </c>
    </row>
    <row r="966" spans="1:8" ht="50.25" customHeight="1">
      <c r="A966" s="379"/>
      <c r="B966" s="341"/>
      <c r="C966" s="347"/>
      <c r="D966" s="310"/>
      <c r="E966" s="310"/>
      <c r="F966" s="365"/>
      <c r="G966" s="365"/>
      <c r="H966" s="367"/>
    </row>
    <row r="967" spans="1:8" ht="35.25">
      <c r="A967" s="276"/>
      <c r="B967" s="275"/>
      <c r="C967" s="274"/>
      <c r="D967" s="293"/>
      <c r="E967" s="293"/>
      <c r="F967" s="292"/>
      <c r="G967" s="292"/>
      <c r="H967" s="295"/>
    </row>
    <row r="968" spans="1:8" s="373" customFormat="1" ht="45">
      <c r="A968" s="372"/>
      <c r="B968" s="369" t="s">
        <v>145</v>
      </c>
      <c r="C968" s="370" t="s">
        <v>91</v>
      </c>
      <c r="D968" s="371"/>
      <c r="E968" s="356"/>
      <c r="F968" s="356"/>
      <c r="G968" s="356"/>
      <c r="H968" s="355">
        <f>SUM(H960:H967)</f>
        <v>40</v>
      </c>
    </row>
    <row r="970" spans="1:8" ht="60">
      <c r="A970" s="499" t="s">
        <v>164</v>
      </c>
      <c r="B970" s="500"/>
      <c r="C970" s="500"/>
      <c r="D970" s="500"/>
      <c r="E970" s="500"/>
      <c r="F970" s="500"/>
      <c r="G970" s="500"/>
      <c r="H970" s="501"/>
    </row>
    <row r="971" spans="1:8" s="373" customFormat="1" ht="45">
      <c r="A971" s="502" t="s">
        <v>163</v>
      </c>
      <c r="B971" s="503"/>
      <c r="C971" s="503"/>
      <c r="D971" s="503"/>
      <c r="E971" s="503"/>
      <c r="F971" s="503"/>
      <c r="G971" s="503"/>
      <c r="H971" s="504"/>
    </row>
    <row r="972" spans="1:8" ht="35.25">
      <c r="A972" s="505"/>
      <c r="B972" s="506"/>
      <c r="C972" s="506"/>
      <c r="D972" s="506"/>
      <c r="E972" s="506"/>
      <c r="F972" s="506"/>
      <c r="G972" s="506"/>
      <c r="H972" s="507"/>
    </row>
    <row r="973" spans="1:8" ht="33.75">
      <c r="A973" s="508"/>
      <c r="B973" s="508"/>
      <c r="C973" s="508"/>
      <c r="D973" s="508"/>
      <c r="E973" s="508"/>
      <c r="F973" s="508"/>
      <c r="G973" s="508"/>
      <c r="H973" s="508"/>
    </row>
    <row r="974" spans="1:8" ht="37.5">
      <c r="A974" s="497" t="s">
        <v>162</v>
      </c>
      <c r="B974" s="497"/>
      <c r="C974" s="495" t="s">
        <v>161</v>
      </c>
      <c r="D974" s="495"/>
      <c r="E974" s="495"/>
      <c r="F974" s="497" t="s">
        <v>160</v>
      </c>
      <c r="G974" s="497"/>
      <c r="H974" s="362">
        <v>45071</v>
      </c>
    </row>
    <row r="975" spans="1:8" ht="37.5">
      <c r="A975" s="498" t="s">
        <v>159</v>
      </c>
      <c r="B975" s="498"/>
      <c r="C975" s="495"/>
      <c r="D975" s="495"/>
      <c r="E975" s="495"/>
      <c r="F975" s="497" t="s">
        <v>158</v>
      </c>
      <c r="G975" s="497"/>
      <c r="H975" s="363"/>
    </row>
    <row r="976" spans="1:8" ht="37.5">
      <c r="A976" s="497" t="s">
        <v>157</v>
      </c>
      <c r="B976" s="497"/>
      <c r="C976" s="495"/>
      <c r="D976" s="495"/>
      <c r="E976" s="495"/>
      <c r="F976" s="498" t="s">
        <v>156</v>
      </c>
      <c r="G976" s="498"/>
      <c r="H976" s="364"/>
    </row>
    <row r="977" spans="1:8" ht="37.5">
      <c r="A977" s="495" t="s">
        <v>155</v>
      </c>
      <c r="B977" s="496" t="s">
        <v>119</v>
      </c>
      <c r="C977" s="496" t="s">
        <v>120</v>
      </c>
      <c r="D977" s="496" t="s">
        <v>154</v>
      </c>
      <c r="E977" s="496"/>
      <c r="F977" s="496"/>
      <c r="G977" s="496"/>
      <c r="H977" s="495" t="s">
        <v>153</v>
      </c>
    </row>
    <row r="978" spans="1:8" ht="37.5">
      <c r="A978" s="495"/>
      <c r="B978" s="496"/>
      <c r="C978" s="496"/>
      <c r="D978" s="365" t="s">
        <v>7</v>
      </c>
      <c r="E978" s="365" t="s">
        <v>152</v>
      </c>
      <c r="F978" s="365" t="s">
        <v>173</v>
      </c>
      <c r="G978" s="365" t="s">
        <v>151</v>
      </c>
      <c r="H978" s="495"/>
    </row>
    <row r="979" spans="1:8" ht="41.25">
      <c r="A979" s="299"/>
      <c r="B979" s="298" t="s">
        <v>147</v>
      </c>
      <c r="C979" s="365"/>
      <c r="D979" s="365"/>
      <c r="E979" s="365"/>
      <c r="F979" s="365"/>
      <c r="G979" s="365"/>
      <c r="H979" s="366"/>
    </row>
    <row r="980" spans="1:8" ht="41.25">
      <c r="A980" s="378"/>
      <c r="B980" s="298" t="s">
        <v>310</v>
      </c>
      <c r="C980" s="377"/>
      <c r="D980" s="365"/>
      <c r="E980" s="365"/>
      <c r="F980" s="365"/>
      <c r="G980" s="365"/>
      <c r="H980" s="366"/>
    </row>
    <row r="981" spans="1:8" ht="201" customHeight="1">
      <c r="A981" s="346">
        <v>4</v>
      </c>
      <c r="B981" s="308" t="s">
        <v>314</v>
      </c>
      <c r="C981" s="377"/>
      <c r="D981" s="365"/>
      <c r="E981" s="365"/>
      <c r="F981" s="365"/>
      <c r="G981" s="365"/>
      <c r="H981" s="366"/>
    </row>
    <row r="982" spans="1:8" ht="47.25" customHeight="1">
      <c r="A982" s="379"/>
      <c r="B982" s="321"/>
      <c r="C982" s="347"/>
      <c r="D982" s="365"/>
      <c r="E982" s="365"/>
      <c r="F982" s="365"/>
      <c r="G982" s="365"/>
      <c r="H982" s="366"/>
    </row>
    <row r="983" spans="1:8" ht="47.25" customHeight="1">
      <c r="A983" s="379">
        <v>4.4000000000000004</v>
      </c>
      <c r="B983" s="341" t="s">
        <v>315</v>
      </c>
      <c r="C983" s="347" t="s">
        <v>91</v>
      </c>
      <c r="D983" s="310">
        <v>1</v>
      </c>
      <c r="E983" s="310">
        <v>2.16</v>
      </c>
      <c r="F983" s="365"/>
      <c r="G983" s="365"/>
      <c r="H983" s="367">
        <f>D983*E983</f>
        <v>2.16</v>
      </c>
    </row>
    <row r="984" spans="1:8" ht="47.25" customHeight="1">
      <c r="A984" s="379"/>
      <c r="B984" s="341"/>
      <c r="C984" s="347"/>
      <c r="D984" s="310">
        <v>1</v>
      </c>
      <c r="E984" s="310">
        <v>27.41</v>
      </c>
      <c r="F984" s="365"/>
      <c r="G984" s="365"/>
      <c r="H984" s="367">
        <f t="shared" ref="H984:H994" si="59">D984*E984</f>
        <v>27.41</v>
      </c>
    </row>
    <row r="985" spans="1:8" ht="47.25" customHeight="1">
      <c r="A985" s="379"/>
      <c r="B985" s="341"/>
      <c r="C985" s="347"/>
      <c r="D985" s="310">
        <v>1</v>
      </c>
      <c r="E985" s="310">
        <v>15.66</v>
      </c>
      <c r="F985" s="365"/>
      <c r="G985" s="365"/>
      <c r="H985" s="367">
        <f t="shared" si="59"/>
        <v>15.66</v>
      </c>
    </row>
    <row r="986" spans="1:8" ht="47.25" customHeight="1">
      <c r="A986" s="379"/>
      <c r="B986" s="341"/>
      <c r="C986" s="347"/>
      <c r="D986" s="310">
        <v>1</v>
      </c>
      <c r="E986" s="310">
        <v>3.91</v>
      </c>
      <c r="F986" s="365"/>
      <c r="G986" s="365"/>
      <c r="H986" s="367">
        <f t="shared" si="59"/>
        <v>3.91</v>
      </c>
    </row>
    <row r="987" spans="1:8" ht="47.25" customHeight="1">
      <c r="A987" s="379"/>
      <c r="B987" s="341"/>
      <c r="C987" s="347"/>
      <c r="D987" s="310">
        <v>1</v>
      </c>
      <c r="E987" s="310">
        <v>0.5</v>
      </c>
      <c r="F987" s="310"/>
      <c r="G987" s="310"/>
      <c r="H987" s="367">
        <f t="shared" si="59"/>
        <v>0.5</v>
      </c>
    </row>
    <row r="988" spans="1:8" ht="47.25" customHeight="1">
      <c r="A988" s="379"/>
      <c r="B988" s="341"/>
      <c r="C988" s="347"/>
      <c r="D988" s="310">
        <v>1</v>
      </c>
      <c r="E988" s="310">
        <v>2</v>
      </c>
      <c r="F988" s="310"/>
      <c r="G988" s="310"/>
      <c r="H988" s="367">
        <f t="shared" si="59"/>
        <v>2</v>
      </c>
    </row>
    <row r="989" spans="1:8" ht="47.25" customHeight="1">
      <c r="A989" s="379"/>
      <c r="B989" s="341"/>
      <c r="C989" s="347"/>
      <c r="D989" s="310">
        <v>1</v>
      </c>
      <c r="E989" s="310">
        <v>7.16</v>
      </c>
      <c r="F989" s="310"/>
      <c r="G989" s="310"/>
      <c r="H989" s="367">
        <f t="shared" si="59"/>
        <v>7.16</v>
      </c>
    </row>
    <row r="990" spans="1:8" ht="47.25" customHeight="1">
      <c r="A990" s="379"/>
      <c r="B990" s="341"/>
      <c r="C990" s="347"/>
      <c r="D990" s="310">
        <v>1</v>
      </c>
      <c r="E990" s="310">
        <v>20</v>
      </c>
      <c r="F990" s="310"/>
      <c r="G990" s="310"/>
      <c r="H990" s="367">
        <f t="shared" si="59"/>
        <v>20</v>
      </c>
    </row>
    <row r="991" spans="1:8" ht="47.25" customHeight="1">
      <c r="A991" s="379"/>
      <c r="B991" s="341"/>
      <c r="C991" s="347"/>
      <c r="D991" s="310">
        <v>1</v>
      </c>
      <c r="E991" s="310">
        <v>17.829999999999998</v>
      </c>
      <c r="F991" s="310"/>
      <c r="G991" s="310"/>
      <c r="H991" s="367">
        <f t="shared" si="59"/>
        <v>17.829999999999998</v>
      </c>
    </row>
    <row r="992" spans="1:8" ht="47.25" customHeight="1">
      <c r="A992" s="379"/>
      <c r="B992" s="341"/>
      <c r="C992" s="347"/>
      <c r="D992" s="310">
        <v>1</v>
      </c>
      <c r="E992" s="310">
        <v>25.25</v>
      </c>
      <c r="F992" s="310"/>
      <c r="G992" s="310"/>
      <c r="H992" s="367">
        <f t="shared" si="59"/>
        <v>25.25</v>
      </c>
    </row>
    <row r="993" spans="1:8" ht="47.25" customHeight="1">
      <c r="A993" s="379"/>
      <c r="B993" s="341"/>
      <c r="C993" s="347"/>
      <c r="D993" s="310">
        <v>1</v>
      </c>
      <c r="E993" s="310">
        <v>2.5</v>
      </c>
      <c r="F993" s="310"/>
      <c r="G993" s="310"/>
      <c r="H993" s="367">
        <f t="shared" si="59"/>
        <v>2.5</v>
      </c>
    </row>
    <row r="994" spans="1:8" ht="47.25" customHeight="1">
      <c r="A994" s="379"/>
      <c r="B994" s="341" t="s">
        <v>316</v>
      </c>
      <c r="C994" s="347"/>
      <c r="D994" s="310">
        <v>2</v>
      </c>
      <c r="E994" s="310">
        <v>9</v>
      </c>
      <c r="F994" s="310"/>
      <c r="G994" s="310"/>
      <c r="H994" s="367">
        <f t="shared" si="59"/>
        <v>18</v>
      </c>
    </row>
    <row r="995" spans="1:8" ht="35.25">
      <c r="A995" s="276"/>
      <c r="B995" s="275"/>
      <c r="C995" s="274"/>
      <c r="D995" s="293"/>
      <c r="E995" s="293"/>
      <c r="F995" s="292"/>
      <c r="G995" s="292"/>
      <c r="H995" s="295"/>
    </row>
    <row r="996" spans="1:8" s="373" customFormat="1" ht="52.5" customHeight="1">
      <c r="A996" s="372"/>
      <c r="B996" s="369" t="s">
        <v>145</v>
      </c>
      <c r="C996" s="370" t="s">
        <v>91</v>
      </c>
      <c r="D996" s="371"/>
      <c r="E996" s="356"/>
      <c r="F996" s="356"/>
      <c r="G996" s="356"/>
      <c r="H996" s="355">
        <f>SUM(H983:H995)</f>
        <v>142.38</v>
      </c>
    </row>
    <row r="998" spans="1:8" ht="60">
      <c r="A998" s="499" t="s">
        <v>164</v>
      </c>
      <c r="B998" s="500"/>
      <c r="C998" s="500"/>
      <c r="D998" s="500"/>
      <c r="E998" s="500"/>
      <c r="F998" s="500"/>
      <c r="G998" s="500"/>
      <c r="H998" s="501"/>
    </row>
    <row r="999" spans="1:8" s="373" customFormat="1" ht="45">
      <c r="A999" s="502" t="s">
        <v>163</v>
      </c>
      <c r="B999" s="503"/>
      <c r="C999" s="503"/>
      <c r="D999" s="503"/>
      <c r="E999" s="503"/>
      <c r="F999" s="503"/>
      <c r="G999" s="503"/>
      <c r="H999" s="504"/>
    </row>
    <row r="1000" spans="1:8" ht="35.25">
      <c r="A1000" s="505"/>
      <c r="B1000" s="506"/>
      <c r="C1000" s="506"/>
      <c r="D1000" s="506"/>
      <c r="E1000" s="506"/>
      <c r="F1000" s="506"/>
      <c r="G1000" s="506"/>
      <c r="H1000" s="507"/>
    </row>
    <row r="1001" spans="1:8" ht="33.75">
      <c r="A1001" s="508"/>
      <c r="B1001" s="508"/>
      <c r="C1001" s="508"/>
      <c r="D1001" s="508"/>
      <c r="E1001" s="508"/>
      <c r="F1001" s="508"/>
      <c r="G1001" s="508"/>
      <c r="H1001" s="508"/>
    </row>
    <row r="1002" spans="1:8" ht="37.5">
      <c r="A1002" s="497" t="s">
        <v>162</v>
      </c>
      <c r="B1002" s="497"/>
      <c r="C1002" s="495" t="s">
        <v>161</v>
      </c>
      <c r="D1002" s="495"/>
      <c r="E1002" s="495"/>
      <c r="F1002" s="497" t="s">
        <v>160</v>
      </c>
      <c r="G1002" s="497"/>
      <c r="H1002" s="362">
        <v>45071</v>
      </c>
    </row>
    <row r="1003" spans="1:8" ht="37.5">
      <c r="A1003" s="498" t="s">
        <v>159</v>
      </c>
      <c r="B1003" s="498"/>
      <c r="C1003" s="495"/>
      <c r="D1003" s="495"/>
      <c r="E1003" s="495"/>
      <c r="F1003" s="497" t="s">
        <v>158</v>
      </c>
      <c r="G1003" s="497"/>
      <c r="H1003" s="363"/>
    </row>
    <row r="1004" spans="1:8" ht="37.5">
      <c r="A1004" s="497" t="s">
        <v>157</v>
      </c>
      <c r="B1004" s="497"/>
      <c r="C1004" s="495"/>
      <c r="D1004" s="495"/>
      <c r="E1004" s="495"/>
      <c r="F1004" s="498" t="s">
        <v>156</v>
      </c>
      <c r="G1004" s="498"/>
      <c r="H1004" s="364"/>
    </row>
    <row r="1005" spans="1:8" ht="37.5">
      <c r="A1005" s="495" t="s">
        <v>155</v>
      </c>
      <c r="B1005" s="496" t="s">
        <v>119</v>
      </c>
      <c r="C1005" s="496" t="s">
        <v>120</v>
      </c>
      <c r="D1005" s="496" t="s">
        <v>154</v>
      </c>
      <c r="E1005" s="496"/>
      <c r="F1005" s="496"/>
      <c r="G1005" s="496"/>
      <c r="H1005" s="495" t="s">
        <v>153</v>
      </c>
    </row>
    <row r="1006" spans="1:8" ht="37.5">
      <c r="A1006" s="495"/>
      <c r="B1006" s="496"/>
      <c r="C1006" s="496"/>
      <c r="D1006" s="365" t="s">
        <v>7</v>
      </c>
      <c r="E1006" s="365" t="s">
        <v>152</v>
      </c>
      <c r="F1006" s="365" t="s">
        <v>173</v>
      </c>
      <c r="G1006" s="365" t="s">
        <v>151</v>
      </c>
      <c r="H1006" s="495"/>
    </row>
    <row r="1007" spans="1:8" ht="41.25">
      <c r="A1007" s="299"/>
      <c r="B1007" s="298" t="s">
        <v>146</v>
      </c>
      <c r="C1007" s="365"/>
      <c r="D1007" s="365"/>
      <c r="E1007" s="365"/>
      <c r="F1007" s="365"/>
      <c r="G1007" s="365"/>
      <c r="H1007" s="366"/>
    </row>
    <row r="1008" spans="1:8" ht="41.25">
      <c r="A1008" s="378"/>
      <c r="B1008" s="298" t="s">
        <v>310</v>
      </c>
      <c r="C1008" s="377"/>
      <c r="D1008" s="365"/>
      <c r="E1008" s="365"/>
      <c r="F1008" s="365"/>
      <c r="G1008" s="365"/>
      <c r="H1008" s="366"/>
    </row>
    <row r="1009" spans="1:8" ht="273" customHeight="1">
      <c r="A1009" s="346">
        <v>4</v>
      </c>
      <c r="B1009" s="308" t="s">
        <v>99</v>
      </c>
      <c r="C1009" s="377"/>
      <c r="D1009" s="365"/>
      <c r="E1009" s="365"/>
      <c r="F1009" s="365"/>
      <c r="G1009" s="365"/>
      <c r="H1009" s="366"/>
    </row>
    <row r="1010" spans="1:8" ht="47.25" customHeight="1">
      <c r="A1010" s="379"/>
      <c r="B1010" s="321"/>
      <c r="C1010" s="347"/>
      <c r="D1010" s="365"/>
      <c r="E1010" s="365"/>
      <c r="F1010" s="365"/>
      <c r="G1010" s="365"/>
      <c r="H1010" s="366"/>
    </row>
    <row r="1011" spans="1:8" ht="47.25" customHeight="1">
      <c r="A1011" s="379">
        <v>4.4000000000000004</v>
      </c>
      <c r="B1011" s="341" t="s">
        <v>315</v>
      </c>
      <c r="C1011" s="347" t="s">
        <v>91</v>
      </c>
      <c r="D1011" s="310">
        <v>1</v>
      </c>
      <c r="E1011" s="310">
        <v>1.66</v>
      </c>
      <c r="F1011" s="365"/>
      <c r="G1011" s="365"/>
      <c r="H1011" s="367">
        <f>D1011*E1011</f>
        <v>1.66</v>
      </c>
    </row>
    <row r="1012" spans="1:8" ht="47.25" customHeight="1">
      <c r="A1012" s="379"/>
      <c r="B1012" s="341"/>
      <c r="C1012" s="347"/>
      <c r="D1012" s="310">
        <v>1</v>
      </c>
      <c r="E1012" s="310">
        <v>20.25</v>
      </c>
      <c r="F1012" s="365"/>
      <c r="G1012" s="365"/>
      <c r="H1012" s="367">
        <f t="shared" ref="H1012:H1021" si="60">D1012*E1012</f>
        <v>20.25</v>
      </c>
    </row>
    <row r="1013" spans="1:8" ht="47.25" customHeight="1">
      <c r="A1013" s="379"/>
      <c r="B1013" s="341"/>
      <c r="C1013" s="347"/>
      <c r="D1013" s="310">
        <v>1</v>
      </c>
      <c r="E1013" s="310">
        <v>15.66</v>
      </c>
      <c r="F1013" s="365"/>
      <c r="G1013" s="365"/>
      <c r="H1013" s="367">
        <f t="shared" si="60"/>
        <v>15.66</v>
      </c>
    </row>
    <row r="1014" spans="1:8" ht="47.25" customHeight="1">
      <c r="A1014" s="379"/>
      <c r="B1014" s="341"/>
      <c r="C1014" s="347"/>
      <c r="D1014" s="310">
        <v>1</v>
      </c>
      <c r="E1014" s="310">
        <v>4.08</v>
      </c>
      <c r="F1014" s="365"/>
      <c r="G1014" s="365"/>
      <c r="H1014" s="367">
        <f t="shared" si="60"/>
        <v>4.08</v>
      </c>
    </row>
    <row r="1015" spans="1:8" ht="47.25" customHeight="1">
      <c r="A1015" s="379"/>
      <c r="B1015" s="341"/>
      <c r="C1015" s="347"/>
      <c r="D1015" s="310">
        <v>1</v>
      </c>
      <c r="E1015" s="310">
        <v>2.75</v>
      </c>
      <c r="F1015" s="310"/>
      <c r="G1015" s="310"/>
      <c r="H1015" s="367">
        <f t="shared" si="60"/>
        <v>2.75</v>
      </c>
    </row>
    <row r="1016" spans="1:8" ht="47.25" customHeight="1">
      <c r="A1016" s="379"/>
      <c r="B1016" s="341"/>
      <c r="C1016" s="347"/>
      <c r="D1016" s="310">
        <v>1</v>
      </c>
      <c r="E1016" s="310">
        <v>1.1599999999999999</v>
      </c>
      <c r="F1016" s="310"/>
      <c r="G1016" s="310"/>
      <c r="H1016" s="367">
        <f t="shared" si="60"/>
        <v>1.1599999999999999</v>
      </c>
    </row>
    <row r="1017" spans="1:8" ht="47.25" customHeight="1">
      <c r="A1017" s="379"/>
      <c r="B1017" s="341"/>
      <c r="C1017" s="347"/>
      <c r="D1017" s="310">
        <v>1</v>
      </c>
      <c r="E1017" s="310">
        <v>24.08</v>
      </c>
      <c r="F1017" s="310"/>
      <c r="G1017" s="310"/>
      <c r="H1017" s="367">
        <f t="shared" si="60"/>
        <v>24.08</v>
      </c>
    </row>
    <row r="1018" spans="1:8" ht="47.25" customHeight="1">
      <c r="A1018" s="379"/>
      <c r="B1018" s="341"/>
      <c r="C1018" s="347"/>
      <c r="D1018" s="310">
        <v>1</v>
      </c>
      <c r="E1018" s="310">
        <v>17.75</v>
      </c>
      <c r="F1018" s="310"/>
      <c r="G1018" s="310"/>
      <c r="H1018" s="367">
        <f t="shared" si="60"/>
        <v>17.75</v>
      </c>
    </row>
    <row r="1019" spans="1:8" ht="47.25" customHeight="1">
      <c r="A1019" s="379"/>
      <c r="B1019" s="341"/>
      <c r="C1019" s="347"/>
      <c r="D1019" s="310">
        <v>1</v>
      </c>
      <c r="E1019" s="310">
        <v>10.41</v>
      </c>
      <c r="F1019" s="310"/>
      <c r="G1019" s="310"/>
      <c r="H1019" s="367">
        <f t="shared" si="60"/>
        <v>10.41</v>
      </c>
    </row>
    <row r="1020" spans="1:8" ht="47.25" customHeight="1">
      <c r="A1020" s="379"/>
      <c r="B1020" s="341"/>
      <c r="C1020" s="347"/>
      <c r="D1020" s="310">
        <v>1</v>
      </c>
      <c r="E1020" s="310">
        <v>2.5</v>
      </c>
      <c r="F1020" s="310"/>
      <c r="G1020" s="310"/>
      <c r="H1020" s="367">
        <f t="shared" si="60"/>
        <v>2.5</v>
      </c>
    </row>
    <row r="1021" spans="1:8" ht="47.25" customHeight="1">
      <c r="A1021" s="379"/>
      <c r="B1021" s="341" t="s">
        <v>316</v>
      </c>
      <c r="C1021" s="347"/>
      <c r="D1021" s="310">
        <v>2</v>
      </c>
      <c r="E1021" s="310">
        <v>9</v>
      </c>
      <c r="F1021" s="310"/>
      <c r="G1021" s="310"/>
      <c r="H1021" s="367">
        <f t="shared" si="60"/>
        <v>18</v>
      </c>
    </row>
    <row r="1022" spans="1:8" ht="47.25" customHeight="1">
      <c r="A1022" s="379"/>
      <c r="B1022" s="341"/>
      <c r="C1022" s="347"/>
      <c r="D1022" s="310"/>
      <c r="E1022" s="310"/>
      <c r="F1022" s="365"/>
      <c r="G1022" s="365"/>
      <c r="H1022" s="368"/>
    </row>
    <row r="1023" spans="1:8" s="373" customFormat="1" ht="54.75" customHeight="1">
      <c r="A1023" s="372"/>
      <c r="B1023" s="369" t="s">
        <v>145</v>
      </c>
      <c r="C1023" s="370" t="s">
        <v>91</v>
      </c>
      <c r="D1023" s="371"/>
      <c r="E1023" s="356"/>
      <c r="F1023" s="356"/>
      <c r="G1023" s="356"/>
      <c r="H1023" s="355">
        <f>SUM(H1011:H1022)</f>
        <v>118.29999999999998</v>
      </c>
    </row>
    <row r="1025" spans="1:8" ht="60">
      <c r="A1025" s="499" t="s">
        <v>164</v>
      </c>
      <c r="B1025" s="500"/>
      <c r="C1025" s="500"/>
      <c r="D1025" s="500"/>
      <c r="E1025" s="500"/>
      <c r="F1025" s="500"/>
      <c r="G1025" s="500"/>
      <c r="H1025" s="501"/>
    </row>
    <row r="1026" spans="1:8" s="373" customFormat="1" ht="45">
      <c r="A1026" s="502" t="s">
        <v>163</v>
      </c>
      <c r="B1026" s="503"/>
      <c r="C1026" s="503"/>
      <c r="D1026" s="503"/>
      <c r="E1026" s="503"/>
      <c r="F1026" s="503"/>
      <c r="G1026" s="503"/>
      <c r="H1026" s="504"/>
    </row>
    <row r="1027" spans="1:8" ht="35.25">
      <c r="A1027" s="505"/>
      <c r="B1027" s="506"/>
      <c r="C1027" s="506"/>
      <c r="D1027" s="506"/>
      <c r="E1027" s="506"/>
      <c r="F1027" s="506"/>
      <c r="G1027" s="506"/>
      <c r="H1027" s="507"/>
    </row>
    <row r="1028" spans="1:8" ht="33.75">
      <c r="A1028" s="508"/>
      <c r="B1028" s="508"/>
      <c r="C1028" s="508"/>
      <c r="D1028" s="508"/>
      <c r="E1028" s="508"/>
      <c r="F1028" s="508"/>
      <c r="G1028" s="508"/>
      <c r="H1028" s="508"/>
    </row>
    <row r="1029" spans="1:8" ht="37.5">
      <c r="A1029" s="497" t="s">
        <v>162</v>
      </c>
      <c r="B1029" s="497"/>
      <c r="C1029" s="495" t="s">
        <v>161</v>
      </c>
      <c r="D1029" s="495"/>
      <c r="E1029" s="495"/>
      <c r="F1029" s="497" t="s">
        <v>160</v>
      </c>
      <c r="G1029" s="497"/>
      <c r="H1029" s="362">
        <v>45071</v>
      </c>
    </row>
    <row r="1030" spans="1:8" ht="37.5">
      <c r="A1030" s="498" t="s">
        <v>159</v>
      </c>
      <c r="B1030" s="498"/>
      <c r="C1030" s="495"/>
      <c r="D1030" s="495"/>
      <c r="E1030" s="495"/>
      <c r="F1030" s="497" t="s">
        <v>158</v>
      </c>
      <c r="G1030" s="497"/>
      <c r="H1030" s="363"/>
    </row>
    <row r="1031" spans="1:8" ht="37.5">
      <c r="A1031" s="497" t="s">
        <v>157</v>
      </c>
      <c r="B1031" s="497"/>
      <c r="C1031" s="495"/>
      <c r="D1031" s="495"/>
      <c r="E1031" s="495"/>
      <c r="F1031" s="498" t="s">
        <v>156</v>
      </c>
      <c r="G1031" s="498"/>
      <c r="H1031" s="364"/>
    </row>
    <row r="1032" spans="1:8" ht="37.5">
      <c r="A1032" s="495" t="s">
        <v>155</v>
      </c>
      <c r="B1032" s="496" t="s">
        <v>119</v>
      </c>
      <c r="C1032" s="496" t="s">
        <v>120</v>
      </c>
      <c r="D1032" s="496" t="s">
        <v>154</v>
      </c>
      <c r="E1032" s="496"/>
      <c r="F1032" s="496"/>
      <c r="G1032" s="496"/>
      <c r="H1032" s="495" t="s">
        <v>153</v>
      </c>
    </row>
    <row r="1033" spans="1:8" ht="37.5">
      <c r="A1033" s="495"/>
      <c r="B1033" s="496"/>
      <c r="C1033" s="496"/>
      <c r="D1033" s="365" t="s">
        <v>7</v>
      </c>
      <c r="E1033" s="365" t="s">
        <v>152</v>
      </c>
      <c r="F1033" s="365" t="s">
        <v>173</v>
      </c>
      <c r="G1033" s="365" t="s">
        <v>151</v>
      </c>
      <c r="H1033" s="495"/>
    </row>
    <row r="1034" spans="1:8" ht="41.25">
      <c r="A1034" s="299"/>
      <c r="B1034" s="298" t="s">
        <v>149</v>
      </c>
      <c r="C1034" s="365"/>
      <c r="D1034" s="365"/>
      <c r="E1034" s="365"/>
      <c r="F1034" s="365"/>
      <c r="G1034" s="365"/>
      <c r="H1034" s="366"/>
    </row>
    <row r="1035" spans="1:8" ht="41.25">
      <c r="A1035" s="378"/>
      <c r="B1035" s="298" t="s">
        <v>310</v>
      </c>
      <c r="C1035" s="377"/>
      <c r="D1035" s="365"/>
      <c r="E1035" s="365"/>
      <c r="F1035" s="365"/>
      <c r="G1035" s="365"/>
      <c r="H1035" s="366"/>
    </row>
    <row r="1036" spans="1:8" ht="304.5" customHeight="1">
      <c r="A1036" s="346">
        <v>4</v>
      </c>
      <c r="B1036" s="394" t="s">
        <v>99</v>
      </c>
      <c r="C1036" s="377"/>
      <c r="D1036" s="365"/>
      <c r="E1036" s="365"/>
      <c r="F1036" s="365"/>
      <c r="G1036" s="365"/>
      <c r="H1036" s="366"/>
    </row>
    <row r="1037" spans="1:8" ht="52.5" customHeight="1">
      <c r="A1037" s="379"/>
      <c r="B1037" s="321"/>
      <c r="C1037" s="347"/>
      <c r="D1037" s="365"/>
      <c r="E1037" s="365"/>
      <c r="F1037" s="365"/>
      <c r="G1037" s="365"/>
      <c r="H1037" s="366"/>
    </row>
    <row r="1038" spans="1:8" ht="52.5" customHeight="1">
      <c r="A1038" s="379">
        <v>4.5</v>
      </c>
      <c r="B1038" s="341" t="s">
        <v>317</v>
      </c>
      <c r="C1038" s="347" t="s">
        <v>91</v>
      </c>
      <c r="D1038" s="310">
        <v>1</v>
      </c>
      <c r="E1038" s="310">
        <v>33.75</v>
      </c>
      <c r="F1038" s="365"/>
      <c r="G1038" s="365"/>
      <c r="H1038" s="367">
        <f>D1038*E1038</f>
        <v>33.75</v>
      </c>
    </row>
    <row r="1039" spans="1:8" ht="52.5" customHeight="1">
      <c r="A1039" s="379"/>
      <c r="B1039" s="341"/>
      <c r="C1039" s="347"/>
      <c r="D1039" s="310">
        <v>1</v>
      </c>
      <c r="E1039" s="310">
        <v>157</v>
      </c>
      <c r="F1039" s="365"/>
      <c r="G1039" s="365"/>
      <c r="H1039" s="367">
        <f t="shared" ref="H1039:H1045" si="61">D1039*E1039</f>
        <v>157</v>
      </c>
    </row>
    <row r="1040" spans="1:8" ht="52.5" customHeight="1">
      <c r="A1040" s="379"/>
      <c r="B1040" s="341"/>
      <c r="C1040" s="347"/>
      <c r="D1040" s="310">
        <v>1</v>
      </c>
      <c r="E1040" s="310">
        <v>14</v>
      </c>
      <c r="F1040" s="365"/>
      <c r="G1040" s="365"/>
      <c r="H1040" s="367">
        <f t="shared" si="61"/>
        <v>14</v>
      </c>
    </row>
    <row r="1041" spans="1:8" ht="52.5" customHeight="1">
      <c r="A1041" s="379"/>
      <c r="B1041" s="341"/>
      <c r="C1041" s="347"/>
      <c r="D1041" s="310">
        <v>1</v>
      </c>
      <c r="E1041" s="310">
        <v>21.91</v>
      </c>
      <c r="F1041" s="365"/>
      <c r="G1041" s="365"/>
      <c r="H1041" s="367">
        <f t="shared" si="61"/>
        <v>21.91</v>
      </c>
    </row>
    <row r="1042" spans="1:8" ht="52.5" customHeight="1">
      <c r="A1042" s="379"/>
      <c r="B1042" s="341"/>
      <c r="C1042" s="347"/>
      <c r="D1042" s="310">
        <v>1</v>
      </c>
      <c r="E1042" s="310">
        <v>16.66</v>
      </c>
      <c r="F1042" s="310"/>
      <c r="G1042" s="310"/>
      <c r="H1042" s="367">
        <f t="shared" si="61"/>
        <v>16.66</v>
      </c>
    </row>
    <row r="1043" spans="1:8" ht="52.5" customHeight="1">
      <c r="A1043" s="379"/>
      <c r="B1043" s="341"/>
      <c r="C1043" s="347"/>
      <c r="D1043" s="310">
        <v>1</v>
      </c>
      <c r="E1043" s="310">
        <v>0.5</v>
      </c>
      <c r="F1043" s="310"/>
      <c r="G1043" s="310"/>
      <c r="H1043" s="367">
        <f t="shared" si="61"/>
        <v>0.5</v>
      </c>
    </row>
    <row r="1044" spans="1:8" ht="52.5" customHeight="1">
      <c r="A1044" s="379"/>
      <c r="B1044" s="341" t="s">
        <v>318</v>
      </c>
      <c r="C1044" s="347"/>
      <c r="D1044" s="310">
        <v>2</v>
      </c>
      <c r="E1044" s="310">
        <v>14</v>
      </c>
      <c r="F1044" s="365"/>
      <c r="G1044" s="365"/>
      <c r="H1044" s="367">
        <f t="shared" si="61"/>
        <v>28</v>
      </c>
    </row>
    <row r="1045" spans="1:8" ht="52.5" customHeight="1">
      <c r="A1045" s="379"/>
      <c r="B1045" s="341" t="s">
        <v>319</v>
      </c>
      <c r="C1045" s="347"/>
      <c r="D1045" s="310">
        <v>2</v>
      </c>
      <c r="E1045" s="310">
        <v>14</v>
      </c>
      <c r="F1045" s="365"/>
      <c r="G1045" s="365"/>
      <c r="H1045" s="367">
        <f t="shared" si="61"/>
        <v>28</v>
      </c>
    </row>
    <row r="1046" spans="1:8" ht="52.5" customHeight="1">
      <c r="A1046" s="276"/>
      <c r="B1046" s="275"/>
      <c r="C1046" s="274"/>
      <c r="D1046" s="293"/>
      <c r="E1046" s="293"/>
      <c r="F1046" s="292"/>
      <c r="G1046" s="292"/>
      <c r="H1046" s="295"/>
    </row>
    <row r="1047" spans="1:8" s="373" customFormat="1" ht="52.5" customHeight="1">
      <c r="A1047" s="372"/>
      <c r="B1047" s="369" t="s">
        <v>145</v>
      </c>
      <c r="C1047" s="370" t="s">
        <v>91</v>
      </c>
      <c r="D1047" s="371"/>
      <c r="E1047" s="356"/>
      <c r="F1047" s="356"/>
      <c r="G1047" s="356"/>
      <c r="H1047" s="355">
        <f>SUM(H1038:H1046)</f>
        <v>299.82</v>
      </c>
    </row>
    <row r="1049" spans="1:8" ht="60">
      <c r="A1049" s="499" t="s">
        <v>164</v>
      </c>
      <c r="B1049" s="500"/>
      <c r="C1049" s="500"/>
      <c r="D1049" s="500"/>
      <c r="E1049" s="500"/>
      <c r="F1049" s="500"/>
      <c r="G1049" s="500"/>
      <c r="H1049" s="501"/>
    </row>
    <row r="1050" spans="1:8" s="373" customFormat="1" ht="45">
      <c r="A1050" s="502" t="s">
        <v>163</v>
      </c>
      <c r="B1050" s="503"/>
      <c r="C1050" s="503"/>
      <c r="D1050" s="503"/>
      <c r="E1050" s="503"/>
      <c r="F1050" s="503"/>
      <c r="G1050" s="503"/>
      <c r="H1050" s="504"/>
    </row>
    <row r="1051" spans="1:8" ht="35.25">
      <c r="A1051" s="505"/>
      <c r="B1051" s="506"/>
      <c r="C1051" s="506"/>
      <c r="D1051" s="506"/>
      <c r="E1051" s="506"/>
      <c r="F1051" s="506"/>
      <c r="G1051" s="506"/>
      <c r="H1051" s="507"/>
    </row>
    <row r="1052" spans="1:8" ht="33.75">
      <c r="A1052" s="508"/>
      <c r="B1052" s="508"/>
      <c r="C1052" s="508"/>
      <c r="D1052" s="508"/>
      <c r="E1052" s="508"/>
      <c r="F1052" s="508"/>
      <c r="G1052" s="508"/>
      <c r="H1052" s="508"/>
    </row>
    <row r="1053" spans="1:8" ht="37.5">
      <c r="A1053" s="497" t="s">
        <v>162</v>
      </c>
      <c r="B1053" s="497"/>
      <c r="C1053" s="495" t="s">
        <v>161</v>
      </c>
      <c r="D1053" s="495"/>
      <c r="E1053" s="495"/>
      <c r="F1053" s="497" t="s">
        <v>160</v>
      </c>
      <c r="G1053" s="497"/>
      <c r="H1053" s="362">
        <v>45117</v>
      </c>
    </row>
    <row r="1054" spans="1:8" ht="37.5">
      <c r="A1054" s="498" t="s">
        <v>159</v>
      </c>
      <c r="B1054" s="498"/>
      <c r="C1054" s="495"/>
      <c r="D1054" s="495"/>
      <c r="E1054" s="495"/>
      <c r="F1054" s="497" t="s">
        <v>158</v>
      </c>
      <c r="G1054" s="497"/>
      <c r="H1054" s="363"/>
    </row>
    <row r="1055" spans="1:8" ht="37.5">
      <c r="A1055" s="497" t="s">
        <v>157</v>
      </c>
      <c r="B1055" s="497"/>
      <c r="C1055" s="495"/>
      <c r="D1055" s="495"/>
      <c r="E1055" s="495"/>
      <c r="F1055" s="498" t="s">
        <v>156</v>
      </c>
      <c r="G1055" s="498"/>
      <c r="H1055" s="364"/>
    </row>
    <row r="1056" spans="1:8" ht="37.5">
      <c r="A1056" s="495" t="s">
        <v>155</v>
      </c>
      <c r="B1056" s="496" t="s">
        <v>119</v>
      </c>
      <c r="C1056" s="496" t="s">
        <v>120</v>
      </c>
      <c r="D1056" s="496" t="s">
        <v>154</v>
      </c>
      <c r="E1056" s="496"/>
      <c r="F1056" s="496"/>
      <c r="G1056" s="496"/>
      <c r="H1056" s="495" t="s">
        <v>153</v>
      </c>
    </row>
    <row r="1057" spans="1:8" ht="37.5">
      <c r="A1057" s="495"/>
      <c r="B1057" s="496"/>
      <c r="C1057" s="496"/>
      <c r="D1057" s="365" t="s">
        <v>7</v>
      </c>
      <c r="E1057" s="365" t="s">
        <v>152</v>
      </c>
      <c r="F1057" s="365" t="s">
        <v>173</v>
      </c>
      <c r="G1057" s="365" t="s">
        <v>151</v>
      </c>
      <c r="H1057" s="495"/>
    </row>
    <row r="1058" spans="1:8" ht="41.25" customHeight="1">
      <c r="A1058" s="299"/>
      <c r="B1058" s="315"/>
      <c r="C1058" s="365"/>
      <c r="D1058" s="365"/>
      <c r="E1058" s="365"/>
      <c r="F1058" s="365"/>
      <c r="G1058" s="365"/>
      <c r="H1058" s="366"/>
    </row>
    <row r="1059" spans="1:8" ht="41.25" customHeight="1">
      <c r="A1059" s="378"/>
      <c r="B1059" s="315"/>
      <c r="C1059" s="377"/>
      <c r="D1059" s="365"/>
      <c r="E1059" s="365"/>
      <c r="F1059" s="365"/>
      <c r="G1059" s="365"/>
      <c r="H1059" s="366"/>
    </row>
    <row r="1060" spans="1:8" ht="126" customHeight="1">
      <c r="A1060" s="346">
        <v>7</v>
      </c>
      <c r="B1060" s="395" t="s">
        <v>110</v>
      </c>
      <c r="C1060" s="377"/>
      <c r="D1060" s="365"/>
      <c r="E1060" s="365"/>
      <c r="F1060" s="365"/>
      <c r="G1060" s="365"/>
      <c r="H1060" s="366"/>
    </row>
    <row r="1061" spans="1:8" ht="54" customHeight="1">
      <c r="A1061" s="324"/>
      <c r="B1061" s="325"/>
      <c r="C1061" s="347"/>
      <c r="D1061" s="365"/>
      <c r="E1061" s="365"/>
      <c r="F1061" s="365"/>
      <c r="G1061" s="365"/>
      <c r="H1061" s="366"/>
    </row>
    <row r="1062" spans="1:8" ht="54" customHeight="1">
      <c r="A1062" s="324">
        <v>7.1</v>
      </c>
      <c r="B1062" s="325" t="s">
        <v>111</v>
      </c>
      <c r="C1062" s="347"/>
      <c r="D1062" s="310"/>
      <c r="E1062" s="310"/>
      <c r="F1062" s="365"/>
      <c r="G1062" s="365"/>
      <c r="H1062" s="367"/>
    </row>
    <row r="1063" spans="1:8" ht="54" customHeight="1">
      <c r="A1063" s="379"/>
      <c r="B1063" s="341"/>
      <c r="C1063" s="347"/>
      <c r="D1063" s="310"/>
      <c r="E1063" s="310"/>
      <c r="F1063" s="365"/>
      <c r="G1063" s="365"/>
      <c r="H1063" s="367"/>
    </row>
    <row r="1064" spans="1:8" ht="54" customHeight="1">
      <c r="A1064" s="379"/>
      <c r="B1064" s="341" t="s">
        <v>147</v>
      </c>
      <c r="C1064" s="347" t="s">
        <v>4</v>
      </c>
      <c r="D1064" s="310">
        <v>1</v>
      </c>
      <c r="E1064" s="310"/>
      <c r="F1064" s="365"/>
      <c r="G1064" s="365"/>
      <c r="H1064" s="367">
        <f t="shared" ref="H1064:H1065" si="62">D1064</f>
        <v>1</v>
      </c>
    </row>
    <row r="1065" spans="1:8" ht="54" customHeight="1">
      <c r="A1065" s="379"/>
      <c r="B1065" s="341" t="s">
        <v>146</v>
      </c>
      <c r="C1065" s="347" t="s">
        <v>4</v>
      </c>
      <c r="D1065" s="310">
        <v>1</v>
      </c>
      <c r="E1065" s="310"/>
      <c r="F1065" s="365"/>
      <c r="G1065" s="365"/>
      <c r="H1065" s="367">
        <f t="shared" si="62"/>
        <v>1</v>
      </c>
    </row>
    <row r="1066" spans="1:8" ht="54" customHeight="1">
      <c r="A1066" s="379"/>
      <c r="B1066" s="341"/>
      <c r="C1066" s="347"/>
      <c r="D1066" s="310"/>
      <c r="E1066" s="310"/>
      <c r="F1066" s="365"/>
      <c r="G1066" s="365"/>
      <c r="H1066" s="367"/>
    </row>
    <row r="1067" spans="1:8" ht="54" customHeight="1">
      <c r="A1067" s="379"/>
      <c r="B1067" s="341"/>
      <c r="C1067" s="347"/>
      <c r="D1067" s="310"/>
      <c r="E1067" s="310"/>
      <c r="F1067" s="365"/>
      <c r="G1067" s="365"/>
      <c r="H1067" s="367"/>
    </row>
    <row r="1068" spans="1:8" ht="41.25" customHeight="1">
      <c r="A1068" s="276"/>
      <c r="B1068" s="275"/>
      <c r="C1068" s="274"/>
      <c r="D1068" s="293"/>
      <c r="E1068" s="293"/>
      <c r="F1068" s="292"/>
      <c r="G1068" s="292"/>
      <c r="H1068" s="295"/>
    </row>
    <row r="1069" spans="1:8" s="373" customFormat="1" ht="41.25" customHeight="1">
      <c r="A1069" s="372"/>
      <c r="B1069" s="369" t="s">
        <v>145</v>
      </c>
      <c r="C1069" s="370" t="s">
        <v>4</v>
      </c>
      <c r="D1069" s="371"/>
      <c r="E1069" s="356"/>
      <c r="F1069" s="356"/>
      <c r="G1069" s="356"/>
      <c r="H1069" s="355">
        <f>SUM(H1062:H1068)</f>
        <v>2</v>
      </c>
    </row>
  </sheetData>
  <mergeCells count="452">
    <mergeCell ref="H37:H38"/>
    <mergeCell ref="A30:H30"/>
    <mergeCell ref="A31:H31"/>
    <mergeCell ref="A32:H32"/>
    <mergeCell ref="A33:H33"/>
    <mergeCell ref="A34:B34"/>
    <mergeCell ref="C34:E36"/>
    <mergeCell ref="F34:G34"/>
    <mergeCell ref="A35:B35"/>
    <mergeCell ref="F35:G35"/>
    <mergeCell ref="A36:B36"/>
    <mergeCell ref="F36:G36"/>
    <mergeCell ref="A37:A38"/>
    <mergeCell ref="B37:B38"/>
    <mergeCell ref="C37:C38"/>
    <mergeCell ref="D37:G37"/>
    <mergeCell ref="A61:A62"/>
    <mergeCell ref="B61:B62"/>
    <mergeCell ref="C61:C62"/>
    <mergeCell ref="D61:G61"/>
    <mergeCell ref="H61:H62"/>
    <mergeCell ref="A54:H54"/>
    <mergeCell ref="A55:H55"/>
    <mergeCell ref="A56:H56"/>
    <mergeCell ref="A57:H57"/>
    <mergeCell ref="A58:B58"/>
    <mergeCell ref="C58:E60"/>
    <mergeCell ref="F58:G58"/>
    <mergeCell ref="A59:B59"/>
    <mergeCell ref="F59:G59"/>
    <mergeCell ref="A60:B60"/>
    <mergeCell ref="F60:G60"/>
    <mergeCell ref="A87:A88"/>
    <mergeCell ref="B87:B88"/>
    <mergeCell ref="C87:C88"/>
    <mergeCell ref="D87:G87"/>
    <mergeCell ref="H87:H88"/>
    <mergeCell ref="A80:H80"/>
    <mergeCell ref="A81:H81"/>
    <mergeCell ref="A82:H82"/>
    <mergeCell ref="A83:H83"/>
    <mergeCell ref="A84:B84"/>
    <mergeCell ref="C84:E86"/>
    <mergeCell ref="F84:G84"/>
    <mergeCell ref="A85:B85"/>
    <mergeCell ref="F85:G85"/>
    <mergeCell ref="A86:B86"/>
    <mergeCell ref="F86:G86"/>
    <mergeCell ref="A106:A107"/>
    <mergeCell ref="B106:B107"/>
    <mergeCell ref="C106:C107"/>
    <mergeCell ref="D106:G106"/>
    <mergeCell ref="H106:H107"/>
    <mergeCell ref="A99:H99"/>
    <mergeCell ref="A100:H100"/>
    <mergeCell ref="A101:H101"/>
    <mergeCell ref="A102:H102"/>
    <mergeCell ref="A103:B103"/>
    <mergeCell ref="C103:E105"/>
    <mergeCell ref="F103:G103"/>
    <mergeCell ref="A104:B104"/>
    <mergeCell ref="F104:G104"/>
    <mergeCell ref="A105:B105"/>
    <mergeCell ref="F105:G105"/>
    <mergeCell ref="A137:A138"/>
    <mergeCell ref="B137:B138"/>
    <mergeCell ref="C137:C138"/>
    <mergeCell ref="D137:G137"/>
    <mergeCell ref="H137:H138"/>
    <mergeCell ref="A130:H130"/>
    <mergeCell ref="A131:H131"/>
    <mergeCell ref="A132:H132"/>
    <mergeCell ref="A133:H133"/>
    <mergeCell ref="A134:B134"/>
    <mergeCell ref="C134:E136"/>
    <mergeCell ref="F134:G134"/>
    <mergeCell ref="A135:B135"/>
    <mergeCell ref="F135:G135"/>
    <mergeCell ref="A136:B136"/>
    <mergeCell ref="F136:G136"/>
    <mergeCell ref="A155:A156"/>
    <mergeCell ref="B155:B156"/>
    <mergeCell ref="C155:C156"/>
    <mergeCell ref="D155:G155"/>
    <mergeCell ref="H155:H156"/>
    <mergeCell ref="A148:H148"/>
    <mergeCell ref="A149:H149"/>
    <mergeCell ref="A150:H150"/>
    <mergeCell ref="A151:H151"/>
    <mergeCell ref="A152:B152"/>
    <mergeCell ref="C152:E154"/>
    <mergeCell ref="F152:G152"/>
    <mergeCell ref="A153:B153"/>
    <mergeCell ref="F153:G153"/>
    <mergeCell ref="A154:B154"/>
    <mergeCell ref="F154:G154"/>
    <mergeCell ref="A177:A178"/>
    <mergeCell ref="B177:B178"/>
    <mergeCell ref="C177:C178"/>
    <mergeCell ref="D177:G177"/>
    <mergeCell ref="H177:H178"/>
    <mergeCell ref="A170:H170"/>
    <mergeCell ref="A171:H171"/>
    <mergeCell ref="A172:H172"/>
    <mergeCell ref="A173:H173"/>
    <mergeCell ref="A174:B174"/>
    <mergeCell ref="C174:E176"/>
    <mergeCell ref="F174:G174"/>
    <mergeCell ref="A175:B175"/>
    <mergeCell ref="F175:G175"/>
    <mergeCell ref="A176:B176"/>
    <mergeCell ref="F176:G176"/>
    <mergeCell ref="A236:A237"/>
    <mergeCell ref="B236:B237"/>
    <mergeCell ref="C236:C237"/>
    <mergeCell ref="D236:G236"/>
    <mergeCell ref="H236:H237"/>
    <mergeCell ref="A229:H229"/>
    <mergeCell ref="A230:H230"/>
    <mergeCell ref="A231:H231"/>
    <mergeCell ref="A232:H232"/>
    <mergeCell ref="A233:B233"/>
    <mergeCell ref="C233:E235"/>
    <mergeCell ref="F233:G233"/>
    <mergeCell ref="A234:B234"/>
    <mergeCell ref="F234:G234"/>
    <mergeCell ref="A235:B235"/>
    <mergeCell ref="F235:G235"/>
    <mergeCell ref="A301:A302"/>
    <mergeCell ref="B301:B302"/>
    <mergeCell ref="C301:C302"/>
    <mergeCell ref="D301:G301"/>
    <mergeCell ref="H301:H302"/>
    <mergeCell ref="A294:H294"/>
    <mergeCell ref="A295:H295"/>
    <mergeCell ref="A296:H296"/>
    <mergeCell ref="A297:H297"/>
    <mergeCell ref="A298:B298"/>
    <mergeCell ref="C298:E300"/>
    <mergeCell ref="F298:G298"/>
    <mergeCell ref="A299:B299"/>
    <mergeCell ref="F299:G299"/>
    <mergeCell ref="A300:B300"/>
    <mergeCell ref="F300:G300"/>
    <mergeCell ref="A334:A335"/>
    <mergeCell ref="B334:B335"/>
    <mergeCell ref="C334:C335"/>
    <mergeCell ref="D334:G334"/>
    <mergeCell ref="H334:H335"/>
    <mergeCell ref="A327:H327"/>
    <mergeCell ref="A328:H328"/>
    <mergeCell ref="A329:H329"/>
    <mergeCell ref="A330:H330"/>
    <mergeCell ref="A331:B331"/>
    <mergeCell ref="C331:E333"/>
    <mergeCell ref="F331:G331"/>
    <mergeCell ref="A332:B332"/>
    <mergeCell ref="F332:G332"/>
    <mergeCell ref="A333:B333"/>
    <mergeCell ref="F333:G333"/>
    <mergeCell ref="A372:A373"/>
    <mergeCell ref="B372:B373"/>
    <mergeCell ref="C372:C373"/>
    <mergeCell ref="D372:G372"/>
    <mergeCell ref="H372:H373"/>
    <mergeCell ref="A365:H365"/>
    <mergeCell ref="A366:H366"/>
    <mergeCell ref="A367:H367"/>
    <mergeCell ref="A368:H368"/>
    <mergeCell ref="A369:B369"/>
    <mergeCell ref="C369:E371"/>
    <mergeCell ref="F369:G369"/>
    <mergeCell ref="A370:B370"/>
    <mergeCell ref="F370:G370"/>
    <mergeCell ref="A371:B371"/>
    <mergeCell ref="F371:G371"/>
    <mergeCell ref="A410:A411"/>
    <mergeCell ref="B410:B411"/>
    <mergeCell ref="C410:C411"/>
    <mergeCell ref="D410:G410"/>
    <mergeCell ref="H410:H411"/>
    <mergeCell ref="A403:H403"/>
    <mergeCell ref="A404:H404"/>
    <mergeCell ref="A405:H405"/>
    <mergeCell ref="A406:H406"/>
    <mergeCell ref="A407:B407"/>
    <mergeCell ref="C407:E409"/>
    <mergeCell ref="F407:G407"/>
    <mergeCell ref="A408:B408"/>
    <mergeCell ref="F408:G408"/>
    <mergeCell ref="A409:B409"/>
    <mergeCell ref="F409:G409"/>
    <mergeCell ref="A432:A433"/>
    <mergeCell ref="B432:B433"/>
    <mergeCell ref="C432:C433"/>
    <mergeCell ref="D432:G432"/>
    <mergeCell ref="H432:H433"/>
    <mergeCell ref="A425:H425"/>
    <mergeCell ref="A426:H426"/>
    <mergeCell ref="A427:H427"/>
    <mergeCell ref="A428:H428"/>
    <mergeCell ref="A429:B429"/>
    <mergeCell ref="C429:E431"/>
    <mergeCell ref="F429:G429"/>
    <mergeCell ref="A430:B430"/>
    <mergeCell ref="F430:G430"/>
    <mergeCell ref="A431:B431"/>
    <mergeCell ref="F431:G431"/>
    <mergeCell ref="A455:A456"/>
    <mergeCell ref="B455:B456"/>
    <mergeCell ref="C455:C456"/>
    <mergeCell ref="D455:G455"/>
    <mergeCell ref="H455:H456"/>
    <mergeCell ref="A448:H448"/>
    <mergeCell ref="A449:H449"/>
    <mergeCell ref="A450:H450"/>
    <mergeCell ref="A451:H451"/>
    <mergeCell ref="A452:B452"/>
    <mergeCell ref="C452:E454"/>
    <mergeCell ref="F452:G452"/>
    <mergeCell ref="A453:B453"/>
    <mergeCell ref="F453:G453"/>
    <mergeCell ref="A454:B454"/>
    <mergeCell ref="F454:G454"/>
    <mergeCell ref="A512:A513"/>
    <mergeCell ref="B512:B513"/>
    <mergeCell ref="C512:C513"/>
    <mergeCell ref="D512:G512"/>
    <mergeCell ref="H512:H513"/>
    <mergeCell ref="A505:H505"/>
    <mergeCell ref="A506:H506"/>
    <mergeCell ref="A507:H507"/>
    <mergeCell ref="A508:H508"/>
    <mergeCell ref="A509:B509"/>
    <mergeCell ref="C509:E511"/>
    <mergeCell ref="F509:G509"/>
    <mergeCell ref="A510:B510"/>
    <mergeCell ref="F510:G510"/>
    <mergeCell ref="A511:B511"/>
    <mergeCell ref="F511:G511"/>
    <mergeCell ref="A603:A604"/>
    <mergeCell ref="B603:B604"/>
    <mergeCell ref="C603:C604"/>
    <mergeCell ref="D603:G603"/>
    <mergeCell ref="H603:H604"/>
    <mergeCell ref="A596:H596"/>
    <mergeCell ref="A597:H597"/>
    <mergeCell ref="A598:H598"/>
    <mergeCell ref="A599:H599"/>
    <mergeCell ref="A600:B600"/>
    <mergeCell ref="C600:E602"/>
    <mergeCell ref="F600:G600"/>
    <mergeCell ref="A601:B601"/>
    <mergeCell ref="F601:G601"/>
    <mergeCell ref="A602:B602"/>
    <mergeCell ref="F602:G602"/>
    <mergeCell ref="A668:H668"/>
    <mergeCell ref="A669:H669"/>
    <mergeCell ref="A670:H670"/>
    <mergeCell ref="A671:H671"/>
    <mergeCell ref="A672:B672"/>
    <mergeCell ref="C672:E674"/>
    <mergeCell ref="F672:G672"/>
    <mergeCell ref="A673:B673"/>
    <mergeCell ref="F673:G673"/>
    <mergeCell ref="A674:B674"/>
    <mergeCell ref="F674:G674"/>
    <mergeCell ref="A762:H762"/>
    <mergeCell ref="A763:B763"/>
    <mergeCell ref="C763:E765"/>
    <mergeCell ref="F763:G763"/>
    <mergeCell ref="A764:B764"/>
    <mergeCell ref="F764:G764"/>
    <mergeCell ref="A765:B765"/>
    <mergeCell ref="F765:G765"/>
    <mergeCell ref="A675:A676"/>
    <mergeCell ref="B675:B676"/>
    <mergeCell ref="C675:C676"/>
    <mergeCell ref="D675:G675"/>
    <mergeCell ref="H675:H676"/>
    <mergeCell ref="A874:A875"/>
    <mergeCell ref="B874:B875"/>
    <mergeCell ref="C874:C875"/>
    <mergeCell ref="D874:G874"/>
    <mergeCell ref="H874:H875"/>
    <mergeCell ref="A867:H867"/>
    <mergeCell ref="A868:H868"/>
    <mergeCell ref="A869:H869"/>
    <mergeCell ref="A870:H870"/>
    <mergeCell ref="A871:B871"/>
    <mergeCell ref="C871:E873"/>
    <mergeCell ref="F871:G871"/>
    <mergeCell ref="A872:B872"/>
    <mergeCell ref="F872:G872"/>
    <mergeCell ref="A873:B873"/>
    <mergeCell ref="F873:G873"/>
    <mergeCell ref="A894:A895"/>
    <mergeCell ref="B894:B895"/>
    <mergeCell ref="C894:C895"/>
    <mergeCell ref="D894:G894"/>
    <mergeCell ref="H894:H895"/>
    <mergeCell ref="A887:H887"/>
    <mergeCell ref="A888:H888"/>
    <mergeCell ref="A889:H889"/>
    <mergeCell ref="A890:H890"/>
    <mergeCell ref="A891:B891"/>
    <mergeCell ref="C891:E893"/>
    <mergeCell ref="F891:G891"/>
    <mergeCell ref="A892:B892"/>
    <mergeCell ref="F892:G892"/>
    <mergeCell ref="A893:B893"/>
    <mergeCell ref="F893:G893"/>
    <mergeCell ref="A916:A917"/>
    <mergeCell ref="B916:B917"/>
    <mergeCell ref="C916:C917"/>
    <mergeCell ref="D916:G916"/>
    <mergeCell ref="H916:H917"/>
    <mergeCell ref="A909:H909"/>
    <mergeCell ref="A910:H910"/>
    <mergeCell ref="A911:H911"/>
    <mergeCell ref="A912:H912"/>
    <mergeCell ref="A913:B913"/>
    <mergeCell ref="C913:E915"/>
    <mergeCell ref="F913:G913"/>
    <mergeCell ref="A914:B914"/>
    <mergeCell ref="F914:G914"/>
    <mergeCell ref="A915:B915"/>
    <mergeCell ref="F915:G915"/>
    <mergeCell ref="A955:A956"/>
    <mergeCell ref="B955:B956"/>
    <mergeCell ref="C955:C956"/>
    <mergeCell ref="D955:G955"/>
    <mergeCell ref="H955:H956"/>
    <mergeCell ref="A948:H948"/>
    <mergeCell ref="A949:H949"/>
    <mergeCell ref="A950:H950"/>
    <mergeCell ref="A951:H951"/>
    <mergeCell ref="A952:B952"/>
    <mergeCell ref="C952:E954"/>
    <mergeCell ref="F952:G952"/>
    <mergeCell ref="A953:B953"/>
    <mergeCell ref="F953:G953"/>
    <mergeCell ref="A954:B954"/>
    <mergeCell ref="F954:G954"/>
    <mergeCell ref="A977:A978"/>
    <mergeCell ref="B977:B978"/>
    <mergeCell ref="C977:C978"/>
    <mergeCell ref="D977:G977"/>
    <mergeCell ref="H977:H978"/>
    <mergeCell ref="A970:H970"/>
    <mergeCell ref="A971:H971"/>
    <mergeCell ref="A972:H972"/>
    <mergeCell ref="A973:H973"/>
    <mergeCell ref="A974:B974"/>
    <mergeCell ref="C974:E976"/>
    <mergeCell ref="F974:G974"/>
    <mergeCell ref="A975:B975"/>
    <mergeCell ref="F975:G975"/>
    <mergeCell ref="A976:B976"/>
    <mergeCell ref="F976:G976"/>
    <mergeCell ref="A1005:A1006"/>
    <mergeCell ref="B1005:B1006"/>
    <mergeCell ref="C1005:C1006"/>
    <mergeCell ref="D1005:G1005"/>
    <mergeCell ref="H1005:H1006"/>
    <mergeCell ref="A998:H998"/>
    <mergeCell ref="A999:H999"/>
    <mergeCell ref="A1000:H1000"/>
    <mergeCell ref="A1001:H1001"/>
    <mergeCell ref="A1002:B1002"/>
    <mergeCell ref="C1002:E1004"/>
    <mergeCell ref="F1002:G1002"/>
    <mergeCell ref="A1003:B1003"/>
    <mergeCell ref="F1003:G1003"/>
    <mergeCell ref="A1004:B1004"/>
    <mergeCell ref="F1004:G1004"/>
    <mergeCell ref="H1032:H1033"/>
    <mergeCell ref="A1025:H1025"/>
    <mergeCell ref="A1026:H1026"/>
    <mergeCell ref="A1027:H1027"/>
    <mergeCell ref="A1028:H1028"/>
    <mergeCell ref="A1029:B1029"/>
    <mergeCell ref="C1029:E1031"/>
    <mergeCell ref="F1029:G1029"/>
    <mergeCell ref="A1030:B1030"/>
    <mergeCell ref="F1030:G1030"/>
    <mergeCell ref="A1031:B1031"/>
    <mergeCell ref="F1031:G1031"/>
    <mergeCell ref="A1:H1"/>
    <mergeCell ref="A2:H2"/>
    <mergeCell ref="B3:B4"/>
    <mergeCell ref="C3:C4"/>
    <mergeCell ref="A1056:A1057"/>
    <mergeCell ref="B1056:B1057"/>
    <mergeCell ref="C1056:C1057"/>
    <mergeCell ref="D1056:G1056"/>
    <mergeCell ref="H1056:H1057"/>
    <mergeCell ref="A1049:H1049"/>
    <mergeCell ref="A1050:H1050"/>
    <mergeCell ref="A1051:H1051"/>
    <mergeCell ref="A1052:H1052"/>
    <mergeCell ref="A1053:B1053"/>
    <mergeCell ref="C1053:E1055"/>
    <mergeCell ref="F1053:G1053"/>
    <mergeCell ref="A1054:B1054"/>
    <mergeCell ref="F1054:G1054"/>
    <mergeCell ref="A1055:B1055"/>
    <mergeCell ref="F1055:G1055"/>
    <mergeCell ref="A1032:A1033"/>
    <mergeCell ref="B1032:B1033"/>
    <mergeCell ref="C1032:C1033"/>
    <mergeCell ref="D1032:G1032"/>
    <mergeCell ref="A3:A4"/>
    <mergeCell ref="A851:H851"/>
    <mergeCell ref="A852:H852"/>
    <mergeCell ref="A853:A854"/>
    <mergeCell ref="B853:B854"/>
    <mergeCell ref="C853:C854"/>
    <mergeCell ref="D853:D854"/>
    <mergeCell ref="E853:E854"/>
    <mergeCell ref="F853:F854"/>
    <mergeCell ref="G853:G854"/>
    <mergeCell ref="H853:H854"/>
    <mergeCell ref="D3:D4"/>
    <mergeCell ref="E3:E4"/>
    <mergeCell ref="F3:F4"/>
    <mergeCell ref="G3:G4"/>
    <mergeCell ref="H3:H4"/>
    <mergeCell ref="A766:A767"/>
    <mergeCell ref="B766:B767"/>
    <mergeCell ref="C766:C767"/>
    <mergeCell ref="D766:G766"/>
    <mergeCell ref="H766:H767"/>
    <mergeCell ref="A759:H759"/>
    <mergeCell ref="A760:H760"/>
    <mergeCell ref="A761:H761"/>
    <mergeCell ref="A935:A936"/>
    <mergeCell ref="B935:B936"/>
    <mergeCell ref="C935:C936"/>
    <mergeCell ref="D935:G935"/>
    <mergeCell ref="H935:H936"/>
    <mergeCell ref="A928:H928"/>
    <mergeCell ref="A929:H929"/>
    <mergeCell ref="A930:H930"/>
    <mergeCell ref="A931:H931"/>
    <mergeCell ref="A932:B932"/>
    <mergeCell ref="C932:E934"/>
    <mergeCell ref="F932:G932"/>
    <mergeCell ref="A933:B933"/>
    <mergeCell ref="F933:G933"/>
    <mergeCell ref="A934:B934"/>
    <mergeCell ref="F934:G934"/>
  </mergeCells>
  <printOptions horizontalCentered="1"/>
  <pageMargins left="0.23622047244094491" right="0.23622047244094491" top="0" bottom="0" header="0" footer="0"/>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Summary</vt:lpstr>
      <vt:lpstr>HVAC</vt:lpstr>
      <vt:lpstr>Fire</vt:lpstr>
      <vt:lpstr>VARIATION</vt:lpstr>
      <vt:lpstr>MS-VO.</vt:lpstr>
      <vt:lpstr>Measurements Sheet</vt:lpstr>
      <vt:lpstr>Fire!Print_Area</vt:lpstr>
      <vt:lpstr>HVAC!Print_Area</vt:lpstr>
      <vt:lpstr>'Measurements Sheet'!Print_Area</vt:lpstr>
      <vt:lpstr>'MS-VO.'!Print_Area</vt:lpstr>
      <vt:lpstr>Fire!Print_Titles</vt:lpstr>
      <vt:lpstr>HVAC!Print_Titles</vt:lpstr>
      <vt:lpstr>'Measurements Sheet'!Print_Titles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2023-07-15T15:44:28Z</cp:lastPrinted>
  <dcterms:created xsi:type="dcterms:W3CDTF">2001-08-24T09:20:00Z</dcterms:created>
  <dcterms:modified xsi:type="dcterms:W3CDTF">2023-07-17T06:24:48Z</dcterms:modified>
</cp:coreProperties>
</file>